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630" yWindow="600" windowWidth="27495" windowHeight="11955" activeTab="2"/>
  </bookViews>
  <sheets>
    <sheet name="Price" sheetId="1" r:id="rId1"/>
    <sheet name="TU" sheetId="4" r:id="rId2"/>
    <sheet name="ADVANC" sheetId="5" r:id="rId3"/>
  </sheets>
  <calcPr calcId="144525"/>
  <extLst>
    <ext uri="GoogleSheetsCustomDataVersion1">
      <go:sheetsCustomData xmlns:go="http://customooxmlschemas.google.com/" r:id="" roundtripDataSignature="AMtx7miiNIoH9oMR+iXBDW9bt1z32kvaFw=="/>
    </ext>
  </extLst>
</workbook>
</file>

<file path=xl/calcChain.xml><?xml version="1.0" encoding="utf-8"?>
<calcChain xmlns="http://schemas.openxmlformats.org/spreadsheetml/2006/main">
  <c r="N647" i="5" l="1"/>
  <c r="N640" i="5" s="1"/>
  <c r="C139" i="5"/>
  <c r="D139" i="5"/>
  <c r="E139" i="5"/>
  <c r="F139" i="5"/>
  <c r="G139" i="5"/>
  <c r="H139" i="5"/>
  <c r="I139" i="5"/>
  <c r="J139" i="5"/>
  <c r="K139" i="5"/>
  <c r="L139" i="5"/>
  <c r="M139" i="5"/>
  <c r="N139" i="5"/>
  <c r="O139" i="5"/>
  <c r="P139" i="5"/>
  <c r="Q139" i="5"/>
  <c r="R139" i="5"/>
  <c r="S139" i="5"/>
  <c r="T139" i="5"/>
  <c r="U139" i="5"/>
  <c r="V139" i="5"/>
  <c r="W139" i="5"/>
  <c r="X139" i="5"/>
  <c r="Y139" i="5"/>
  <c r="Z139" i="5"/>
  <c r="AA139" i="5"/>
  <c r="AB139" i="5"/>
  <c r="AC139" i="5"/>
  <c r="AD139" i="5"/>
  <c r="AE139" i="5"/>
  <c r="AF139" i="5"/>
  <c r="AG139" i="5"/>
  <c r="AH139" i="5"/>
  <c r="AI139" i="5"/>
  <c r="AJ139" i="5"/>
  <c r="AK139" i="5"/>
  <c r="AL139" i="5"/>
  <c r="AM139" i="5"/>
  <c r="AN139" i="5"/>
  <c r="AO139" i="5"/>
  <c r="AP139" i="5"/>
  <c r="AQ139" i="5"/>
  <c r="AR139" i="5"/>
  <c r="AS139" i="5"/>
  <c r="AT139" i="5"/>
  <c r="AU139" i="5"/>
  <c r="AV139" i="5"/>
  <c r="AW139" i="5"/>
  <c r="AX139" i="5"/>
  <c r="AY139" i="5"/>
  <c r="AZ139" i="5"/>
  <c r="C140" i="5"/>
  <c r="D140" i="5"/>
  <c r="E140" i="5"/>
  <c r="F140" i="5"/>
  <c r="G140" i="5"/>
  <c r="H140" i="5"/>
  <c r="I140" i="5"/>
  <c r="J140" i="5"/>
  <c r="K140" i="5"/>
  <c r="L140" i="5"/>
  <c r="M140" i="5"/>
  <c r="N140" i="5"/>
  <c r="O140" i="5"/>
  <c r="P140" i="5"/>
  <c r="Q140" i="5"/>
  <c r="R140" i="5"/>
  <c r="S140" i="5"/>
  <c r="T140" i="5"/>
  <c r="U140" i="5"/>
  <c r="V140" i="5"/>
  <c r="W140" i="5"/>
  <c r="X140" i="5"/>
  <c r="Y140" i="5"/>
  <c r="Z140" i="5"/>
  <c r="AA140" i="5"/>
  <c r="AB140" i="5"/>
  <c r="AC140" i="5"/>
  <c r="AD140" i="5"/>
  <c r="AE140" i="5"/>
  <c r="AF140" i="5"/>
  <c r="AG140" i="5"/>
  <c r="AH140" i="5"/>
  <c r="AI140" i="5"/>
  <c r="AJ140" i="5"/>
  <c r="AK140" i="5"/>
  <c r="AL140" i="5"/>
  <c r="AM140" i="5"/>
  <c r="AN140" i="5"/>
  <c r="AO140" i="5"/>
  <c r="AP140" i="5"/>
  <c r="AQ140" i="5"/>
  <c r="AR140" i="5"/>
  <c r="AS140" i="5"/>
  <c r="AT140" i="5"/>
  <c r="AU140" i="5"/>
  <c r="AV140" i="5"/>
  <c r="AW140" i="5"/>
  <c r="AX140" i="5"/>
  <c r="AY140" i="5"/>
  <c r="AZ140" i="5"/>
  <c r="B140" i="5"/>
  <c r="B139" i="5"/>
  <c r="B123" i="4"/>
  <c r="C218" i="5"/>
  <c r="D218" i="5"/>
  <c r="E218" i="5"/>
  <c r="F218" i="5"/>
  <c r="G218" i="5"/>
  <c r="H218" i="5"/>
  <c r="I218" i="5"/>
  <c r="J218" i="5"/>
  <c r="K218" i="5"/>
  <c r="L218" i="5"/>
  <c r="M218" i="5"/>
  <c r="N218" i="5"/>
  <c r="O218" i="5"/>
  <c r="P218" i="5"/>
  <c r="Q218" i="5"/>
  <c r="R218" i="5"/>
  <c r="S218" i="5"/>
  <c r="T218" i="5"/>
  <c r="U218" i="5"/>
  <c r="V218" i="5"/>
  <c r="W218" i="5"/>
  <c r="X218" i="5"/>
  <c r="Y218" i="5"/>
  <c r="Z218" i="5"/>
  <c r="AA218" i="5"/>
  <c r="AB218" i="5"/>
  <c r="AC218" i="5"/>
  <c r="AD218" i="5"/>
  <c r="AE218" i="5"/>
  <c r="AF218" i="5"/>
  <c r="AG218" i="5"/>
  <c r="AH218" i="5"/>
  <c r="AI218" i="5"/>
  <c r="AJ218" i="5"/>
  <c r="AK218" i="5"/>
  <c r="AL218" i="5"/>
  <c r="AM218" i="5"/>
  <c r="AN218" i="5"/>
  <c r="AO218" i="5"/>
  <c r="AP218" i="5"/>
  <c r="AQ218" i="5"/>
  <c r="AR218" i="5"/>
  <c r="AS218" i="5"/>
  <c r="AT218" i="5"/>
  <c r="AU218" i="5"/>
  <c r="AV218" i="5"/>
  <c r="AW218" i="5"/>
  <c r="AX218" i="5"/>
  <c r="AY218" i="5"/>
  <c r="AZ218" i="5"/>
  <c r="B218" i="5"/>
  <c r="L766" i="5"/>
  <c r="M744" i="5"/>
  <c r="O744" i="5" s="1"/>
  <c r="J744" i="5"/>
  <c r="I744" i="5"/>
  <c r="L743" i="5"/>
  <c r="K743" i="5"/>
  <c r="M742" i="5"/>
  <c r="O742" i="5" s="1"/>
  <c r="J742" i="5"/>
  <c r="I742" i="5"/>
  <c r="L741" i="5"/>
  <c r="K741" i="5"/>
  <c r="M740" i="5"/>
  <c r="O740" i="5" s="1"/>
  <c r="J740" i="5"/>
  <c r="I740" i="5"/>
  <c r="O737" i="5"/>
  <c r="M737" i="5"/>
  <c r="L737" i="5"/>
  <c r="L744" i="5" s="1"/>
  <c r="K737" i="5"/>
  <c r="K744" i="5" s="1"/>
  <c r="J737" i="5"/>
  <c r="I737" i="5"/>
  <c r="M736" i="5"/>
  <c r="M743" i="5" s="1"/>
  <c r="O743" i="5" s="1"/>
  <c r="L736" i="5"/>
  <c r="K736" i="5"/>
  <c r="J736" i="5"/>
  <c r="J743" i="5" s="1"/>
  <c r="I736" i="5"/>
  <c r="I743" i="5" s="1"/>
  <c r="O735" i="5"/>
  <c r="M735" i="5"/>
  <c r="L735" i="5"/>
  <c r="L742" i="5" s="1"/>
  <c r="K735" i="5"/>
  <c r="K742" i="5" s="1"/>
  <c r="J735" i="5"/>
  <c r="I735" i="5"/>
  <c r="M734" i="5"/>
  <c r="M741" i="5" s="1"/>
  <c r="O741" i="5" s="1"/>
  <c r="L734" i="5"/>
  <c r="K734" i="5"/>
  <c r="J734" i="5"/>
  <c r="J741" i="5" s="1"/>
  <c r="I734" i="5"/>
  <c r="I741" i="5" s="1"/>
  <c r="O733" i="5"/>
  <c r="M733" i="5"/>
  <c r="M745" i="5" s="1"/>
  <c r="L733" i="5"/>
  <c r="L740" i="5" s="1"/>
  <c r="K733" i="5"/>
  <c r="K740" i="5" s="1"/>
  <c r="J733" i="5"/>
  <c r="J745" i="5" s="1"/>
  <c r="I733" i="5"/>
  <c r="I745" i="5" s="1"/>
  <c r="O730" i="5"/>
  <c r="O729" i="5"/>
  <c r="O728" i="5"/>
  <c r="O727" i="5"/>
  <c r="O726" i="5"/>
  <c r="O723" i="5"/>
  <c r="O722" i="5"/>
  <c r="O721" i="5"/>
  <c r="O720" i="5"/>
  <c r="O719" i="5"/>
  <c r="O718" i="5"/>
  <c r="O717" i="5"/>
  <c r="O716" i="5"/>
  <c r="O715" i="5"/>
  <c r="M708" i="5"/>
  <c r="L704" i="5"/>
  <c r="K700" i="5"/>
  <c r="J696" i="5"/>
  <c r="I692" i="5"/>
  <c r="H688" i="5"/>
  <c r="G684" i="5"/>
  <c r="F680" i="5"/>
  <c r="E676" i="5"/>
  <c r="D672" i="5"/>
  <c r="C668" i="5"/>
  <c r="B664" i="5"/>
  <c r="M640" i="5"/>
  <c r="L640" i="5"/>
  <c r="K640" i="5"/>
  <c r="J640" i="5"/>
  <c r="I640" i="5"/>
  <c r="H640" i="5"/>
  <c r="G640" i="5"/>
  <c r="F640" i="5"/>
  <c r="E640" i="5"/>
  <c r="D640" i="5"/>
  <c r="C640" i="5"/>
  <c r="B640" i="5"/>
  <c r="L638" i="5"/>
  <c r="K638" i="5"/>
  <c r="H638" i="5"/>
  <c r="D638" i="5"/>
  <c r="C638" i="5"/>
  <c r="M638" i="5"/>
  <c r="N623" i="5"/>
  <c r="M623" i="5"/>
  <c r="L623" i="5"/>
  <c r="K623" i="5"/>
  <c r="J623" i="5"/>
  <c r="I623" i="5"/>
  <c r="H623" i="5"/>
  <c r="G623" i="5"/>
  <c r="F623" i="5"/>
  <c r="E623" i="5"/>
  <c r="D623" i="5"/>
  <c r="C623" i="5"/>
  <c r="B623" i="5"/>
  <c r="N622" i="5"/>
  <c r="M622" i="5"/>
  <c r="L622" i="5"/>
  <c r="K622" i="5"/>
  <c r="J622" i="5"/>
  <c r="I622" i="5"/>
  <c r="H622" i="5"/>
  <c r="G622" i="5"/>
  <c r="F622" i="5"/>
  <c r="E622" i="5"/>
  <c r="D622" i="5"/>
  <c r="C622" i="5"/>
  <c r="B622" i="5"/>
  <c r="N621" i="5"/>
  <c r="M621" i="5"/>
  <c r="L621" i="5"/>
  <c r="K621" i="5"/>
  <c r="J621" i="5"/>
  <c r="I621" i="5"/>
  <c r="H621" i="5"/>
  <c r="G621" i="5"/>
  <c r="F621" i="5"/>
  <c r="E621" i="5"/>
  <c r="D621" i="5"/>
  <c r="C621" i="5"/>
  <c r="B621" i="5"/>
  <c r="N620" i="5"/>
  <c r="M620" i="5"/>
  <c r="L620" i="5"/>
  <c r="K620" i="5"/>
  <c r="J620" i="5"/>
  <c r="I620" i="5"/>
  <c r="H620" i="5"/>
  <c r="G620" i="5"/>
  <c r="F620" i="5"/>
  <c r="E620" i="5"/>
  <c r="D620" i="5"/>
  <c r="C620" i="5"/>
  <c r="B620" i="5"/>
  <c r="N618" i="5"/>
  <c r="M618" i="5"/>
  <c r="L618" i="5"/>
  <c r="K618" i="5"/>
  <c r="J618" i="5"/>
  <c r="I618" i="5"/>
  <c r="H618" i="5"/>
  <c r="G618" i="5"/>
  <c r="F618" i="5"/>
  <c r="E618" i="5"/>
  <c r="D618" i="5"/>
  <c r="C618" i="5"/>
  <c r="B618" i="5"/>
  <c r="N617" i="5"/>
  <c r="M617" i="5"/>
  <c r="L617" i="5"/>
  <c r="K617" i="5"/>
  <c r="J617" i="5"/>
  <c r="I617" i="5"/>
  <c r="H617" i="5"/>
  <c r="G617" i="5"/>
  <c r="F617" i="5"/>
  <c r="E617" i="5"/>
  <c r="D617" i="5"/>
  <c r="C617" i="5"/>
  <c r="B617" i="5"/>
  <c r="N616" i="5"/>
  <c r="M616" i="5"/>
  <c r="L616" i="5"/>
  <c r="K616" i="5"/>
  <c r="J616" i="5"/>
  <c r="I616" i="5"/>
  <c r="H616" i="5"/>
  <c r="G616" i="5"/>
  <c r="F616" i="5"/>
  <c r="E616" i="5"/>
  <c r="D616" i="5"/>
  <c r="C616" i="5"/>
  <c r="B616" i="5"/>
  <c r="N615" i="5"/>
  <c r="M615" i="5"/>
  <c r="L615" i="5"/>
  <c r="K615" i="5"/>
  <c r="J615" i="5"/>
  <c r="I615" i="5"/>
  <c r="H615" i="5"/>
  <c r="G615" i="5"/>
  <c r="F615" i="5"/>
  <c r="E615" i="5"/>
  <c r="D615" i="5"/>
  <c r="C615" i="5"/>
  <c r="B615" i="5"/>
  <c r="N613" i="5"/>
  <c r="M613" i="5"/>
  <c r="L613" i="5"/>
  <c r="K613" i="5"/>
  <c r="J613" i="5"/>
  <c r="I613" i="5"/>
  <c r="H613" i="5"/>
  <c r="G613" i="5"/>
  <c r="F613" i="5"/>
  <c r="E613" i="5"/>
  <c r="D613" i="5"/>
  <c r="C613" i="5"/>
  <c r="B613" i="5"/>
  <c r="N612" i="5"/>
  <c r="M612" i="5"/>
  <c r="L612" i="5"/>
  <c r="K612" i="5"/>
  <c r="J612" i="5"/>
  <c r="I612" i="5"/>
  <c r="H612" i="5"/>
  <c r="G612" i="5"/>
  <c r="F612" i="5"/>
  <c r="E612" i="5"/>
  <c r="D612" i="5"/>
  <c r="C612" i="5"/>
  <c r="B612" i="5"/>
  <c r="N611" i="5"/>
  <c r="M611" i="5"/>
  <c r="L611" i="5"/>
  <c r="K611" i="5"/>
  <c r="J611" i="5"/>
  <c r="I611" i="5"/>
  <c r="H611" i="5"/>
  <c r="G611" i="5"/>
  <c r="F611" i="5"/>
  <c r="E611" i="5"/>
  <c r="D611" i="5"/>
  <c r="C611" i="5"/>
  <c r="B611" i="5"/>
  <c r="N610" i="5"/>
  <c r="M610" i="5"/>
  <c r="L610" i="5"/>
  <c r="K610" i="5"/>
  <c r="J610" i="5"/>
  <c r="I610" i="5"/>
  <c r="H610" i="5"/>
  <c r="G610" i="5"/>
  <c r="F610" i="5"/>
  <c r="E610" i="5"/>
  <c r="D610" i="5"/>
  <c r="C610" i="5"/>
  <c r="B610" i="5"/>
  <c r="N603" i="5"/>
  <c r="M603" i="5"/>
  <c r="L603" i="5"/>
  <c r="K603" i="5"/>
  <c r="J603" i="5"/>
  <c r="I603" i="5"/>
  <c r="H603" i="5"/>
  <c r="G603" i="5"/>
  <c r="F603" i="5"/>
  <c r="E603" i="5"/>
  <c r="D603" i="5"/>
  <c r="C603" i="5"/>
  <c r="B603" i="5"/>
  <c r="N602" i="5"/>
  <c r="M602" i="5"/>
  <c r="L602" i="5"/>
  <c r="K602" i="5"/>
  <c r="J602" i="5"/>
  <c r="I602" i="5"/>
  <c r="H602" i="5"/>
  <c r="G602" i="5"/>
  <c r="F602" i="5"/>
  <c r="E602" i="5"/>
  <c r="D602" i="5"/>
  <c r="C602" i="5"/>
  <c r="B602" i="5"/>
  <c r="N601" i="5"/>
  <c r="M601" i="5"/>
  <c r="L601" i="5"/>
  <c r="K601" i="5"/>
  <c r="J601" i="5"/>
  <c r="I601" i="5"/>
  <c r="H601" i="5"/>
  <c r="G601" i="5"/>
  <c r="F601" i="5"/>
  <c r="E601" i="5"/>
  <c r="D601" i="5"/>
  <c r="C601" i="5"/>
  <c r="B601" i="5"/>
  <c r="N600" i="5"/>
  <c r="M600" i="5"/>
  <c r="L600" i="5"/>
  <c r="K600" i="5"/>
  <c r="J600" i="5"/>
  <c r="I600" i="5"/>
  <c r="H600" i="5"/>
  <c r="G600" i="5"/>
  <c r="F600" i="5"/>
  <c r="E600" i="5"/>
  <c r="D600" i="5"/>
  <c r="C600" i="5"/>
  <c r="B600" i="5"/>
  <c r="N598" i="5"/>
  <c r="N608" i="5" s="1"/>
  <c r="M598" i="5"/>
  <c r="M608" i="5" s="1"/>
  <c r="L598" i="5"/>
  <c r="L608" i="5" s="1"/>
  <c r="K598" i="5"/>
  <c r="K608" i="5" s="1"/>
  <c r="J598" i="5"/>
  <c r="J608" i="5" s="1"/>
  <c r="I598" i="5"/>
  <c r="I608" i="5" s="1"/>
  <c r="H598" i="5"/>
  <c r="H608" i="5" s="1"/>
  <c r="G598" i="5"/>
  <c r="G608" i="5" s="1"/>
  <c r="F598" i="5"/>
  <c r="F608" i="5" s="1"/>
  <c r="E598" i="5"/>
  <c r="E608" i="5" s="1"/>
  <c r="D598" i="5"/>
  <c r="D608" i="5" s="1"/>
  <c r="C598" i="5"/>
  <c r="C608" i="5" s="1"/>
  <c r="B598" i="5"/>
  <c r="B608" i="5" s="1"/>
  <c r="N597" i="5"/>
  <c r="N607" i="5" s="1"/>
  <c r="M597" i="5"/>
  <c r="M607" i="5" s="1"/>
  <c r="L597" i="5"/>
  <c r="L607" i="5" s="1"/>
  <c r="K597" i="5"/>
  <c r="K607" i="5" s="1"/>
  <c r="J597" i="5"/>
  <c r="J607" i="5" s="1"/>
  <c r="I597" i="5"/>
  <c r="I607" i="5" s="1"/>
  <c r="H597" i="5"/>
  <c r="H607" i="5" s="1"/>
  <c r="G597" i="5"/>
  <c r="G607" i="5" s="1"/>
  <c r="F597" i="5"/>
  <c r="F607" i="5" s="1"/>
  <c r="E597" i="5"/>
  <c r="E607" i="5" s="1"/>
  <c r="D597" i="5"/>
  <c r="D607" i="5" s="1"/>
  <c r="C597" i="5"/>
  <c r="C607" i="5" s="1"/>
  <c r="B597" i="5"/>
  <c r="B607" i="5" s="1"/>
  <c r="N596" i="5"/>
  <c r="N606" i="5" s="1"/>
  <c r="M596" i="5"/>
  <c r="M606" i="5" s="1"/>
  <c r="L596" i="5"/>
  <c r="L606" i="5" s="1"/>
  <c r="K596" i="5"/>
  <c r="K606" i="5" s="1"/>
  <c r="J596" i="5"/>
  <c r="J606" i="5" s="1"/>
  <c r="I596" i="5"/>
  <c r="I606" i="5" s="1"/>
  <c r="H596" i="5"/>
  <c r="H606" i="5" s="1"/>
  <c r="G596" i="5"/>
  <c r="G606" i="5" s="1"/>
  <c r="F596" i="5"/>
  <c r="F606" i="5" s="1"/>
  <c r="E596" i="5"/>
  <c r="E606" i="5" s="1"/>
  <c r="D596" i="5"/>
  <c r="D606" i="5" s="1"/>
  <c r="C596" i="5"/>
  <c r="C606" i="5" s="1"/>
  <c r="B596" i="5"/>
  <c r="B606" i="5" s="1"/>
  <c r="N595" i="5"/>
  <c r="N605" i="5" s="1"/>
  <c r="M595" i="5"/>
  <c r="M605" i="5" s="1"/>
  <c r="L595" i="5"/>
  <c r="L605" i="5" s="1"/>
  <c r="K595" i="5"/>
  <c r="K605" i="5" s="1"/>
  <c r="J595" i="5"/>
  <c r="J605" i="5" s="1"/>
  <c r="I595" i="5"/>
  <c r="I605" i="5" s="1"/>
  <c r="H595" i="5"/>
  <c r="H605" i="5" s="1"/>
  <c r="G595" i="5"/>
  <c r="G605" i="5" s="1"/>
  <c r="F595" i="5"/>
  <c r="F605" i="5" s="1"/>
  <c r="E595" i="5"/>
  <c r="E605" i="5" s="1"/>
  <c r="D595" i="5"/>
  <c r="D605" i="5" s="1"/>
  <c r="C595" i="5"/>
  <c r="C605" i="5" s="1"/>
  <c r="B595" i="5"/>
  <c r="B605" i="5" s="1"/>
  <c r="N586" i="5"/>
  <c r="N592" i="5" s="1"/>
  <c r="M586" i="5"/>
  <c r="L586" i="5"/>
  <c r="L592" i="5" s="1"/>
  <c r="K586" i="5"/>
  <c r="K592" i="5" s="1"/>
  <c r="J586" i="5"/>
  <c r="J592" i="5" s="1"/>
  <c r="I586" i="5"/>
  <c r="H586" i="5"/>
  <c r="H592" i="5" s="1"/>
  <c r="G586" i="5"/>
  <c r="G592" i="5" s="1"/>
  <c r="F586" i="5"/>
  <c r="F592" i="5" s="1"/>
  <c r="E586" i="5"/>
  <c r="D586" i="5"/>
  <c r="D592" i="5" s="1"/>
  <c r="C586" i="5"/>
  <c r="C592" i="5" s="1"/>
  <c r="B586" i="5"/>
  <c r="B592" i="5" s="1"/>
  <c r="N585" i="5"/>
  <c r="M585" i="5"/>
  <c r="M591" i="5" s="1"/>
  <c r="L585" i="5"/>
  <c r="L591" i="5" s="1"/>
  <c r="K585" i="5"/>
  <c r="K591" i="5" s="1"/>
  <c r="J585" i="5"/>
  <c r="J591" i="5" s="1"/>
  <c r="I585" i="5"/>
  <c r="I591" i="5" s="1"/>
  <c r="H585" i="5"/>
  <c r="H591" i="5" s="1"/>
  <c r="G585" i="5"/>
  <c r="G591" i="5" s="1"/>
  <c r="F585" i="5"/>
  <c r="F591" i="5" s="1"/>
  <c r="E585" i="5"/>
  <c r="E591" i="5" s="1"/>
  <c r="D585" i="5"/>
  <c r="D591" i="5" s="1"/>
  <c r="C585" i="5"/>
  <c r="C591" i="5" s="1"/>
  <c r="B585" i="5"/>
  <c r="B591" i="5" s="1"/>
  <c r="N584" i="5"/>
  <c r="N590" i="5" s="1"/>
  <c r="M584" i="5"/>
  <c r="M590" i="5" s="1"/>
  <c r="L584" i="5"/>
  <c r="L590" i="5" s="1"/>
  <c r="K584" i="5"/>
  <c r="K590" i="5" s="1"/>
  <c r="J584" i="5"/>
  <c r="J590" i="5" s="1"/>
  <c r="I584" i="5"/>
  <c r="I590" i="5" s="1"/>
  <c r="H584" i="5"/>
  <c r="H590" i="5" s="1"/>
  <c r="G584" i="5"/>
  <c r="G590" i="5" s="1"/>
  <c r="F584" i="5"/>
  <c r="F590" i="5" s="1"/>
  <c r="E584" i="5"/>
  <c r="E590" i="5" s="1"/>
  <c r="D584" i="5"/>
  <c r="D590" i="5" s="1"/>
  <c r="C584" i="5"/>
  <c r="C590" i="5" s="1"/>
  <c r="B584" i="5"/>
  <c r="B590" i="5" s="1"/>
  <c r="N583" i="5"/>
  <c r="N589" i="5" s="1"/>
  <c r="M583" i="5"/>
  <c r="M589" i="5" s="1"/>
  <c r="L583" i="5"/>
  <c r="L589" i="5" s="1"/>
  <c r="K583" i="5"/>
  <c r="K589" i="5" s="1"/>
  <c r="J583" i="5"/>
  <c r="J589" i="5" s="1"/>
  <c r="I583" i="5"/>
  <c r="I589" i="5" s="1"/>
  <c r="H583" i="5"/>
  <c r="H589" i="5" s="1"/>
  <c r="G583" i="5"/>
  <c r="G589" i="5" s="1"/>
  <c r="F583" i="5"/>
  <c r="F589" i="5" s="1"/>
  <c r="E583" i="5"/>
  <c r="E589" i="5" s="1"/>
  <c r="D583" i="5"/>
  <c r="D589" i="5" s="1"/>
  <c r="C583" i="5"/>
  <c r="C589" i="5" s="1"/>
  <c r="B583" i="5"/>
  <c r="B589" i="5" s="1"/>
  <c r="N581" i="5"/>
  <c r="M581" i="5"/>
  <c r="L581" i="5"/>
  <c r="K581" i="5"/>
  <c r="J581" i="5"/>
  <c r="I581" i="5"/>
  <c r="H581" i="5"/>
  <c r="G581" i="5"/>
  <c r="F581" i="5"/>
  <c r="E581" i="5"/>
  <c r="D581" i="5"/>
  <c r="C581" i="5"/>
  <c r="B581" i="5"/>
  <c r="N580" i="5"/>
  <c r="M580" i="5"/>
  <c r="L580" i="5"/>
  <c r="K580" i="5"/>
  <c r="J580" i="5"/>
  <c r="I580" i="5"/>
  <c r="H580" i="5"/>
  <c r="G580" i="5"/>
  <c r="F580" i="5"/>
  <c r="E580" i="5"/>
  <c r="D580" i="5"/>
  <c r="C580" i="5"/>
  <c r="B580" i="5"/>
  <c r="N579" i="5"/>
  <c r="M579" i="5"/>
  <c r="L579" i="5"/>
  <c r="K579" i="5"/>
  <c r="J579" i="5"/>
  <c r="I579" i="5"/>
  <c r="H579" i="5"/>
  <c r="G579" i="5"/>
  <c r="F579" i="5"/>
  <c r="E579" i="5"/>
  <c r="D579" i="5"/>
  <c r="C579" i="5"/>
  <c r="B579" i="5"/>
  <c r="N578" i="5"/>
  <c r="M578" i="5"/>
  <c r="L578" i="5"/>
  <c r="K578" i="5"/>
  <c r="J578" i="5"/>
  <c r="I578" i="5"/>
  <c r="H578" i="5"/>
  <c r="G578" i="5"/>
  <c r="F578" i="5"/>
  <c r="E578" i="5"/>
  <c r="D578" i="5"/>
  <c r="C578" i="5"/>
  <c r="B578" i="5"/>
  <c r="N576" i="5"/>
  <c r="M576" i="5"/>
  <c r="L576" i="5"/>
  <c r="K576" i="5"/>
  <c r="J576" i="5"/>
  <c r="I576" i="5"/>
  <c r="H576" i="5"/>
  <c r="G576" i="5"/>
  <c r="F576" i="5"/>
  <c r="E576" i="5"/>
  <c r="D576" i="5"/>
  <c r="C576" i="5"/>
  <c r="B576" i="5"/>
  <c r="N575" i="5"/>
  <c r="M575" i="5"/>
  <c r="L575" i="5"/>
  <c r="K575" i="5"/>
  <c r="J575" i="5"/>
  <c r="I575" i="5"/>
  <c r="H575" i="5"/>
  <c r="G575" i="5"/>
  <c r="F575" i="5"/>
  <c r="E575" i="5"/>
  <c r="D575" i="5"/>
  <c r="C575" i="5"/>
  <c r="B575" i="5"/>
  <c r="N574" i="5"/>
  <c r="M574" i="5"/>
  <c r="L574" i="5"/>
  <c r="K574" i="5"/>
  <c r="J574" i="5"/>
  <c r="I574" i="5"/>
  <c r="H574" i="5"/>
  <c r="G574" i="5"/>
  <c r="F574" i="5"/>
  <c r="E574" i="5"/>
  <c r="D574" i="5"/>
  <c r="C574" i="5"/>
  <c r="B574" i="5"/>
  <c r="N573" i="5"/>
  <c r="M573" i="5"/>
  <c r="L573" i="5"/>
  <c r="K573" i="5"/>
  <c r="J573" i="5"/>
  <c r="I573" i="5"/>
  <c r="H573" i="5"/>
  <c r="G573" i="5"/>
  <c r="F573" i="5"/>
  <c r="E573" i="5"/>
  <c r="D573" i="5"/>
  <c r="C573" i="5"/>
  <c r="B573" i="5"/>
  <c r="N570" i="5"/>
  <c r="M570" i="5"/>
  <c r="L570" i="5"/>
  <c r="K570" i="5"/>
  <c r="J570" i="5"/>
  <c r="I570" i="5"/>
  <c r="H570" i="5"/>
  <c r="G570" i="5"/>
  <c r="F570" i="5"/>
  <c r="E570" i="5"/>
  <c r="D570" i="5"/>
  <c r="C570" i="5"/>
  <c r="B570" i="5"/>
  <c r="N569" i="5"/>
  <c r="M569" i="5"/>
  <c r="L569" i="5"/>
  <c r="K569" i="5"/>
  <c r="J569" i="5"/>
  <c r="I569" i="5"/>
  <c r="H569" i="5"/>
  <c r="G569" i="5"/>
  <c r="F569" i="5"/>
  <c r="E569" i="5"/>
  <c r="D569" i="5"/>
  <c r="C569" i="5"/>
  <c r="B569" i="5"/>
  <c r="N568" i="5"/>
  <c r="M568" i="5"/>
  <c r="L568" i="5"/>
  <c r="K568" i="5"/>
  <c r="J568" i="5"/>
  <c r="I568" i="5"/>
  <c r="H568" i="5"/>
  <c r="G568" i="5"/>
  <c r="F568" i="5"/>
  <c r="E568" i="5"/>
  <c r="D568" i="5"/>
  <c r="C568" i="5"/>
  <c r="B568" i="5"/>
  <c r="N567" i="5"/>
  <c r="M567" i="5"/>
  <c r="L567" i="5"/>
  <c r="K567" i="5"/>
  <c r="J567" i="5"/>
  <c r="I567" i="5"/>
  <c r="H567" i="5"/>
  <c r="G567" i="5"/>
  <c r="F567" i="5"/>
  <c r="E567" i="5"/>
  <c r="D567" i="5"/>
  <c r="C567" i="5"/>
  <c r="B567" i="5"/>
  <c r="N561" i="5"/>
  <c r="M561" i="5"/>
  <c r="L561" i="5"/>
  <c r="K561" i="5"/>
  <c r="J561" i="5"/>
  <c r="I561" i="5"/>
  <c r="H561" i="5"/>
  <c r="G561" i="5"/>
  <c r="F561" i="5"/>
  <c r="E561" i="5"/>
  <c r="D561" i="5"/>
  <c r="C561" i="5"/>
  <c r="B561" i="5"/>
  <c r="N560" i="5"/>
  <c r="M560" i="5"/>
  <c r="L560" i="5"/>
  <c r="K560" i="5"/>
  <c r="J560" i="5"/>
  <c r="I560" i="5"/>
  <c r="H560" i="5"/>
  <c r="G560" i="5"/>
  <c r="F560" i="5"/>
  <c r="E560" i="5"/>
  <c r="D560" i="5"/>
  <c r="C560" i="5"/>
  <c r="B560" i="5"/>
  <c r="N559" i="5"/>
  <c r="M559" i="5"/>
  <c r="L559" i="5"/>
  <c r="K559" i="5"/>
  <c r="J559" i="5"/>
  <c r="I559" i="5"/>
  <c r="H559" i="5"/>
  <c r="G559" i="5"/>
  <c r="F559" i="5"/>
  <c r="E559" i="5"/>
  <c r="D559" i="5"/>
  <c r="C559" i="5"/>
  <c r="B559" i="5"/>
  <c r="N558" i="5"/>
  <c r="M558" i="5"/>
  <c r="L558" i="5"/>
  <c r="K558" i="5"/>
  <c r="J558" i="5"/>
  <c r="I558" i="5"/>
  <c r="H558" i="5"/>
  <c r="G558" i="5"/>
  <c r="F558" i="5"/>
  <c r="E558" i="5"/>
  <c r="D558" i="5"/>
  <c r="C558" i="5"/>
  <c r="B558" i="5"/>
  <c r="N554" i="5"/>
  <c r="M554" i="5"/>
  <c r="L554" i="5"/>
  <c r="K554" i="5"/>
  <c r="J554" i="5"/>
  <c r="I554" i="5"/>
  <c r="H554" i="5"/>
  <c r="G554" i="5"/>
  <c r="F554" i="5"/>
  <c r="E554" i="5"/>
  <c r="D554" i="5"/>
  <c r="C554" i="5"/>
  <c r="B554" i="5"/>
  <c r="N553" i="5"/>
  <c r="M553" i="5"/>
  <c r="L553" i="5"/>
  <c r="K553" i="5"/>
  <c r="J553" i="5"/>
  <c r="I553" i="5"/>
  <c r="H553" i="5"/>
  <c r="G553" i="5"/>
  <c r="F553" i="5"/>
  <c r="E553" i="5"/>
  <c r="D553" i="5"/>
  <c r="C553" i="5"/>
  <c r="B553" i="5"/>
  <c r="N552" i="5"/>
  <c r="M552" i="5"/>
  <c r="L552" i="5"/>
  <c r="K552" i="5"/>
  <c r="J552" i="5"/>
  <c r="I552" i="5"/>
  <c r="H552" i="5"/>
  <c r="G552" i="5"/>
  <c r="F552" i="5"/>
  <c r="E552" i="5"/>
  <c r="D552" i="5"/>
  <c r="C552" i="5"/>
  <c r="B552" i="5"/>
  <c r="N551" i="5"/>
  <c r="M551" i="5"/>
  <c r="L551" i="5"/>
  <c r="K551" i="5"/>
  <c r="J551" i="5"/>
  <c r="I551" i="5"/>
  <c r="H551" i="5"/>
  <c r="G551" i="5"/>
  <c r="F551" i="5"/>
  <c r="E551" i="5"/>
  <c r="D551" i="5"/>
  <c r="C551" i="5"/>
  <c r="B551" i="5"/>
  <c r="N540" i="5"/>
  <c r="M540" i="5"/>
  <c r="L540" i="5"/>
  <c r="K540" i="5"/>
  <c r="J540" i="5"/>
  <c r="I540" i="5"/>
  <c r="H540" i="5"/>
  <c r="G540" i="5"/>
  <c r="F540" i="5"/>
  <c r="E540" i="5"/>
  <c r="D540" i="5"/>
  <c r="C540" i="5"/>
  <c r="B540" i="5"/>
  <c r="N539" i="5"/>
  <c r="M539" i="5"/>
  <c r="L539" i="5"/>
  <c r="K539" i="5"/>
  <c r="J539" i="5"/>
  <c r="I539" i="5"/>
  <c r="H539" i="5"/>
  <c r="G539" i="5"/>
  <c r="F539" i="5"/>
  <c r="E539" i="5"/>
  <c r="D539" i="5"/>
  <c r="C539" i="5"/>
  <c r="B539" i="5"/>
  <c r="N538" i="5"/>
  <c r="M538" i="5"/>
  <c r="L538" i="5"/>
  <c r="K538" i="5"/>
  <c r="J538" i="5"/>
  <c r="I538" i="5"/>
  <c r="H538" i="5"/>
  <c r="G538" i="5"/>
  <c r="F538" i="5"/>
  <c r="E538" i="5"/>
  <c r="D538" i="5"/>
  <c r="C538" i="5"/>
  <c r="B538" i="5"/>
  <c r="N537" i="5"/>
  <c r="M537" i="5"/>
  <c r="L537" i="5"/>
  <c r="K537" i="5"/>
  <c r="J537" i="5"/>
  <c r="I537" i="5"/>
  <c r="H537" i="5"/>
  <c r="G537" i="5"/>
  <c r="F537" i="5"/>
  <c r="E537" i="5"/>
  <c r="D537" i="5"/>
  <c r="C537" i="5"/>
  <c r="B537" i="5"/>
  <c r="N517" i="5"/>
  <c r="N509" i="5"/>
  <c r="M509" i="5"/>
  <c r="L509" i="5"/>
  <c r="K509" i="5"/>
  <c r="J509" i="5"/>
  <c r="I509" i="5"/>
  <c r="H509" i="5"/>
  <c r="G509" i="5"/>
  <c r="F509" i="5"/>
  <c r="E509" i="5"/>
  <c r="D509" i="5"/>
  <c r="C509" i="5"/>
  <c r="B509" i="5"/>
  <c r="N508" i="5"/>
  <c r="M508" i="5"/>
  <c r="L508" i="5"/>
  <c r="K508" i="5"/>
  <c r="J508" i="5"/>
  <c r="I508" i="5"/>
  <c r="H508" i="5"/>
  <c r="G508" i="5"/>
  <c r="F508" i="5"/>
  <c r="E508" i="5"/>
  <c r="D508" i="5"/>
  <c r="C508" i="5"/>
  <c r="B508" i="5"/>
  <c r="N507" i="5"/>
  <c r="M507" i="5"/>
  <c r="L507" i="5"/>
  <c r="K507" i="5"/>
  <c r="J507" i="5"/>
  <c r="I507" i="5"/>
  <c r="H507" i="5"/>
  <c r="G507" i="5"/>
  <c r="F507" i="5"/>
  <c r="E507" i="5"/>
  <c r="D507" i="5"/>
  <c r="C507" i="5"/>
  <c r="B507" i="5"/>
  <c r="N506" i="5"/>
  <c r="M506" i="5"/>
  <c r="L506" i="5"/>
  <c r="K506" i="5"/>
  <c r="J506" i="5"/>
  <c r="I506" i="5"/>
  <c r="H506" i="5"/>
  <c r="G506" i="5"/>
  <c r="F506" i="5"/>
  <c r="E506" i="5"/>
  <c r="D506" i="5"/>
  <c r="C506" i="5"/>
  <c r="B506" i="5"/>
  <c r="N501" i="5"/>
  <c r="M501" i="5"/>
  <c r="L501" i="5"/>
  <c r="K501" i="5"/>
  <c r="J501" i="5"/>
  <c r="I501" i="5"/>
  <c r="H501" i="5"/>
  <c r="G501" i="5"/>
  <c r="F501" i="5"/>
  <c r="E501" i="5"/>
  <c r="D501" i="5"/>
  <c r="C501" i="5"/>
  <c r="B501" i="5"/>
  <c r="N500" i="5"/>
  <c r="M500" i="5"/>
  <c r="L500" i="5"/>
  <c r="K500" i="5"/>
  <c r="J500" i="5"/>
  <c r="I500" i="5"/>
  <c r="H500" i="5"/>
  <c r="G500" i="5"/>
  <c r="F500" i="5"/>
  <c r="E500" i="5"/>
  <c r="D500" i="5"/>
  <c r="C500" i="5"/>
  <c r="B500" i="5"/>
  <c r="N499" i="5"/>
  <c r="M499" i="5"/>
  <c r="L499" i="5"/>
  <c r="K499" i="5"/>
  <c r="J499" i="5"/>
  <c r="I499" i="5"/>
  <c r="H499" i="5"/>
  <c r="G499" i="5"/>
  <c r="F499" i="5"/>
  <c r="E499" i="5"/>
  <c r="D499" i="5"/>
  <c r="C499" i="5"/>
  <c r="B499" i="5"/>
  <c r="N498" i="5"/>
  <c r="M498" i="5"/>
  <c r="L498" i="5"/>
  <c r="K498" i="5"/>
  <c r="J498" i="5"/>
  <c r="I498" i="5"/>
  <c r="H498" i="5"/>
  <c r="G498" i="5"/>
  <c r="F498" i="5"/>
  <c r="E498" i="5"/>
  <c r="D498" i="5"/>
  <c r="C498" i="5"/>
  <c r="B498" i="5"/>
  <c r="N493" i="5"/>
  <c r="M493" i="5"/>
  <c r="L493" i="5"/>
  <c r="K493" i="5"/>
  <c r="J493" i="5"/>
  <c r="I493" i="5"/>
  <c r="H493" i="5"/>
  <c r="G493" i="5"/>
  <c r="F493" i="5"/>
  <c r="E493" i="5"/>
  <c r="D493" i="5"/>
  <c r="C493" i="5"/>
  <c r="B493" i="5"/>
  <c r="N492" i="5"/>
  <c r="M492" i="5"/>
  <c r="L492" i="5"/>
  <c r="K492" i="5"/>
  <c r="J492" i="5"/>
  <c r="I492" i="5"/>
  <c r="H492" i="5"/>
  <c r="G492" i="5"/>
  <c r="F492" i="5"/>
  <c r="E492" i="5"/>
  <c r="D492" i="5"/>
  <c r="C492" i="5"/>
  <c r="B492" i="5"/>
  <c r="N491" i="5"/>
  <c r="M491" i="5"/>
  <c r="L491" i="5"/>
  <c r="K491" i="5"/>
  <c r="J491" i="5"/>
  <c r="I491" i="5"/>
  <c r="H491" i="5"/>
  <c r="G491" i="5"/>
  <c r="F491" i="5"/>
  <c r="E491" i="5"/>
  <c r="D491" i="5"/>
  <c r="C491" i="5"/>
  <c r="B491" i="5"/>
  <c r="N490" i="5"/>
  <c r="M490" i="5"/>
  <c r="L490" i="5"/>
  <c r="K490" i="5"/>
  <c r="J490" i="5"/>
  <c r="I490" i="5"/>
  <c r="H490" i="5"/>
  <c r="G490" i="5"/>
  <c r="F490" i="5"/>
  <c r="E490" i="5"/>
  <c r="D490" i="5"/>
  <c r="C490" i="5"/>
  <c r="B490" i="5"/>
  <c r="N476" i="5"/>
  <c r="M476" i="5"/>
  <c r="L476" i="5"/>
  <c r="K476" i="5"/>
  <c r="J476" i="5"/>
  <c r="I476" i="5"/>
  <c r="H476" i="5"/>
  <c r="G476" i="5"/>
  <c r="F476" i="5"/>
  <c r="E476" i="5"/>
  <c r="D476" i="5"/>
  <c r="C476" i="5"/>
  <c r="B476" i="5"/>
  <c r="N475" i="5"/>
  <c r="M475" i="5"/>
  <c r="L475" i="5"/>
  <c r="K475" i="5"/>
  <c r="J475" i="5"/>
  <c r="I475" i="5"/>
  <c r="H475" i="5"/>
  <c r="G475" i="5"/>
  <c r="F475" i="5"/>
  <c r="E475" i="5"/>
  <c r="D475" i="5"/>
  <c r="C475" i="5"/>
  <c r="B475" i="5"/>
  <c r="N474" i="5"/>
  <c r="M474" i="5"/>
  <c r="L474" i="5"/>
  <c r="K474" i="5"/>
  <c r="J474" i="5"/>
  <c r="I474" i="5"/>
  <c r="H474" i="5"/>
  <c r="G474" i="5"/>
  <c r="F474" i="5"/>
  <c r="E474" i="5"/>
  <c r="D474" i="5"/>
  <c r="C474" i="5"/>
  <c r="B474" i="5"/>
  <c r="N473" i="5"/>
  <c r="M473" i="5"/>
  <c r="L473" i="5"/>
  <c r="K473" i="5"/>
  <c r="J473" i="5"/>
  <c r="I473" i="5"/>
  <c r="H473" i="5"/>
  <c r="G473" i="5"/>
  <c r="F473" i="5"/>
  <c r="E473" i="5"/>
  <c r="D473" i="5"/>
  <c r="C473" i="5"/>
  <c r="B473" i="5"/>
  <c r="N463" i="5"/>
  <c r="M463" i="5"/>
  <c r="L463" i="5"/>
  <c r="K463" i="5"/>
  <c r="J463" i="5"/>
  <c r="I463" i="5"/>
  <c r="H463" i="5"/>
  <c r="G463" i="5"/>
  <c r="F463" i="5"/>
  <c r="E463" i="5"/>
  <c r="D463" i="5"/>
  <c r="C463" i="5"/>
  <c r="B463" i="5"/>
  <c r="N462" i="5"/>
  <c r="M462" i="5"/>
  <c r="L462" i="5"/>
  <c r="K462" i="5"/>
  <c r="J462" i="5"/>
  <c r="I462" i="5"/>
  <c r="H462" i="5"/>
  <c r="G462" i="5"/>
  <c r="F462" i="5"/>
  <c r="E462" i="5"/>
  <c r="D462" i="5"/>
  <c r="C462" i="5"/>
  <c r="B462" i="5"/>
  <c r="N461" i="5"/>
  <c r="M461" i="5"/>
  <c r="L461" i="5"/>
  <c r="K461" i="5"/>
  <c r="J461" i="5"/>
  <c r="I461" i="5"/>
  <c r="H461" i="5"/>
  <c r="G461" i="5"/>
  <c r="F461" i="5"/>
  <c r="E461" i="5"/>
  <c r="D461" i="5"/>
  <c r="C461" i="5"/>
  <c r="B461" i="5"/>
  <c r="N460" i="5"/>
  <c r="M460" i="5"/>
  <c r="L460" i="5"/>
  <c r="K460" i="5"/>
  <c r="J460" i="5"/>
  <c r="I460" i="5"/>
  <c r="H460" i="5"/>
  <c r="G460" i="5"/>
  <c r="F460" i="5"/>
  <c r="E460" i="5"/>
  <c r="D460" i="5"/>
  <c r="C460" i="5"/>
  <c r="B460" i="5"/>
  <c r="N456" i="5"/>
  <c r="N484" i="5" s="1"/>
  <c r="N524" i="5" s="1"/>
  <c r="M456" i="5"/>
  <c r="M484" i="5" s="1"/>
  <c r="L456" i="5"/>
  <c r="L484" i="5" s="1"/>
  <c r="K456" i="5"/>
  <c r="K484" i="5" s="1"/>
  <c r="J456" i="5"/>
  <c r="J484" i="5" s="1"/>
  <c r="I456" i="5"/>
  <c r="I484" i="5" s="1"/>
  <c r="H456" i="5"/>
  <c r="H484" i="5" s="1"/>
  <c r="G456" i="5"/>
  <c r="G484" i="5" s="1"/>
  <c r="F456" i="5"/>
  <c r="F484" i="5" s="1"/>
  <c r="E456" i="5"/>
  <c r="E484" i="5" s="1"/>
  <c r="D456" i="5"/>
  <c r="D484" i="5" s="1"/>
  <c r="C456" i="5"/>
  <c r="C484" i="5" s="1"/>
  <c r="B456" i="5"/>
  <c r="B484" i="5" s="1"/>
  <c r="N455" i="5"/>
  <c r="N483" i="5" s="1"/>
  <c r="M455" i="5"/>
  <c r="M483" i="5" s="1"/>
  <c r="L455" i="5"/>
  <c r="L483" i="5" s="1"/>
  <c r="K455" i="5"/>
  <c r="K483" i="5" s="1"/>
  <c r="J455" i="5"/>
  <c r="J483" i="5" s="1"/>
  <c r="I455" i="5"/>
  <c r="I483" i="5" s="1"/>
  <c r="H455" i="5"/>
  <c r="H483" i="5" s="1"/>
  <c r="G455" i="5"/>
  <c r="G483" i="5" s="1"/>
  <c r="F455" i="5"/>
  <c r="F483" i="5" s="1"/>
  <c r="E455" i="5"/>
  <c r="E483" i="5" s="1"/>
  <c r="D455" i="5"/>
  <c r="D483" i="5" s="1"/>
  <c r="C455" i="5"/>
  <c r="C483" i="5" s="1"/>
  <c r="B455" i="5"/>
  <c r="B483" i="5" s="1"/>
  <c r="N454" i="5"/>
  <c r="M454" i="5"/>
  <c r="M482" i="5" s="1"/>
  <c r="L454" i="5"/>
  <c r="L482" i="5" s="1"/>
  <c r="K454" i="5"/>
  <c r="K482" i="5" s="1"/>
  <c r="J454" i="5"/>
  <c r="J482" i="5" s="1"/>
  <c r="I454" i="5"/>
  <c r="I482" i="5" s="1"/>
  <c r="H454" i="5"/>
  <c r="H482" i="5" s="1"/>
  <c r="G454" i="5"/>
  <c r="G482" i="5" s="1"/>
  <c r="F454" i="5"/>
  <c r="F482" i="5" s="1"/>
  <c r="E454" i="5"/>
  <c r="E482" i="5" s="1"/>
  <c r="D454" i="5"/>
  <c r="D482" i="5" s="1"/>
  <c r="C454" i="5"/>
  <c r="C482" i="5" s="1"/>
  <c r="B454" i="5"/>
  <c r="B482" i="5" s="1"/>
  <c r="N453" i="5"/>
  <c r="N481" i="5" s="1"/>
  <c r="M453" i="5"/>
  <c r="M481" i="5" s="1"/>
  <c r="L453" i="5"/>
  <c r="K453" i="5"/>
  <c r="J453" i="5"/>
  <c r="J481" i="5" s="1"/>
  <c r="I453" i="5"/>
  <c r="I481" i="5" s="1"/>
  <c r="H453" i="5"/>
  <c r="G453" i="5"/>
  <c r="F453" i="5"/>
  <c r="F481" i="5" s="1"/>
  <c r="E453" i="5"/>
  <c r="E481" i="5" s="1"/>
  <c r="D453" i="5"/>
  <c r="C453" i="5"/>
  <c r="B453" i="5"/>
  <c r="B481" i="5" s="1"/>
  <c r="N449" i="5"/>
  <c r="N634" i="5" s="1"/>
  <c r="M449" i="5"/>
  <c r="M634" i="5" s="1"/>
  <c r="M641" i="5" s="1"/>
  <c r="L449" i="5"/>
  <c r="L634" i="5" s="1"/>
  <c r="L641" i="5" s="1"/>
  <c r="K449" i="5"/>
  <c r="K634" i="5" s="1"/>
  <c r="K641" i="5" s="1"/>
  <c r="J449" i="5"/>
  <c r="J634" i="5" s="1"/>
  <c r="J641" i="5" s="1"/>
  <c r="I449" i="5"/>
  <c r="I634" i="5" s="1"/>
  <c r="I641" i="5" s="1"/>
  <c r="H449" i="5"/>
  <c r="H634" i="5" s="1"/>
  <c r="H641" i="5" s="1"/>
  <c r="G449" i="5"/>
  <c r="G634" i="5" s="1"/>
  <c r="G641" i="5" s="1"/>
  <c r="F449" i="5"/>
  <c r="F634" i="5" s="1"/>
  <c r="F641" i="5" s="1"/>
  <c r="E449" i="5"/>
  <c r="E634" i="5" s="1"/>
  <c r="E641" i="5" s="1"/>
  <c r="D449" i="5"/>
  <c r="D634" i="5" s="1"/>
  <c r="D641" i="5" s="1"/>
  <c r="C449" i="5"/>
  <c r="C634" i="5" s="1"/>
  <c r="B449" i="5"/>
  <c r="B634" i="5" s="1"/>
  <c r="B641" i="5" s="1"/>
  <c r="N448" i="5"/>
  <c r="M448" i="5"/>
  <c r="L448" i="5"/>
  <c r="K448" i="5"/>
  <c r="J448" i="5"/>
  <c r="I448" i="5"/>
  <c r="H448" i="5"/>
  <c r="G448" i="5"/>
  <c r="F448" i="5"/>
  <c r="E448" i="5"/>
  <c r="D448" i="5"/>
  <c r="C448" i="5"/>
  <c r="B448" i="5"/>
  <c r="N447" i="5"/>
  <c r="M447" i="5"/>
  <c r="L447" i="5"/>
  <c r="K447" i="5"/>
  <c r="J447" i="5"/>
  <c r="I447" i="5"/>
  <c r="H447" i="5"/>
  <c r="G447" i="5"/>
  <c r="F447" i="5"/>
  <c r="E447" i="5"/>
  <c r="D447" i="5"/>
  <c r="C447" i="5"/>
  <c r="B447" i="5"/>
  <c r="N446" i="5"/>
  <c r="M446" i="5"/>
  <c r="L446" i="5"/>
  <c r="K446" i="5"/>
  <c r="J446" i="5"/>
  <c r="I446" i="5"/>
  <c r="H446" i="5"/>
  <c r="G446" i="5"/>
  <c r="F446" i="5"/>
  <c r="E446" i="5"/>
  <c r="D446" i="5"/>
  <c r="C446" i="5"/>
  <c r="B446" i="5"/>
  <c r="N443" i="5"/>
  <c r="M443" i="5"/>
  <c r="L443" i="5"/>
  <c r="K443" i="5"/>
  <c r="J443" i="5"/>
  <c r="I443" i="5"/>
  <c r="H443" i="5"/>
  <c r="G443" i="5"/>
  <c r="F443" i="5"/>
  <c r="E443" i="5"/>
  <c r="D443" i="5"/>
  <c r="C443" i="5"/>
  <c r="B443" i="5"/>
  <c r="N442" i="5"/>
  <c r="M442" i="5"/>
  <c r="L442" i="5"/>
  <c r="K442" i="5"/>
  <c r="J442" i="5"/>
  <c r="I442" i="5"/>
  <c r="H442" i="5"/>
  <c r="G442" i="5"/>
  <c r="F442" i="5"/>
  <c r="E442" i="5"/>
  <c r="D442" i="5"/>
  <c r="C442" i="5"/>
  <c r="B442" i="5"/>
  <c r="N441" i="5"/>
  <c r="M441" i="5"/>
  <c r="L441" i="5"/>
  <c r="K441" i="5"/>
  <c r="J441" i="5"/>
  <c r="I441" i="5"/>
  <c r="H441" i="5"/>
  <c r="G441" i="5"/>
  <c r="F441" i="5"/>
  <c r="E441" i="5"/>
  <c r="D441" i="5"/>
  <c r="C441" i="5"/>
  <c r="B441" i="5"/>
  <c r="N440" i="5"/>
  <c r="M440" i="5"/>
  <c r="L440" i="5"/>
  <c r="K440" i="5"/>
  <c r="J440" i="5"/>
  <c r="I440" i="5"/>
  <c r="H440" i="5"/>
  <c r="G440" i="5"/>
  <c r="F440" i="5"/>
  <c r="E440" i="5"/>
  <c r="D440" i="5"/>
  <c r="C440" i="5"/>
  <c r="B440" i="5"/>
  <c r="N436" i="5"/>
  <c r="M436" i="5"/>
  <c r="L436" i="5"/>
  <c r="K436" i="5"/>
  <c r="J436" i="5"/>
  <c r="I436" i="5"/>
  <c r="H436" i="5"/>
  <c r="G436" i="5"/>
  <c r="F436" i="5"/>
  <c r="E436" i="5"/>
  <c r="D436" i="5"/>
  <c r="C436" i="5"/>
  <c r="B436" i="5"/>
  <c r="N435" i="5"/>
  <c r="M435" i="5"/>
  <c r="L435" i="5"/>
  <c r="K435" i="5"/>
  <c r="J435" i="5"/>
  <c r="I435" i="5"/>
  <c r="H435" i="5"/>
  <c r="G435" i="5"/>
  <c r="F435" i="5"/>
  <c r="E435" i="5"/>
  <c r="D435" i="5"/>
  <c r="C435" i="5"/>
  <c r="B435" i="5"/>
  <c r="N434" i="5"/>
  <c r="M434" i="5"/>
  <c r="L434" i="5"/>
  <c r="K434" i="5"/>
  <c r="J434" i="5"/>
  <c r="I434" i="5"/>
  <c r="H434" i="5"/>
  <c r="G434" i="5"/>
  <c r="F434" i="5"/>
  <c r="E434" i="5"/>
  <c r="D434" i="5"/>
  <c r="C434" i="5"/>
  <c r="B434" i="5"/>
  <c r="N433" i="5"/>
  <c r="M433" i="5"/>
  <c r="L433" i="5"/>
  <c r="K433" i="5"/>
  <c r="J433" i="5"/>
  <c r="I433" i="5"/>
  <c r="H433" i="5"/>
  <c r="G433" i="5"/>
  <c r="F433" i="5"/>
  <c r="E433" i="5"/>
  <c r="D433" i="5"/>
  <c r="C433" i="5"/>
  <c r="B433" i="5"/>
  <c r="N430" i="5"/>
  <c r="M430" i="5"/>
  <c r="L430" i="5"/>
  <c r="K430" i="5"/>
  <c r="J430" i="5"/>
  <c r="I430" i="5"/>
  <c r="H430" i="5"/>
  <c r="G430" i="5"/>
  <c r="F430" i="5"/>
  <c r="E430" i="5"/>
  <c r="D430" i="5"/>
  <c r="C430" i="5"/>
  <c r="B430" i="5"/>
  <c r="N429" i="5"/>
  <c r="M429" i="5"/>
  <c r="L429" i="5"/>
  <c r="K429" i="5"/>
  <c r="J429" i="5"/>
  <c r="I429" i="5"/>
  <c r="H429" i="5"/>
  <c r="G429" i="5"/>
  <c r="F429" i="5"/>
  <c r="E429" i="5"/>
  <c r="D429" i="5"/>
  <c r="C429" i="5"/>
  <c r="B429" i="5"/>
  <c r="N428" i="5"/>
  <c r="M428" i="5"/>
  <c r="L428" i="5"/>
  <c r="K428" i="5"/>
  <c r="J428" i="5"/>
  <c r="I428" i="5"/>
  <c r="H428" i="5"/>
  <c r="G428" i="5"/>
  <c r="F428" i="5"/>
  <c r="E428" i="5"/>
  <c r="D428" i="5"/>
  <c r="C428" i="5"/>
  <c r="B428" i="5"/>
  <c r="N427" i="5"/>
  <c r="M427" i="5"/>
  <c r="L427" i="5"/>
  <c r="K427" i="5"/>
  <c r="J427" i="5"/>
  <c r="I427" i="5"/>
  <c r="H427" i="5"/>
  <c r="G427" i="5"/>
  <c r="F427" i="5"/>
  <c r="E427" i="5"/>
  <c r="D427" i="5"/>
  <c r="C427" i="5"/>
  <c r="B427" i="5"/>
  <c r="N406" i="5"/>
  <c r="M406" i="5"/>
  <c r="L406" i="5"/>
  <c r="K406" i="5"/>
  <c r="J406" i="5"/>
  <c r="I406" i="5"/>
  <c r="H406" i="5"/>
  <c r="G406" i="5"/>
  <c r="F406" i="5"/>
  <c r="E406" i="5"/>
  <c r="D406" i="5"/>
  <c r="C406" i="5"/>
  <c r="B406" i="5"/>
  <c r="N405" i="5"/>
  <c r="M405" i="5"/>
  <c r="L405" i="5"/>
  <c r="K405" i="5"/>
  <c r="J405" i="5"/>
  <c r="I405" i="5"/>
  <c r="H405" i="5"/>
  <c r="G405" i="5"/>
  <c r="F405" i="5"/>
  <c r="E405" i="5"/>
  <c r="D405" i="5"/>
  <c r="C405" i="5"/>
  <c r="B405" i="5"/>
  <c r="N404" i="5"/>
  <c r="M404" i="5"/>
  <c r="L404" i="5"/>
  <c r="K404" i="5"/>
  <c r="J404" i="5"/>
  <c r="I404" i="5"/>
  <c r="H404" i="5"/>
  <c r="G404" i="5"/>
  <c r="F404" i="5"/>
  <c r="E404" i="5"/>
  <c r="D404" i="5"/>
  <c r="C404" i="5"/>
  <c r="B404" i="5"/>
  <c r="N403" i="5"/>
  <c r="M403" i="5"/>
  <c r="L403" i="5"/>
  <c r="K403" i="5"/>
  <c r="J403" i="5"/>
  <c r="I403" i="5"/>
  <c r="H403" i="5"/>
  <c r="G403" i="5"/>
  <c r="F403" i="5"/>
  <c r="E403" i="5"/>
  <c r="D403" i="5"/>
  <c r="C403" i="5"/>
  <c r="B403" i="5"/>
  <c r="N400" i="5"/>
  <c r="M400" i="5"/>
  <c r="L400" i="5"/>
  <c r="K400" i="5"/>
  <c r="J400" i="5"/>
  <c r="I400" i="5"/>
  <c r="H400" i="5"/>
  <c r="G400" i="5"/>
  <c r="F400" i="5"/>
  <c r="E400" i="5"/>
  <c r="D400" i="5"/>
  <c r="C400" i="5"/>
  <c r="B400" i="5"/>
  <c r="N399" i="5"/>
  <c r="M399" i="5"/>
  <c r="L399" i="5"/>
  <c r="K399" i="5"/>
  <c r="J399" i="5"/>
  <c r="I399" i="5"/>
  <c r="H399" i="5"/>
  <c r="G399" i="5"/>
  <c r="F399" i="5"/>
  <c r="E399" i="5"/>
  <c r="D399" i="5"/>
  <c r="C399" i="5"/>
  <c r="B399" i="5"/>
  <c r="N398" i="5"/>
  <c r="M398" i="5"/>
  <c r="L398" i="5"/>
  <c r="K398" i="5"/>
  <c r="J398" i="5"/>
  <c r="I398" i="5"/>
  <c r="H398" i="5"/>
  <c r="G398" i="5"/>
  <c r="F398" i="5"/>
  <c r="E398" i="5"/>
  <c r="D398" i="5"/>
  <c r="C398" i="5"/>
  <c r="B398" i="5"/>
  <c r="N397" i="5"/>
  <c r="M397" i="5"/>
  <c r="L397" i="5"/>
  <c r="K397" i="5"/>
  <c r="J397" i="5"/>
  <c r="I397" i="5"/>
  <c r="H397" i="5"/>
  <c r="G397" i="5"/>
  <c r="F397" i="5"/>
  <c r="E397" i="5"/>
  <c r="D397" i="5"/>
  <c r="C397" i="5"/>
  <c r="B397" i="5"/>
  <c r="N394" i="5"/>
  <c r="N444" i="5" s="1"/>
  <c r="M394" i="5"/>
  <c r="M437" i="5" s="1"/>
  <c r="L394" i="5"/>
  <c r="L431" i="5" s="1"/>
  <c r="K394" i="5"/>
  <c r="K450" i="5" s="1"/>
  <c r="J394" i="5"/>
  <c r="J444" i="5" s="1"/>
  <c r="I394" i="5"/>
  <c r="I437" i="5" s="1"/>
  <c r="H394" i="5"/>
  <c r="H431" i="5" s="1"/>
  <c r="G394" i="5"/>
  <c r="G450" i="5" s="1"/>
  <c r="F394" i="5"/>
  <c r="F444" i="5" s="1"/>
  <c r="E394" i="5"/>
  <c r="E437" i="5" s="1"/>
  <c r="D394" i="5"/>
  <c r="D431" i="5" s="1"/>
  <c r="C394" i="5"/>
  <c r="C450" i="5" s="1"/>
  <c r="B394" i="5"/>
  <c r="B444" i="5" s="1"/>
  <c r="N393" i="5"/>
  <c r="M393" i="5"/>
  <c r="L393" i="5"/>
  <c r="K393" i="5"/>
  <c r="J393" i="5"/>
  <c r="I393" i="5"/>
  <c r="H393" i="5"/>
  <c r="G393" i="5"/>
  <c r="F393" i="5"/>
  <c r="E393" i="5"/>
  <c r="D393" i="5"/>
  <c r="C393" i="5"/>
  <c r="B393" i="5"/>
  <c r="N392" i="5"/>
  <c r="M392" i="5"/>
  <c r="L392" i="5"/>
  <c r="K392" i="5"/>
  <c r="J392" i="5"/>
  <c r="I392" i="5"/>
  <c r="H392" i="5"/>
  <c r="G392" i="5"/>
  <c r="F392" i="5"/>
  <c r="E392" i="5"/>
  <c r="D392" i="5"/>
  <c r="C392" i="5"/>
  <c r="B392" i="5"/>
  <c r="N391" i="5"/>
  <c r="M391" i="5"/>
  <c r="L391" i="5"/>
  <c r="K391" i="5"/>
  <c r="J391" i="5"/>
  <c r="I391" i="5"/>
  <c r="H391" i="5"/>
  <c r="G391" i="5"/>
  <c r="F391" i="5"/>
  <c r="E391" i="5"/>
  <c r="D391" i="5"/>
  <c r="C391" i="5"/>
  <c r="B391" i="5"/>
  <c r="N388" i="5"/>
  <c r="N389" i="5" s="1"/>
  <c r="M388" i="5"/>
  <c r="M389" i="5" s="1"/>
  <c r="L388" i="5"/>
  <c r="K388" i="5"/>
  <c r="J388" i="5"/>
  <c r="J389" i="5" s="1"/>
  <c r="I388" i="5"/>
  <c r="I389" i="5" s="1"/>
  <c r="H388" i="5"/>
  <c r="G388" i="5"/>
  <c r="F388" i="5"/>
  <c r="F389" i="5" s="1"/>
  <c r="E388" i="5"/>
  <c r="E389" i="5" s="1"/>
  <c r="D388" i="5"/>
  <c r="C388" i="5"/>
  <c r="B388" i="5"/>
  <c r="B389" i="5" s="1"/>
  <c r="N387" i="5"/>
  <c r="M387" i="5"/>
  <c r="L387" i="5"/>
  <c r="K387" i="5"/>
  <c r="J387" i="5"/>
  <c r="I387" i="5"/>
  <c r="H387" i="5"/>
  <c r="G387" i="5"/>
  <c r="F387" i="5"/>
  <c r="E387" i="5"/>
  <c r="D387" i="5"/>
  <c r="C387" i="5"/>
  <c r="B387" i="5"/>
  <c r="N386" i="5"/>
  <c r="M386" i="5"/>
  <c r="L386" i="5"/>
  <c r="K386" i="5"/>
  <c r="J386" i="5"/>
  <c r="I386" i="5"/>
  <c r="H386" i="5"/>
  <c r="G386" i="5"/>
  <c r="F386" i="5"/>
  <c r="E386" i="5"/>
  <c r="D386" i="5"/>
  <c r="C386" i="5"/>
  <c r="B386" i="5"/>
  <c r="N385" i="5"/>
  <c r="M385" i="5"/>
  <c r="L385" i="5"/>
  <c r="K385" i="5"/>
  <c r="J385" i="5"/>
  <c r="I385" i="5"/>
  <c r="H385" i="5"/>
  <c r="G385" i="5"/>
  <c r="F385" i="5"/>
  <c r="E385" i="5"/>
  <c r="D385" i="5"/>
  <c r="C385" i="5"/>
  <c r="B385" i="5"/>
  <c r="N382" i="5"/>
  <c r="N383" i="5" s="1"/>
  <c r="M382" i="5"/>
  <c r="M383" i="5" s="1"/>
  <c r="L382" i="5"/>
  <c r="L383" i="5" s="1"/>
  <c r="K382" i="5"/>
  <c r="J382" i="5"/>
  <c r="J383" i="5" s="1"/>
  <c r="I382" i="5"/>
  <c r="I383" i="5" s="1"/>
  <c r="H382" i="5"/>
  <c r="H383" i="5" s="1"/>
  <c r="G382" i="5"/>
  <c r="F382" i="5"/>
  <c r="F383" i="5" s="1"/>
  <c r="E382" i="5"/>
  <c r="E383" i="5" s="1"/>
  <c r="D382" i="5"/>
  <c r="D383" i="5" s="1"/>
  <c r="C382" i="5"/>
  <c r="B382" i="5"/>
  <c r="N381" i="5"/>
  <c r="M381" i="5"/>
  <c r="L381" i="5"/>
  <c r="K381" i="5"/>
  <c r="J381" i="5"/>
  <c r="I381" i="5"/>
  <c r="H381" i="5"/>
  <c r="G381" i="5"/>
  <c r="F381" i="5"/>
  <c r="E381" i="5"/>
  <c r="D381" i="5"/>
  <c r="C381" i="5"/>
  <c r="B381" i="5"/>
  <c r="N380" i="5"/>
  <c r="M380" i="5"/>
  <c r="L380" i="5"/>
  <c r="K380" i="5"/>
  <c r="J380" i="5"/>
  <c r="I380" i="5"/>
  <c r="H380" i="5"/>
  <c r="G380" i="5"/>
  <c r="F380" i="5"/>
  <c r="E380" i="5"/>
  <c r="D380" i="5"/>
  <c r="C380" i="5"/>
  <c r="B380" i="5"/>
  <c r="N379" i="5"/>
  <c r="M379" i="5"/>
  <c r="L379" i="5"/>
  <c r="K379" i="5"/>
  <c r="J379" i="5"/>
  <c r="I379" i="5"/>
  <c r="H379" i="5"/>
  <c r="G379" i="5"/>
  <c r="F379" i="5"/>
  <c r="E379" i="5"/>
  <c r="D379" i="5"/>
  <c r="C379" i="5"/>
  <c r="B379" i="5"/>
  <c r="N376" i="5"/>
  <c r="N377" i="5" s="1"/>
  <c r="M376" i="5"/>
  <c r="M377" i="5" s="1"/>
  <c r="L376" i="5"/>
  <c r="L377" i="5" s="1"/>
  <c r="K376" i="5"/>
  <c r="K377" i="5" s="1"/>
  <c r="J376" i="5"/>
  <c r="J377" i="5" s="1"/>
  <c r="I376" i="5"/>
  <c r="I377" i="5" s="1"/>
  <c r="H376" i="5"/>
  <c r="H377" i="5" s="1"/>
  <c r="G376" i="5"/>
  <c r="G377" i="5" s="1"/>
  <c r="F376" i="5"/>
  <c r="F377" i="5" s="1"/>
  <c r="E376" i="5"/>
  <c r="E377" i="5" s="1"/>
  <c r="D376" i="5"/>
  <c r="D377" i="5" s="1"/>
  <c r="C376" i="5"/>
  <c r="C377" i="5" s="1"/>
  <c r="B376" i="5"/>
  <c r="B377" i="5" s="1"/>
  <c r="N375" i="5"/>
  <c r="M375" i="5"/>
  <c r="L375" i="5"/>
  <c r="K375" i="5"/>
  <c r="J375" i="5"/>
  <c r="I375" i="5"/>
  <c r="H375" i="5"/>
  <c r="G375" i="5"/>
  <c r="F375" i="5"/>
  <c r="E375" i="5"/>
  <c r="D375" i="5"/>
  <c r="C375" i="5"/>
  <c r="B375" i="5"/>
  <c r="N374" i="5"/>
  <c r="M374" i="5"/>
  <c r="L374" i="5"/>
  <c r="K374" i="5"/>
  <c r="J374" i="5"/>
  <c r="I374" i="5"/>
  <c r="H374" i="5"/>
  <c r="G374" i="5"/>
  <c r="F374" i="5"/>
  <c r="E374" i="5"/>
  <c r="D374" i="5"/>
  <c r="C374" i="5"/>
  <c r="B374" i="5"/>
  <c r="N373" i="5"/>
  <c r="M373" i="5"/>
  <c r="L373" i="5"/>
  <c r="K373" i="5"/>
  <c r="J373" i="5"/>
  <c r="I373" i="5"/>
  <c r="H373" i="5"/>
  <c r="G373" i="5"/>
  <c r="F373" i="5"/>
  <c r="E373" i="5"/>
  <c r="D373" i="5"/>
  <c r="C373" i="5"/>
  <c r="B373" i="5"/>
  <c r="N370" i="5"/>
  <c r="N371" i="5" s="1"/>
  <c r="M370" i="5"/>
  <c r="M371" i="5" s="1"/>
  <c r="L370" i="5"/>
  <c r="L371" i="5" s="1"/>
  <c r="K370" i="5"/>
  <c r="K371" i="5" s="1"/>
  <c r="J370" i="5"/>
  <c r="J371" i="5" s="1"/>
  <c r="I370" i="5"/>
  <c r="I371" i="5" s="1"/>
  <c r="H370" i="5"/>
  <c r="H371" i="5" s="1"/>
  <c r="G370" i="5"/>
  <c r="G371" i="5" s="1"/>
  <c r="F370" i="5"/>
  <c r="F371" i="5" s="1"/>
  <c r="E370" i="5"/>
  <c r="E371" i="5" s="1"/>
  <c r="D370" i="5"/>
  <c r="D371" i="5" s="1"/>
  <c r="C370" i="5"/>
  <c r="C371" i="5" s="1"/>
  <c r="B370" i="5"/>
  <c r="N369" i="5"/>
  <c r="M369" i="5"/>
  <c r="L369" i="5"/>
  <c r="K369" i="5"/>
  <c r="J369" i="5"/>
  <c r="I369" i="5"/>
  <c r="H369" i="5"/>
  <c r="G369" i="5"/>
  <c r="F369" i="5"/>
  <c r="E369" i="5"/>
  <c r="D369" i="5"/>
  <c r="C369" i="5"/>
  <c r="B369" i="5"/>
  <c r="N368" i="5"/>
  <c r="M368" i="5"/>
  <c r="L368" i="5"/>
  <c r="K368" i="5"/>
  <c r="J368" i="5"/>
  <c r="I368" i="5"/>
  <c r="H368" i="5"/>
  <c r="G368" i="5"/>
  <c r="F368" i="5"/>
  <c r="E368" i="5"/>
  <c r="D368" i="5"/>
  <c r="C368" i="5"/>
  <c r="B368" i="5"/>
  <c r="N367" i="5"/>
  <c r="M367" i="5"/>
  <c r="L367" i="5"/>
  <c r="K367" i="5"/>
  <c r="J367" i="5"/>
  <c r="I367" i="5"/>
  <c r="H367" i="5"/>
  <c r="G367" i="5"/>
  <c r="F367" i="5"/>
  <c r="E367" i="5"/>
  <c r="D367" i="5"/>
  <c r="C367" i="5"/>
  <c r="B367" i="5"/>
  <c r="N364" i="5"/>
  <c r="N365" i="5" s="1"/>
  <c r="M364" i="5"/>
  <c r="M365" i="5" s="1"/>
  <c r="L364" i="5"/>
  <c r="L365" i="5" s="1"/>
  <c r="K364" i="5"/>
  <c r="K365" i="5" s="1"/>
  <c r="J364" i="5"/>
  <c r="J365" i="5" s="1"/>
  <c r="I364" i="5"/>
  <c r="I365" i="5" s="1"/>
  <c r="H364" i="5"/>
  <c r="H365" i="5" s="1"/>
  <c r="G364" i="5"/>
  <c r="G365" i="5" s="1"/>
  <c r="F364" i="5"/>
  <c r="F365" i="5" s="1"/>
  <c r="E364" i="5"/>
  <c r="E365" i="5" s="1"/>
  <c r="D364" i="5"/>
  <c r="D365" i="5" s="1"/>
  <c r="C364" i="5"/>
  <c r="C365" i="5" s="1"/>
  <c r="B364" i="5"/>
  <c r="B365" i="5" s="1"/>
  <c r="N363" i="5"/>
  <c r="M363" i="5"/>
  <c r="L363" i="5"/>
  <c r="K363" i="5"/>
  <c r="J363" i="5"/>
  <c r="I363" i="5"/>
  <c r="H363" i="5"/>
  <c r="G363" i="5"/>
  <c r="F363" i="5"/>
  <c r="E363" i="5"/>
  <c r="D363" i="5"/>
  <c r="C363" i="5"/>
  <c r="B363" i="5"/>
  <c r="N362" i="5"/>
  <c r="M362" i="5"/>
  <c r="L362" i="5"/>
  <c r="K362" i="5"/>
  <c r="J362" i="5"/>
  <c r="I362" i="5"/>
  <c r="H362" i="5"/>
  <c r="G362" i="5"/>
  <c r="F362" i="5"/>
  <c r="E362" i="5"/>
  <c r="D362" i="5"/>
  <c r="C362" i="5"/>
  <c r="B362" i="5"/>
  <c r="N361" i="5"/>
  <c r="M361" i="5"/>
  <c r="L361" i="5"/>
  <c r="K361" i="5"/>
  <c r="J361" i="5"/>
  <c r="I361" i="5"/>
  <c r="H361" i="5"/>
  <c r="G361" i="5"/>
  <c r="F361" i="5"/>
  <c r="E361" i="5"/>
  <c r="D361" i="5"/>
  <c r="C361" i="5"/>
  <c r="B361" i="5"/>
  <c r="N358" i="5"/>
  <c r="N359" i="5" s="1"/>
  <c r="M358" i="5"/>
  <c r="M359" i="5" s="1"/>
  <c r="L358" i="5"/>
  <c r="L359" i="5" s="1"/>
  <c r="K358" i="5"/>
  <c r="K359" i="5" s="1"/>
  <c r="J358" i="5"/>
  <c r="J359" i="5" s="1"/>
  <c r="I358" i="5"/>
  <c r="I359" i="5" s="1"/>
  <c r="H358" i="5"/>
  <c r="H359" i="5" s="1"/>
  <c r="G358" i="5"/>
  <c r="G359" i="5" s="1"/>
  <c r="F358" i="5"/>
  <c r="F359" i="5" s="1"/>
  <c r="E358" i="5"/>
  <c r="E359" i="5" s="1"/>
  <c r="D358" i="5"/>
  <c r="D359" i="5" s="1"/>
  <c r="C358" i="5"/>
  <c r="C359" i="5" s="1"/>
  <c r="B358" i="5"/>
  <c r="N357" i="5"/>
  <c r="M357" i="5"/>
  <c r="L357" i="5"/>
  <c r="K357" i="5"/>
  <c r="J357" i="5"/>
  <c r="I357" i="5"/>
  <c r="H357" i="5"/>
  <c r="G357" i="5"/>
  <c r="F357" i="5"/>
  <c r="E357" i="5"/>
  <c r="D357" i="5"/>
  <c r="C357" i="5"/>
  <c r="B357" i="5"/>
  <c r="N356" i="5"/>
  <c r="M356" i="5"/>
  <c r="L356" i="5"/>
  <c r="K356" i="5"/>
  <c r="J356" i="5"/>
  <c r="I356" i="5"/>
  <c r="H356" i="5"/>
  <c r="G356" i="5"/>
  <c r="F356" i="5"/>
  <c r="E356" i="5"/>
  <c r="D356" i="5"/>
  <c r="C356" i="5"/>
  <c r="B356" i="5"/>
  <c r="N355" i="5"/>
  <c r="M355" i="5"/>
  <c r="L355" i="5"/>
  <c r="K355" i="5"/>
  <c r="J355" i="5"/>
  <c r="I355" i="5"/>
  <c r="H355" i="5"/>
  <c r="G355" i="5"/>
  <c r="F355" i="5"/>
  <c r="E355" i="5"/>
  <c r="D355" i="5"/>
  <c r="C355" i="5"/>
  <c r="B355" i="5"/>
  <c r="I353" i="5"/>
  <c r="N352" i="5"/>
  <c r="N353" i="5" s="1"/>
  <c r="M352" i="5"/>
  <c r="M353" i="5" s="1"/>
  <c r="L352" i="5"/>
  <c r="L353" i="5" s="1"/>
  <c r="K352" i="5"/>
  <c r="K353" i="5" s="1"/>
  <c r="J352" i="5"/>
  <c r="J353" i="5" s="1"/>
  <c r="I352" i="5"/>
  <c r="H352" i="5"/>
  <c r="H353" i="5" s="1"/>
  <c r="G352" i="5"/>
  <c r="G353" i="5" s="1"/>
  <c r="F352" i="5"/>
  <c r="F353" i="5" s="1"/>
  <c r="E352" i="5"/>
  <c r="E353" i="5" s="1"/>
  <c r="D352" i="5"/>
  <c r="D353" i="5" s="1"/>
  <c r="C352" i="5"/>
  <c r="C353" i="5" s="1"/>
  <c r="B352" i="5"/>
  <c r="B353" i="5" s="1"/>
  <c r="N351" i="5"/>
  <c r="M351" i="5"/>
  <c r="L351" i="5"/>
  <c r="K351" i="5"/>
  <c r="J351" i="5"/>
  <c r="I351" i="5"/>
  <c r="H351" i="5"/>
  <c r="G351" i="5"/>
  <c r="F351" i="5"/>
  <c r="E351" i="5"/>
  <c r="D351" i="5"/>
  <c r="C351" i="5"/>
  <c r="B351" i="5"/>
  <c r="N350" i="5"/>
  <c r="M350" i="5"/>
  <c r="L350" i="5"/>
  <c r="K350" i="5"/>
  <c r="J350" i="5"/>
  <c r="I350" i="5"/>
  <c r="H350" i="5"/>
  <c r="G350" i="5"/>
  <c r="F350" i="5"/>
  <c r="E350" i="5"/>
  <c r="D350" i="5"/>
  <c r="C350" i="5"/>
  <c r="B350" i="5"/>
  <c r="N349" i="5"/>
  <c r="M349" i="5"/>
  <c r="L349" i="5"/>
  <c r="K349" i="5"/>
  <c r="J349" i="5"/>
  <c r="I349" i="5"/>
  <c r="H349" i="5"/>
  <c r="G349" i="5"/>
  <c r="F349" i="5"/>
  <c r="E349" i="5"/>
  <c r="D349" i="5"/>
  <c r="C349" i="5"/>
  <c r="B349" i="5"/>
  <c r="N346" i="5"/>
  <c r="N347" i="5" s="1"/>
  <c r="M346" i="5"/>
  <c r="M347" i="5" s="1"/>
  <c r="L346" i="5"/>
  <c r="L347" i="5" s="1"/>
  <c r="K346" i="5"/>
  <c r="K347" i="5" s="1"/>
  <c r="J346" i="5"/>
  <c r="J347" i="5" s="1"/>
  <c r="I346" i="5"/>
  <c r="I347" i="5" s="1"/>
  <c r="H346" i="5"/>
  <c r="H347" i="5" s="1"/>
  <c r="G346" i="5"/>
  <c r="G347" i="5" s="1"/>
  <c r="F346" i="5"/>
  <c r="F347" i="5" s="1"/>
  <c r="E346" i="5"/>
  <c r="E347" i="5" s="1"/>
  <c r="D346" i="5"/>
  <c r="D347" i="5" s="1"/>
  <c r="C346" i="5"/>
  <c r="C347" i="5" s="1"/>
  <c r="B346" i="5"/>
  <c r="B347" i="5" s="1"/>
  <c r="N345" i="5"/>
  <c r="M345" i="5"/>
  <c r="L345" i="5"/>
  <c r="K345" i="5"/>
  <c r="J345" i="5"/>
  <c r="I345" i="5"/>
  <c r="H345" i="5"/>
  <c r="G345" i="5"/>
  <c r="F345" i="5"/>
  <c r="E345" i="5"/>
  <c r="D345" i="5"/>
  <c r="C345" i="5"/>
  <c r="B345" i="5"/>
  <c r="N344" i="5"/>
  <c r="M344" i="5"/>
  <c r="L344" i="5"/>
  <c r="K344" i="5"/>
  <c r="J344" i="5"/>
  <c r="I344" i="5"/>
  <c r="H344" i="5"/>
  <c r="G344" i="5"/>
  <c r="F344" i="5"/>
  <c r="E344" i="5"/>
  <c r="D344" i="5"/>
  <c r="C344" i="5"/>
  <c r="B344" i="5"/>
  <c r="N343" i="5"/>
  <c r="M343" i="5"/>
  <c r="L343" i="5"/>
  <c r="K343" i="5"/>
  <c r="J343" i="5"/>
  <c r="I343" i="5"/>
  <c r="H343" i="5"/>
  <c r="G343" i="5"/>
  <c r="F343" i="5"/>
  <c r="E343" i="5"/>
  <c r="D343" i="5"/>
  <c r="C343" i="5"/>
  <c r="B343" i="5"/>
  <c r="N516" i="5"/>
  <c r="N515" i="5"/>
  <c r="N514" i="5"/>
  <c r="M517" i="5"/>
  <c r="M516" i="5"/>
  <c r="M515" i="5"/>
  <c r="M514" i="5"/>
  <c r="L517" i="5"/>
  <c r="L516" i="5"/>
  <c r="L515" i="5"/>
  <c r="L514" i="5"/>
  <c r="K517" i="5"/>
  <c r="K516" i="5"/>
  <c r="K515" i="5"/>
  <c r="K514" i="5"/>
  <c r="J517" i="5"/>
  <c r="J516" i="5"/>
  <c r="J515" i="5"/>
  <c r="J514" i="5"/>
  <c r="I517" i="5"/>
  <c r="I516" i="5"/>
  <c r="I515" i="5"/>
  <c r="I514" i="5"/>
  <c r="H517" i="5"/>
  <c r="H516" i="5"/>
  <c r="H515" i="5"/>
  <c r="H514" i="5"/>
  <c r="G517" i="5"/>
  <c r="G516" i="5"/>
  <c r="G515" i="5"/>
  <c r="G514" i="5"/>
  <c r="F517" i="5"/>
  <c r="F516" i="5"/>
  <c r="F515" i="5"/>
  <c r="F514" i="5"/>
  <c r="E517" i="5"/>
  <c r="E516" i="5"/>
  <c r="E515" i="5"/>
  <c r="E514" i="5"/>
  <c r="D517" i="5"/>
  <c r="D516" i="5"/>
  <c r="D515" i="5"/>
  <c r="D514" i="5"/>
  <c r="C517" i="5"/>
  <c r="C516" i="5"/>
  <c r="C515" i="5"/>
  <c r="C514" i="5"/>
  <c r="B517" i="5"/>
  <c r="B516" i="5"/>
  <c r="B515" i="5"/>
  <c r="B514" i="5"/>
  <c r="N416" i="5"/>
  <c r="N415" i="5"/>
  <c r="M418" i="5"/>
  <c r="M419" i="5" s="1"/>
  <c r="M417" i="5"/>
  <c r="M416" i="5"/>
  <c r="M415" i="5"/>
  <c r="L418" i="5"/>
  <c r="L419" i="5" s="1"/>
  <c r="L417" i="5"/>
  <c r="L416" i="5"/>
  <c r="L415" i="5"/>
  <c r="K418" i="5"/>
  <c r="K419" i="5" s="1"/>
  <c r="K417" i="5"/>
  <c r="K416" i="5"/>
  <c r="K415" i="5"/>
  <c r="J418" i="5"/>
  <c r="J419" i="5" s="1"/>
  <c r="J417" i="5"/>
  <c r="J416" i="5"/>
  <c r="J415" i="5"/>
  <c r="I418" i="5"/>
  <c r="I419" i="5" s="1"/>
  <c r="I417" i="5"/>
  <c r="I416" i="5"/>
  <c r="I415" i="5"/>
  <c r="H418" i="5"/>
  <c r="H419" i="5" s="1"/>
  <c r="H417" i="5"/>
  <c r="H416" i="5"/>
  <c r="H415" i="5"/>
  <c r="G418" i="5"/>
  <c r="G419" i="5" s="1"/>
  <c r="G417" i="5"/>
  <c r="G416" i="5"/>
  <c r="G415" i="5"/>
  <c r="F418" i="5"/>
  <c r="F419" i="5" s="1"/>
  <c r="F417" i="5"/>
  <c r="F416" i="5"/>
  <c r="F415" i="5"/>
  <c r="E418" i="5"/>
  <c r="E419" i="5" s="1"/>
  <c r="E417" i="5"/>
  <c r="E416" i="5"/>
  <c r="E415" i="5"/>
  <c r="D418" i="5"/>
  <c r="D419" i="5" s="1"/>
  <c r="D417" i="5"/>
  <c r="D416" i="5"/>
  <c r="D415" i="5"/>
  <c r="C418" i="5"/>
  <c r="C419" i="5" s="1"/>
  <c r="C417" i="5"/>
  <c r="C416" i="5"/>
  <c r="C415" i="5"/>
  <c r="B418" i="5"/>
  <c r="B417" i="5"/>
  <c r="B416" i="5"/>
  <c r="B415" i="5"/>
  <c r="N410" i="5"/>
  <c r="N409" i="5"/>
  <c r="M412" i="5"/>
  <c r="M413" i="5" s="1"/>
  <c r="M411" i="5"/>
  <c r="AU141" i="5"/>
  <c r="M422" i="5" s="1"/>
  <c r="M409" i="5"/>
  <c r="L412" i="5"/>
  <c r="L413" i="5" s="1"/>
  <c r="L410" i="5"/>
  <c r="L409" i="5"/>
  <c r="K412" i="5"/>
  <c r="K413" i="5" s="1"/>
  <c r="K411" i="5"/>
  <c r="AM141" i="5"/>
  <c r="K422" i="5" s="1"/>
  <c r="K409" i="5"/>
  <c r="J412" i="5"/>
  <c r="J413" i="5" s="1"/>
  <c r="J411" i="5"/>
  <c r="J410" i="5"/>
  <c r="AH141" i="5"/>
  <c r="J421" i="5" s="1"/>
  <c r="I412" i="5"/>
  <c r="I413" i="5" s="1"/>
  <c r="I411" i="5"/>
  <c r="I410" i="5"/>
  <c r="I409" i="5"/>
  <c r="H412" i="5"/>
  <c r="H413" i="5" s="1"/>
  <c r="H410" i="5"/>
  <c r="H409" i="5"/>
  <c r="G412" i="5"/>
  <c r="G413" i="5" s="1"/>
  <c r="G411" i="5"/>
  <c r="W141" i="5"/>
  <c r="G422" i="5" s="1"/>
  <c r="G409" i="5"/>
  <c r="F412" i="5"/>
  <c r="F413" i="5" s="1"/>
  <c r="F411" i="5"/>
  <c r="F410" i="5"/>
  <c r="R141" i="5"/>
  <c r="F421" i="5" s="1"/>
  <c r="E412" i="5"/>
  <c r="E413" i="5" s="1"/>
  <c r="E411" i="5"/>
  <c r="O141" i="5"/>
  <c r="E422" i="5" s="1"/>
  <c r="E409" i="5"/>
  <c r="D412" i="5"/>
  <c r="D413" i="5" s="1"/>
  <c r="D411" i="5"/>
  <c r="D410" i="5"/>
  <c r="D409" i="5"/>
  <c r="C412" i="5"/>
  <c r="C413" i="5" s="1"/>
  <c r="C411" i="5"/>
  <c r="G141" i="5"/>
  <c r="C422" i="5" s="1"/>
  <c r="C409" i="5"/>
  <c r="B412" i="5"/>
  <c r="B413" i="5" s="1"/>
  <c r="B410" i="5"/>
  <c r="B141" i="5"/>
  <c r="B421" i="5" s="1"/>
  <c r="N641" i="5" l="1"/>
  <c r="C524" i="5"/>
  <c r="G524" i="5"/>
  <c r="K524" i="5"/>
  <c r="K532" i="5" s="1"/>
  <c r="D524" i="5"/>
  <c r="H524" i="5"/>
  <c r="H547" i="5" s="1"/>
  <c r="L524" i="5"/>
  <c r="L547" i="5" s="1"/>
  <c r="E524" i="5"/>
  <c r="E532" i="5" s="1"/>
  <c r="I524" i="5"/>
  <c r="M524" i="5"/>
  <c r="M532" i="5" s="1"/>
  <c r="B524" i="5"/>
  <c r="F524" i="5"/>
  <c r="F547" i="5" s="1"/>
  <c r="J524" i="5"/>
  <c r="D141" i="5"/>
  <c r="B423" i="5" s="1"/>
  <c r="AB141" i="5"/>
  <c r="H423" i="5" s="1"/>
  <c r="AR141" i="5"/>
  <c r="L423" i="5" s="1"/>
  <c r="O370" i="5"/>
  <c r="O400" i="5"/>
  <c r="O406" i="5"/>
  <c r="O436" i="5"/>
  <c r="O353" i="5"/>
  <c r="O365" i="5"/>
  <c r="O382" i="5"/>
  <c r="D389" i="5"/>
  <c r="H389" i="5"/>
  <c r="L389" i="5"/>
  <c r="I401" i="5"/>
  <c r="M401" i="5"/>
  <c r="C383" i="5"/>
  <c r="G383" i="5"/>
  <c r="K383" i="5"/>
  <c r="O608" i="5"/>
  <c r="O389" i="5"/>
  <c r="C389" i="5"/>
  <c r="G389" i="5"/>
  <c r="K389" i="5"/>
  <c r="O388" i="5"/>
  <c r="O443" i="5"/>
  <c r="E477" i="5"/>
  <c r="I477" i="5"/>
  <c r="I651" i="5" s="1"/>
  <c r="M477" i="5"/>
  <c r="E494" i="5"/>
  <c r="I494" i="5"/>
  <c r="M494" i="5"/>
  <c r="O494" i="5" s="1"/>
  <c r="E502" i="5"/>
  <c r="I502" i="5"/>
  <c r="M502" i="5"/>
  <c r="E510" i="5"/>
  <c r="E512" i="5" s="1"/>
  <c r="I510" i="5"/>
  <c r="M510" i="5"/>
  <c r="D541" i="5"/>
  <c r="H541" i="5"/>
  <c r="L541" i="5"/>
  <c r="D555" i="5"/>
  <c r="H555" i="5"/>
  <c r="L555" i="5"/>
  <c r="D562" i="5"/>
  <c r="H562" i="5"/>
  <c r="L562" i="5"/>
  <c r="E407" i="5"/>
  <c r="I407" i="5"/>
  <c r="M407" i="5"/>
  <c r="C457" i="5"/>
  <c r="G457" i="5"/>
  <c r="G649" i="5" s="1"/>
  <c r="K457" i="5"/>
  <c r="C477" i="5"/>
  <c r="C650" i="5" s="1"/>
  <c r="G477" i="5"/>
  <c r="G650" i="5" s="1"/>
  <c r="K477" i="5"/>
  <c r="K478" i="5" s="1"/>
  <c r="C494" i="5"/>
  <c r="G494" i="5"/>
  <c r="K494" i="5"/>
  <c r="C502" i="5"/>
  <c r="O502" i="5" s="1"/>
  <c r="G502" i="5"/>
  <c r="K502" i="5"/>
  <c r="C510" i="5"/>
  <c r="G510" i="5"/>
  <c r="K510" i="5"/>
  <c r="B541" i="5"/>
  <c r="F541" i="5"/>
  <c r="J541" i="5"/>
  <c r="B555" i="5"/>
  <c r="F555" i="5"/>
  <c r="J555" i="5"/>
  <c r="B562" i="5"/>
  <c r="B635" i="5" s="1"/>
  <c r="B642" i="5" s="1"/>
  <c r="F562" i="5"/>
  <c r="J562" i="5"/>
  <c r="J626" i="5" s="1"/>
  <c r="N638" i="5"/>
  <c r="B401" i="5"/>
  <c r="O401" i="5" s="1"/>
  <c r="F401" i="5"/>
  <c r="J401" i="5"/>
  <c r="N401" i="5"/>
  <c r="D494" i="5"/>
  <c r="D496" i="5" s="1"/>
  <c r="H494" i="5"/>
  <c r="L494" i="5"/>
  <c r="D502" i="5"/>
  <c r="H502" i="5"/>
  <c r="H504" i="5" s="1"/>
  <c r="L502" i="5"/>
  <c r="D510" i="5"/>
  <c r="H510" i="5"/>
  <c r="L510" i="5"/>
  <c r="L512" i="5" s="1"/>
  <c r="C541" i="5"/>
  <c r="G541" i="5"/>
  <c r="K541" i="5"/>
  <c r="C555" i="5"/>
  <c r="O555" i="5" s="1"/>
  <c r="G555" i="5"/>
  <c r="K555" i="5"/>
  <c r="C562" i="5"/>
  <c r="G562" i="5"/>
  <c r="G628" i="5" s="1"/>
  <c r="K562" i="5"/>
  <c r="C401" i="5"/>
  <c r="G401" i="5"/>
  <c r="K401" i="5"/>
  <c r="C407" i="5"/>
  <c r="G407" i="5"/>
  <c r="K407" i="5"/>
  <c r="N591" i="5"/>
  <c r="E592" i="5"/>
  <c r="I592" i="5"/>
  <c r="M592" i="5"/>
  <c r="O592" i="5" s="1"/>
  <c r="O347" i="5"/>
  <c r="O358" i="5"/>
  <c r="O364" i="5"/>
  <c r="B371" i="5"/>
  <c r="O371" i="5" s="1"/>
  <c r="D401" i="5"/>
  <c r="H401" i="5"/>
  <c r="L401" i="5"/>
  <c r="E401" i="5"/>
  <c r="D407" i="5"/>
  <c r="H407" i="5"/>
  <c r="L407" i="5"/>
  <c r="B464" i="5"/>
  <c r="F464" i="5"/>
  <c r="J464" i="5"/>
  <c r="B477" i="5"/>
  <c r="F477" i="5"/>
  <c r="F479" i="5" s="1"/>
  <c r="J477" i="5"/>
  <c r="J651" i="5" s="1"/>
  <c r="B494" i="5"/>
  <c r="F494" i="5"/>
  <c r="F496" i="5" s="1"/>
  <c r="J494" i="5"/>
  <c r="B502" i="5"/>
  <c r="F502" i="5"/>
  <c r="J502" i="5"/>
  <c r="B510" i="5"/>
  <c r="F510" i="5"/>
  <c r="F512" i="5" s="1"/>
  <c r="J510" i="5"/>
  <c r="E541" i="5"/>
  <c r="I541" i="5"/>
  <c r="M541" i="5"/>
  <c r="E555" i="5"/>
  <c r="I555" i="5"/>
  <c r="M555" i="5"/>
  <c r="E562" i="5"/>
  <c r="F564" i="5" s="1"/>
  <c r="I562" i="5"/>
  <c r="M562" i="5"/>
  <c r="D477" i="5"/>
  <c r="D651" i="5" s="1"/>
  <c r="H477" i="5"/>
  <c r="H651" i="5" s="1"/>
  <c r="L477" i="5"/>
  <c r="N457" i="5"/>
  <c r="N649" i="5" s="1"/>
  <c r="C466" i="5"/>
  <c r="G466" i="5"/>
  <c r="K466" i="5"/>
  <c r="B467" i="5"/>
  <c r="F467" i="5"/>
  <c r="J467" i="5"/>
  <c r="N464" i="5"/>
  <c r="E468" i="5"/>
  <c r="I468" i="5"/>
  <c r="M468" i="5"/>
  <c r="D469" i="5"/>
  <c r="H469" i="5"/>
  <c r="L469" i="5"/>
  <c r="N477" i="5"/>
  <c r="N651" i="5" s="1"/>
  <c r="N494" i="5"/>
  <c r="N502" i="5"/>
  <c r="N510" i="5"/>
  <c r="D457" i="5"/>
  <c r="D485" i="5" s="1"/>
  <c r="H457" i="5"/>
  <c r="L457" i="5"/>
  <c r="L649" i="5" s="1"/>
  <c r="D466" i="5"/>
  <c r="H466" i="5"/>
  <c r="L466" i="5"/>
  <c r="C467" i="5"/>
  <c r="G467" i="5"/>
  <c r="K467" i="5"/>
  <c r="B468" i="5"/>
  <c r="F468" i="5"/>
  <c r="J468" i="5"/>
  <c r="E469" i="5"/>
  <c r="I469" i="5"/>
  <c r="M469" i="5"/>
  <c r="N541" i="5"/>
  <c r="N555" i="5"/>
  <c r="N562" i="5"/>
  <c r="E464" i="5"/>
  <c r="I464" i="5"/>
  <c r="M464" i="5"/>
  <c r="N466" i="5"/>
  <c r="E467" i="5"/>
  <c r="I467" i="5"/>
  <c r="M467" i="5"/>
  <c r="D468" i="5"/>
  <c r="H468" i="5"/>
  <c r="L468" i="5"/>
  <c r="C469" i="5"/>
  <c r="G469" i="5"/>
  <c r="K469" i="5"/>
  <c r="N468" i="5"/>
  <c r="N469" i="5"/>
  <c r="O377" i="5"/>
  <c r="N418" i="5"/>
  <c r="N419" i="5" s="1"/>
  <c r="N417" i="5"/>
  <c r="E141" i="5"/>
  <c r="B424" i="5" s="1"/>
  <c r="I141" i="5"/>
  <c r="C424" i="5" s="1"/>
  <c r="M141" i="5"/>
  <c r="D424" i="5" s="1"/>
  <c r="Q141" i="5"/>
  <c r="E424" i="5" s="1"/>
  <c r="U141" i="5"/>
  <c r="F424" i="5" s="1"/>
  <c r="Y141" i="5"/>
  <c r="G424" i="5" s="1"/>
  <c r="AC141" i="5"/>
  <c r="H424" i="5" s="1"/>
  <c r="AG141" i="5"/>
  <c r="I424" i="5" s="1"/>
  <c r="AK141" i="5"/>
  <c r="J424" i="5" s="1"/>
  <c r="AO141" i="5"/>
  <c r="K424" i="5" s="1"/>
  <c r="AS141" i="5"/>
  <c r="L424" i="5" s="1"/>
  <c r="AW141" i="5"/>
  <c r="M424" i="5" s="1"/>
  <c r="B518" i="5"/>
  <c r="C518" i="5"/>
  <c r="D518" i="5"/>
  <c r="E518" i="5"/>
  <c r="F518" i="5"/>
  <c r="G518" i="5"/>
  <c r="H518" i="5"/>
  <c r="I518" i="5"/>
  <c r="J518" i="5"/>
  <c r="K518" i="5"/>
  <c r="L518" i="5"/>
  <c r="M518" i="5"/>
  <c r="B359" i="5"/>
  <c r="O359" i="5" s="1"/>
  <c r="O376" i="5"/>
  <c r="B383" i="5"/>
  <c r="O383" i="5" s="1"/>
  <c r="B409" i="5"/>
  <c r="F409" i="5"/>
  <c r="J409" i="5"/>
  <c r="C410" i="5"/>
  <c r="K410" i="5"/>
  <c r="H411" i="5"/>
  <c r="E431" i="5"/>
  <c r="I431" i="5"/>
  <c r="M431" i="5"/>
  <c r="D444" i="5"/>
  <c r="H444" i="5"/>
  <c r="L444" i="5"/>
  <c r="C649" i="5"/>
  <c r="C485" i="5"/>
  <c r="K649" i="5"/>
  <c r="B522" i="5"/>
  <c r="F522" i="5"/>
  <c r="J522" i="5"/>
  <c r="E523" i="5"/>
  <c r="I523" i="5"/>
  <c r="M523" i="5"/>
  <c r="D547" i="5"/>
  <c r="D532" i="5"/>
  <c r="H532" i="5"/>
  <c r="L532" i="5"/>
  <c r="G651" i="5"/>
  <c r="G479" i="5"/>
  <c r="C496" i="5"/>
  <c r="G504" i="5"/>
  <c r="O510" i="5"/>
  <c r="K512" i="5"/>
  <c r="N512" i="5"/>
  <c r="N412" i="5"/>
  <c r="N413" i="5" s="1"/>
  <c r="N411" i="5"/>
  <c r="O418" i="5"/>
  <c r="B419" i="5"/>
  <c r="O419" i="5" s="1"/>
  <c r="F141" i="5"/>
  <c r="C421" i="5" s="1"/>
  <c r="J141" i="5"/>
  <c r="D421" i="5" s="1"/>
  <c r="N141" i="5"/>
  <c r="E421" i="5" s="1"/>
  <c r="V141" i="5"/>
  <c r="G421" i="5" s="1"/>
  <c r="Z141" i="5"/>
  <c r="H421" i="5" s="1"/>
  <c r="AD141" i="5"/>
  <c r="I421" i="5" s="1"/>
  <c r="AL141" i="5"/>
  <c r="K421" i="5" s="1"/>
  <c r="AP141" i="5"/>
  <c r="L421" i="5" s="1"/>
  <c r="AT141" i="5"/>
  <c r="M421" i="5" s="1"/>
  <c r="AX141" i="5"/>
  <c r="N421" i="5" s="1"/>
  <c r="N518" i="5"/>
  <c r="O394" i="5"/>
  <c r="E410" i="5"/>
  <c r="M410" i="5"/>
  <c r="L411" i="5"/>
  <c r="O412" i="5"/>
  <c r="B431" i="5"/>
  <c r="O431" i="5" s="1"/>
  <c r="F431" i="5"/>
  <c r="J431" i="5"/>
  <c r="N431" i="5"/>
  <c r="B437" i="5"/>
  <c r="O437" i="5" s="1"/>
  <c r="F437" i="5"/>
  <c r="J437" i="5"/>
  <c r="N437" i="5"/>
  <c r="E444" i="5"/>
  <c r="I444" i="5"/>
  <c r="M444" i="5"/>
  <c r="O444" i="5" s="1"/>
  <c r="D458" i="5"/>
  <c r="H649" i="5"/>
  <c r="C522" i="5"/>
  <c r="G522" i="5"/>
  <c r="K522" i="5"/>
  <c r="B523" i="5"/>
  <c r="F523" i="5"/>
  <c r="J523" i="5"/>
  <c r="N523" i="5"/>
  <c r="I547" i="5"/>
  <c r="I532" i="5"/>
  <c r="M547" i="5"/>
  <c r="D650" i="5"/>
  <c r="D478" i="5"/>
  <c r="L651" i="5"/>
  <c r="L650" i="5"/>
  <c r="H496" i="5"/>
  <c r="D512" i="5"/>
  <c r="B407" i="5"/>
  <c r="O407" i="5" s="1"/>
  <c r="F407" i="5"/>
  <c r="J407" i="5"/>
  <c r="N407" i="5"/>
  <c r="G410" i="5"/>
  <c r="B411" i="5"/>
  <c r="C431" i="5"/>
  <c r="G431" i="5"/>
  <c r="K431" i="5"/>
  <c r="C437" i="5"/>
  <c r="G437" i="5"/>
  <c r="K437" i="5"/>
  <c r="E521" i="5"/>
  <c r="I521" i="5"/>
  <c r="M521" i="5"/>
  <c r="D522" i="5"/>
  <c r="H522" i="5"/>
  <c r="L522" i="5"/>
  <c r="C523" i="5"/>
  <c r="G523" i="5"/>
  <c r="K523" i="5"/>
  <c r="B547" i="5"/>
  <c r="B532" i="5"/>
  <c r="F532" i="5"/>
  <c r="J547" i="5"/>
  <c r="J532" i="5"/>
  <c r="N547" i="5"/>
  <c r="N532" i="5"/>
  <c r="E651" i="5"/>
  <c r="E650" i="5"/>
  <c r="I650" i="5"/>
  <c r="M651" i="5"/>
  <c r="M650" i="5"/>
  <c r="M479" i="5"/>
  <c r="I496" i="5"/>
  <c r="E504" i="5"/>
  <c r="I504" i="5"/>
  <c r="M504" i="5"/>
  <c r="I512" i="5"/>
  <c r="O413" i="5"/>
  <c r="C141" i="5"/>
  <c r="B422" i="5" s="1"/>
  <c r="K141" i="5"/>
  <c r="D422" i="5" s="1"/>
  <c r="S141" i="5"/>
  <c r="F422" i="5" s="1"/>
  <c r="AA141" i="5"/>
  <c r="H422" i="5" s="1"/>
  <c r="AE141" i="5"/>
  <c r="I422" i="5" s="1"/>
  <c r="AI141" i="5"/>
  <c r="J422" i="5" s="1"/>
  <c r="AQ141" i="5"/>
  <c r="L422" i="5" s="1"/>
  <c r="AY141" i="5"/>
  <c r="N422" i="5" s="1"/>
  <c r="H141" i="5"/>
  <c r="C423" i="5" s="1"/>
  <c r="L141" i="5"/>
  <c r="D423" i="5" s="1"/>
  <c r="P141" i="5"/>
  <c r="E423" i="5" s="1"/>
  <c r="T141" i="5"/>
  <c r="F423" i="5" s="1"/>
  <c r="X141" i="5"/>
  <c r="G423" i="5" s="1"/>
  <c r="AF141" i="5"/>
  <c r="I423" i="5" s="1"/>
  <c r="AJ141" i="5"/>
  <c r="J423" i="5" s="1"/>
  <c r="AN141" i="5"/>
  <c r="K423" i="5" s="1"/>
  <c r="AV141" i="5"/>
  <c r="M423" i="5" s="1"/>
  <c r="AZ141" i="5"/>
  <c r="D437" i="5"/>
  <c r="H437" i="5"/>
  <c r="L437" i="5"/>
  <c r="C444" i="5"/>
  <c r="G444" i="5"/>
  <c r="K444" i="5"/>
  <c r="B521" i="5"/>
  <c r="F521" i="5"/>
  <c r="J521" i="5"/>
  <c r="N521" i="5"/>
  <c r="E522" i="5"/>
  <c r="I522" i="5"/>
  <c r="M522" i="5"/>
  <c r="D523" i="5"/>
  <c r="H523" i="5"/>
  <c r="L523" i="5"/>
  <c r="C547" i="5"/>
  <c r="C532" i="5"/>
  <c r="G547" i="5"/>
  <c r="G532" i="5"/>
  <c r="O477" i="5"/>
  <c r="F651" i="5"/>
  <c r="F650" i="5"/>
  <c r="J650" i="5"/>
  <c r="J496" i="5"/>
  <c r="F504" i="5"/>
  <c r="J504" i="5"/>
  <c r="J512" i="5"/>
  <c r="E457" i="5"/>
  <c r="E478" i="5" s="1"/>
  <c r="I457" i="5"/>
  <c r="M457" i="5"/>
  <c r="M478" i="5" s="1"/>
  <c r="C464" i="5"/>
  <c r="C511" i="5" s="1"/>
  <c r="G464" i="5"/>
  <c r="K464" i="5"/>
  <c r="K503" i="5" s="1"/>
  <c r="E466" i="5"/>
  <c r="I466" i="5"/>
  <c r="I470" i="5" s="1"/>
  <c r="M466" i="5"/>
  <c r="D467" i="5"/>
  <c r="D470" i="5" s="1"/>
  <c r="H467" i="5"/>
  <c r="L467" i="5"/>
  <c r="L470" i="5" s="1"/>
  <c r="C468" i="5"/>
  <c r="G468" i="5"/>
  <c r="K468" i="5"/>
  <c r="B469" i="5"/>
  <c r="F469" i="5"/>
  <c r="J469" i="5"/>
  <c r="C481" i="5"/>
  <c r="C521" i="5" s="1"/>
  <c r="G481" i="5"/>
  <c r="G521" i="5" s="1"/>
  <c r="K481" i="5"/>
  <c r="K521" i="5" s="1"/>
  <c r="N482" i="5"/>
  <c r="N522" i="5" s="1"/>
  <c r="B628" i="5"/>
  <c r="F635" i="5"/>
  <c r="F639" i="5" s="1"/>
  <c r="F628" i="5"/>
  <c r="F626" i="5"/>
  <c r="F587" i="5"/>
  <c r="J635" i="5"/>
  <c r="J639" i="5" s="1"/>
  <c r="J628" i="5"/>
  <c r="J587" i="5"/>
  <c r="J564" i="5"/>
  <c r="O430" i="5"/>
  <c r="D450" i="5"/>
  <c r="H450" i="5"/>
  <c r="L450" i="5"/>
  <c r="B457" i="5"/>
  <c r="C458" i="5" s="1"/>
  <c r="F457" i="5"/>
  <c r="J457" i="5"/>
  <c r="J495" i="5" s="1"/>
  <c r="D464" i="5"/>
  <c r="H464" i="5"/>
  <c r="H571" i="5" s="1"/>
  <c r="L464" i="5"/>
  <c r="B466" i="5"/>
  <c r="F466" i="5"/>
  <c r="J466" i="5"/>
  <c r="D481" i="5"/>
  <c r="D521" i="5" s="1"/>
  <c r="H481" i="5"/>
  <c r="H521" i="5" s="1"/>
  <c r="L481" i="5"/>
  <c r="L521" i="5" s="1"/>
  <c r="O541" i="5"/>
  <c r="C628" i="5"/>
  <c r="C635" i="5"/>
  <c r="C639" i="5" s="1"/>
  <c r="C626" i="5"/>
  <c r="O562" i="5"/>
  <c r="G635" i="5"/>
  <c r="K635" i="5"/>
  <c r="K628" i="5"/>
  <c r="K626" i="5"/>
  <c r="K564" i="5"/>
  <c r="N635" i="5"/>
  <c r="N639" i="5" s="1"/>
  <c r="N628" i="5"/>
  <c r="N626" i="5"/>
  <c r="N587" i="5"/>
  <c r="N564" i="5"/>
  <c r="N563" i="5"/>
  <c r="C641" i="5"/>
  <c r="O641" i="5" s="1"/>
  <c r="O634" i="5"/>
  <c r="O449" i="5"/>
  <c r="E450" i="5"/>
  <c r="I450" i="5"/>
  <c r="M450" i="5"/>
  <c r="N467" i="5"/>
  <c r="D628" i="5"/>
  <c r="D635" i="5"/>
  <c r="D639" i="5" s="1"/>
  <c r="D626" i="5"/>
  <c r="D564" i="5"/>
  <c r="H628" i="5"/>
  <c r="H626" i="5"/>
  <c r="H635" i="5"/>
  <c r="H639" i="5" s="1"/>
  <c r="L635" i="5"/>
  <c r="L639" i="5" s="1"/>
  <c r="L628" i="5"/>
  <c r="L626" i="5"/>
  <c r="L564" i="5"/>
  <c r="B450" i="5"/>
  <c r="F450" i="5"/>
  <c r="J450" i="5"/>
  <c r="N450" i="5"/>
  <c r="E635" i="5"/>
  <c r="E639" i="5" s="1"/>
  <c r="I628" i="5"/>
  <c r="I626" i="5"/>
  <c r="I635" i="5"/>
  <c r="I639" i="5" s="1"/>
  <c r="I564" i="5"/>
  <c r="M628" i="5"/>
  <c r="M626" i="5"/>
  <c r="M635" i="5"/>
  <c r="M639" i="5" s="1"/>
  <c r="M564" i="5"/>
  <c r="D644" i="5"/>
  <c r="H644" i="5"/>
  <c r="L644" i="5"/>
  <c r="O638" i="5"/>
  <c r="E587" i="5"/>
  <c r="I587" i="5"/>
  <c r="M587" i="5"/>
  <c r="N571" i="5"/>
  <c r="O570" i="5"/>
  <c r="C587" i="5"/>
  <c r="K587" i="5"/>
  <c r="D667" i="5"/>
  <c r="D668" i="5" s="1"/>
  <c r="D670" i="5" s="1"/>
  <c r="H683" i="5"/>
  <c r="H684" i="5" s="1"/>
  <c r="H686" i="5" s="1"/>
  <c r="L695" i="5"/>
  <c r="L696" i="5" s="1"/>
  <c r="L698" i="5" s="1"/>
  <c r="L699" i="5"/>
  <c r="L700" i="5" s="1"/>
  <c r="L702" i="5" s="1"/>
  <c r="O637" i="5"/>
  <c r="G638" i="5"/>
  <c r="D587" i="5"/>
  <c r="H587" i="5"/>
  <c r="L587" i="5"/>
  <c r="N644" i="5"/>
  <c r="F675" i="5"/>
  <c r="F676" i="5" s="1"/>
  <c r="F678" i="5" s="1"/>
  <c r="J691" i="5"/>
  <c r="J692" i="5" s="1"/>
  <c r="J694" i="5" s="1"/>
  <c r="N707" i="5"/>
  <c r="N708" i="5" s="1"/>
  <c r="N709" i="5" s="1"/>
  <c r="I638" i="5"/>
  <c r="C644" i="5"/>
  <c r="K644" i="5"/>
  <c r="C663" i="5"/>
  <c r="C664" i="5" s="1"/>
  <c r="C666" i="5" s="1"/>
  <c r="B638" i="5"/>
  <c r="G679" i="5"/>
  <c r="G680" i="5" s="1"/>
  <c r="G682" i="5" s="1"/>
  <c r="F638" i="5"/>
  <c r="K695" i="5"/>
  <c r="K696" i="5" s="1"/>
  <c r="K698" i="5" s="1"/>
  <c r="J638" i="5"/>
  <c r="E638" i="5"/>
  <c r="E671" i="5"/>
  <c r="E672" i="5" s="1"/>
  <c r="E674" i="5" s="1"/>
  <c r="I687" i="5"/>
  <c r="I688" i="5" s="1"/>
  <c r="M703" i="5"/>
  <c r="M704" i="5" s="1"/>
  <c r="M706" i="5" s="1"/>
  <c r="M699" i="5"/>
  <c r="M700" i="5" s="1"/>
  <c r="M702" i="5" s="1"/>
  <c r="O640" i="5"/>
  <c r="M695" i="5"/>
  <c r="M696" i="5" s="1"/>
  <c r="M698" i="5" s="1"/>
  <c r="N660" i="5"/>
  <c r="K745" i="5"/>
  <c r="O734" i="5"/>
  <c r="O736" i="5"/>
  <c r="L745" i="5"/>
  <c r="I690" i="5"/>
  <c r="N621" i="4"/>
  <c r="M621" i="4"/>
  <c r="L621" i="4"/>
  <c r="K621" i="4"/>
  <c r="J621" i="4"/>
  <c r="I621" i="4"/>
  <c r="H621" i="4"/>
  <c r="G621" i="4"/>
  <c r="F621" i="4"/>
  <c r="E621" i="4"/>
  <c r="D621" i="4"/>
  <c r="C621" i="4"/>
  <c r="B621" i="4"/>
  <c r="N631" i="4"/>
  <c r="C202" i="4"/>
  <c r="D202" i="4"/>
  <c r="E202" i="4"/>
  <c r="F202" i="4"/>
  <c r="G202" i="4"/>
  <c r="H202" i="4"/>
  <c r="I202" i="4"/>
  <c r="J202" i="4"/>
  <c r="K202" i="4"/>
  <c r="L202" i="4"/>
  <c r="M202" i="4"/>
  <c r="N202" i="4"/>
  <c r="O202" i="4"/>
  <c r="P202" i="4"/>
  <c r="Q202" i="4"/>
  <c r="R202" i="4"/>
  <c r="S202" i="4"/>
  <c r="T202" i="4"/>
  <c r="U202" i="4"/>
  <c r="V202" i="4"/>
  <c r="W202" i="4"/>
  <c r="X202" i="4"/>
  <c r="Y202" i="4"/>
  <c r="Z202" i="4"/>
  <c r="AA202" i="4"/>
  <c r="AB202" i="4"/>
  <c r="AC202" i="4"/>
  <c r="AD202" i="4"/>
  <c r="AE202" i="4"/>
  <c r="AF202" i="4"/>
  <c r="AG202" i="4"/>
  <c r="AH202" i="4"/>
  <c r="AI202" i="4"/>
  <c r="AJ202" i="4"/>
  <c r="AK202" i="4"/>
  <c r="AL202" i="4"/>
  <c r="AM202" i="4"/>
  <c r="AN202" i="4"/>
  <c r="AO202" i="4"/>
  <c r="AP202" i="4"/>
  <c r="AQ202" i="4"/>
  <c r="AR202" i="4"/>
  <c r="AS202" i="4"/>
  <c r="AT202" i="4"/>
  <c r="AU202" i="4"/>
  <c r="AV202" i="4"/>
  <c r="AW202" i="4"/>
  <c r="AX202" i="4"/>
  <c r="AY202" i="4"/>
  <c r="AZ202" i="4"/>
  <c r="B202" i="4"/>
  <c r="C123" i="4"/>
  <c r="D123" i="4"/>
  <c r="E123" i="4"/>
  <c r="F123" i="4"/>
  <c r="G123" i="4"/>
  <c r="H123" i="4"/>
  <c r="I123" i="4"/>
  <c r="J123" i="4"/>
  <c r="K123" i="4"/>
  <c r="L123" i="4"/>
  <c r="M123" i="4"/>
  <c r="N123" i="4"/>
  <c r="O123" i="4"/>
  <c r="P123" i="4"/>
  <c r="Q123" i="4"/>
  <c r="R123" i="4"/>
  <c r="S123" i="4"/>
  <c r="T123" i="4"/>
  <c r="U123" i="4"/>
  <c r="V123" i="4"/>
  <c r="W123" i="4"/>
  <c r="X123" i="4"/>
  <c r="Y123" i="4"/>
  <c r="Z123" i="4"/>
  <c r="AA123" i="4"/>
  <c r="AB123" i="4"/>
  <c r="AC123" i="4"/>
  <c r="AD123" i="4"/>
  <c r="AE123" i="4"/>
  <c r="AF123" i="4"/>
  <c r="AG123" i="4"/>
  <c r="AH123" i="4"/>
  <c r="AI123" i="4"/>
  <c r="AJ123" i="4"/>
  <c r="AK123" i="4"/>
  <c r="AL123" i="4"/>
  <c r="AM123" i="4"/>
  <c r="AN123" i="4"/>
  <c r="AO123" i="4"/>
  <c r="AP123" i="4"/>
  <c r="AQ123" i="4"/>
  <c r="AR123" i="4"/>
  <c r="AS123" i="4"/>
  <c r="AT123" i="4"/>
  <c r="AU123" i="4"/>
  <c r="AV123" i="4"/>
  <c r="AW123" i="4"/>
  <c r="AX123" i="4"/>
  <c r="AY123" i="4"/>
  <c r="AZ123" i="4"/>
  <c r="C124" i="4"/>
  <c r="D124" i="4"/>
  <c r="E124" i="4"/>
  <c r="F124" i="4"/>
  <c r="G124" i="4"/>
  <c r="H124" i="4"/>
  <c r="I124" i="4"/>
  <c r="J124" i="4"/>
  <c r="K124" i="4"/>
  <c r="L124" i="4"/>
  <c r="M124" i="4"/>
  <c r="N124" i="4"/>
  <c r="O124" i="4"/>
  <c r="P124" i="4"/>
  <c r="Q124" i="4"/>
  <c r="R124" i="4"/>
  <c r="S124" i="4"/>
  <c r="T124" i="4"/>
  <c r="U124" i="4"/>
  <c r="V124" i="4"/>
  <c r="W124" i="4"/>
  <c r="X124" i="4"/>
  <c r="Y124" i="4"/>
  <c r="Z124" i="4"/>
  <c r="AA124" i="4"/>
  <c r="AB124" i="4"/>
  <c r="AC124" i="4"/>
  <c r="AD124" i="4"/>
  <c r="AE124" i="4"/>
  <c r="AF124" i="4"/>
  <c r="AG124" i="4"/>
  <c r="AH124" i="4"/>
  <c r="AI124" i="4"/>
  <c r="AJ124" i="4"/>
  <c r="AK124" i="4"/>
  <c r="AL124" i="4"/>
  <c r="AM124" i="4"/>
  <c r="AN124" i="4"/>
  <c r="AO124" i="4"/>
  <c r="AP124" i="4"/>
  <c r="AQ124" i="4"/>
  <c r="AR124" i="4"/>
  <c r="AS124" i="4"/>
  <c r="AT124" i="4"/>
  <c r="AU124" i="4"/>
  <c r="AV124" i="4"/>
  <c r="AW124" i="4"/>
  <c r="AX124" i="4"/>
  <c r="AY124" i="4"/>
  <c r="AZ124" i="4"/>
  <c r="AZ125" i="4" s="1"/>
  <c r="B124" i="4"/>
  <c r="N504" i="5" l="1"/>
  <c r="L496" i="5"/>
  <c r="L504" i="5"/>
  <c r="G496" i="5"/>
  <c r="E496" i="5"/>
  <c r="N699" i="5"/>
  <c r="N700" i="5" s="1"/>
  <c r="N701" i="5" s="1"/>
  <c r="G564" i="5"/>
  <c r="C564" i="5"/>
  <c r="B587" i="5"/>
  <c r="G495" i="5"/>
  <c r="K547" i="5"/>
  <c r="H479" i="5"/>
  <c r="H485" i="5"/>
  <c r="N642" i="5"/>
  <c r="E626" i="5"/>
  <c r="G626" i="5"/>
  <c r="K542" i="5"/>
  <c r="L571" i="5"/>
  <c r="G458" i="5"/>
  <c r="B626" i="5"/>
  <c r="J479" i="5"/>
  <c r="I479" i="5"/>
  <c r="L479" i="5"/>
  <c r="D479" i="5"/>
  <c r="C479" i="5"/>
  <c r="G644" i="5"/>
  <c r="G571" i="5"/>
  <c r="D571" i="5"/>
  <c r="G470" i="5"/>
  <c r="D504" i="5"/>
  <c r="E547" i="5"/>
  <c r="L458" i="5"/>
  <c r="N519" i="5"/>
  <c r="N542" i="5"/>
  <c r="N511" i="5"/>
  <c r="C512" i="5"/>
  <c r="C504" i="5"/>
  <c r="E628" i="5"/>
  <c r="H564" i="5"/>
  <c r="N496" i="5"/>
  <c r="K485" i="5"/>
  <c r="K525" i="5" s="1"/>
  <c r="C470" i="5"/>
  <c r="M470" i="5"/>
  <c r="M512" i="5"/>
  <c r="L478" i="5"/>
  <c r="H478" i="5"/>
  <c r="L485" i="5"/>
  <c r="L525" i="5" s="1"/>
  <c r="D649" i="5"/>
  <c r="D652" i="5" s="1"/>
  <c r="K651" i="5"/>
  <c r="C651" i="5"/>
  <c r="C652" i="5" s="1"/>
  <c r="O464" i="5"/>
  <c r="H512" i="5"/>
  <c r="K496" i="5"/>
  <c r="K563" i="5"/>
  <c r="F470" i="5"/>
  <c r="G587" i="5"/>
  <c r="E564" i="5"/>
  <c r="N470" i="5"/>
  <c r="K470" i="5"/>
  <c r="H470" i="5"/>
  <c r="E470" i="5"/>
  <c r="M496" i="5"/>
  <c r="H650" i="5"/>
  <c r="H652" i="5" s="1"/>
  <c r="K479" i="5"/>
  <c r="C478" i="5"/>
  <c r="G512" i="5"/>
  <c r="N478" i="5"/>
  <c r="N485" i="5"/>
  <c r="N486" i="5" s="1"/>
  <c r="K504" i="5"/>
  <c r="E542" i="5"/>
  <c r="G563" i="5"/>
  <c r="B644" i="5"/>
  <c r="B571" i="5"/>
  <c r="E571" i="5"/>
  <c r="E563" i="5"/>
  <c r="H542" i="5"/>
  <c r="G542" i="5"/>
  <c r="I542" i="5"/>
  <c r="E479" i="5"/>
  <c r="H458" i="5"/>
  <c r="N495" i="5"/>
  <c r="K650" i="5"/>
  <c r="G485" i="5"/>
  <c r="G486" i="5" s="1"/>
  <c r="G478" i="5"/>
  <c r="N479" i="5"/>
  <c r="D542" i="5"/>
  <c r="N650" i="5"/>
  <c r="N652" i="5" s="1"/>
  <c r="N702" i="5"/>
  <c r="J571" i="5"/>
  <c r="K571" i="5"/>
  <c r="F644" i="5"/>
  <c r="F571" i="5"/>
  <c r="L542" i="5"/>
  <c r="B639" i="5"/>
  <c r="J470" i="5"/>
  <c r="N503" i="5"/>
  <c r="J563" i="5"/>
  <c r="J511" i="5"/>
  <c r="J503" i="5"/>
  <c r="J644" i="5"/>
  <c r="C571" i="5"/>
  <c r="D563" i="5"/>
  <c r="C542" i="5"/>
  <c r="B478" i="5"/>
  <c r="O478" i="5" s="1"/>
  <c r="E503" i="5"/>
  <c r="B511" i="5"/>
  <c r="L652" i="5"/>
  <c r="G503" i="5"/>
  <c r="L656" i="5"/>
  <c r="K656" i="5"/>
  <c r="M656" i="5"/>
  <c r="G656" i="5"/>
  <c r="C656" i="5"/>
  <c r="I656" i="5"/>
  <c r="E656" i="5"/>
  <c r="N656" i="5"/>
  <c r="H656" i="5"/>
  <c r="D656" i="5"/>
  <c r="F656" i="5"/>
  <c r="B656" i="5"/>
  <c r="J656" i="5"/>
  <c r="I544" i="5"/>
  <c r="I529" i="5"/>
  <c r="N710" i="5"/>
  <c r="O450" i="5"/>
  <c r="G642" i="5"/>
  <c r="G639" i="5"/>
  <c r="G636" i="5"/>
  <c r="O626" i="5"/>
  <c r="I683" i="5"/>
  <c r="K691" i="5"/>
  <c r="N703" i="5"/>
  <c r="N704" i="5" s="1"/>
  <c r="J687" i="5"/>
  <c r="H679" i="5"/>
  <c r="O587" i="5"/>
  <c r="M636" i="5"/>
  <c r="M642" i="5"/>
  <c r="L563" i="5"/>
  <c r="L642" i="5"/>
  <c r="L636" i="5"/>
  <c r="C563" i="5"/>
  <c r="C642" i="5"/>
  <c r="C636" i="5"/>
  <c r="O635" i="5"/>
  <c r="L544" i="5"/>
  <c r="L529" i="5"/>
  <c r="F563" i="5"/>
  <c r="F642" i="5"/>
  <c r="F636" i="5"/>
  <c r="N545" i="5"/>
  <c r="N530" i="5"/>
  <c r="I649" i="5"/>
  <c r="I652" i="5" s="1"/>
  <c r="I644" i="5"/>
  <c r="I571" i="5"/>
  <c r="I485" i="5"/>
  <c r="I458" i="5"/>
  <c r="F511" i="5"/>
  <c r="B495" i="5"/>
  <c r="D546" i="5"/>
  <c r="D531" i="5"/>
  <c r="N544" i="5"/>
  <c r="N529" i="5"/>
  <c r="E667" i="5"/>
  <c r="G675" i="5"/>
  <c r="N695" i="5"/>
  <c r="N696" i="5" s="1"/>
  <c r="D663" i="5"/>
  <c r="M563" i="5"/>
  <c r="I563" i="5"/>
  <c r="E636" i="5"/>
  <c r="E642" i="5"/>
  <c r="M542" i="5"/>
  <c r="H563" i="5"/>
  <c r="D636" i="5"/>
  <c r="D642" i="5"/>
  <c r="N636" i="5"/>
  <c r="N654" i="5" s="1"/>
  <c r="O628" i="5"/>
  <c r="H544" i="5"/>
  <c r="H529" i="5"/>
  <c r="B470" i="5"/>
  <c r="O470" i="5" s="1"/>
  <c r="J649" i="5"/>
  <c r="J652" i="5" s="1"/>
  <c r="J485" i="5"/>
  <c r="K487" i="5" s="1"/>
  <c r="J458" i="5"/>
  <c r="B563" i="5"/>
  <c r="J542" i="5"/>
  <c r="K544" i="5"/>
  <c r="K529" i="5"/>
  <c r="E649" i="5"/>
  <c r="E652" i="5" s="1"/>
  <c r="E644" i="5"/>
  <c r="E485" i="5"/>
  <c r="E458" i="5"/>
  <c r="F503" i="5"/>
  <c r="J478" i="5"/>
  <c r="F478" i="5"/>
  <c r="M545" i="5"/>
  <c r="M530" i="5"/>
  <c r="J544" i="5"/>
  <c r="J529" i="5"/>
  <c r="M511" i="5"/>
  <c r="O511" i="5" s="1"/>
  <c r="E511" i="5"/>
  <c r="I503" i="5"/>
  <c r="M495" i="5"/>
  <c r="E495" i="5"/>
  <c r="C546" i="5"/>
  <c r="C531" i="5"/>
  <c r="M544" i="5"/>
  <c r="M529" i="5"/>
  <c r="L511" i="5"/>
  <c r="D511" i="5"/>
  <c r="H503" i="5"/>
  <c r="L495" i="5"/>
  <c r="D495" i="5"/>
  <c r="F546" i="5"/>
  <c r="F531" i="5"/>
  <c r="C545" i="5"/>
  <c r="C530" i="5"/>
  <c r="G511" i="5"/>
  <c r="C503" i="5"/>
  <c r="K495" i="5"/>
  <c r="M546" i="5"/>
  <c r="M531" i="5"/>
  <c r="N525" i="5"/>
  <c r="B545" i="5"/>
  <c r="B530" i="5"/>
  <c r="K519" i="5"/>
  <c r="G519" i="5"/>
  <c r="C519" i="5"/>
  <c r="O518" i="5"/>
  <c r="K630" i="5"/>
  <c r="K631" i="5"/>
  <c r="K425" i="5"/>
  <c r="G631" i="5"/>
  <c r="G630" i="5"/>
  <c r="G425" i="5"/>
  <c r="C631" i="5"/>
  <c r="C630" i="5"/>
  <c r="C425" i="5"/>
  <c r="B546" i="5"/>
  <c r="B531" i="5"/>
  <c r="C495" i="5"/>
  <c r="I546" i="5"/>
  <c r="I531" i="5"/>
  <c r="J519" i="5"/>
  <c r="F519" i="5"/>
  <c r="B519" i="5"/>
  <c r="J631" i="5"/>
  <c r="J630" i="5"/>
  <c r="J425" i="5"/>
  <c r="F631" i="5"/>
  <c r="F630" i="5"/>
  <c r="F425" i="5"/>
  <c r="B631" i="5"/>
  <c r="B630" i="5"/>
  <c r="B425" i="5"/>
  <c r="O424" i="5"/>
  <c r="I636" i="5"/>
  <c r="I642" i="5"/>
  <c r="H636" i="5"/>
  <c r="H642" i="5"/>
  <c r="K642" i="5"/>
  <c r="K639" i="5"/>
  <c r="K636" i="5"/>
  <c r="D544" i="5"/>
  <c r="D529" i="5"/>
  <c r="F649" i="5"/>
  <c r="F652" i="5" s="1"/>
  <c r="F485" i="5"/>
  <c r="F458" i="5"/>
  <c r="J642" i="5"/>
  <c r="J636" i="5"/>
  <c r="F542" i="5"/>
  <c r="G544" i="5"/>
  <c r="G529" i="5"/>
  <c r="F495" i="5"/>
  <c r="L546" i="5"/>
  <c r="L531" i="5"/>
  <c r="I545" i="5"/>
  <c r="I530" i="5"/>
  <c r="F544" i="5"/>
  <c r="F529" i="5"/>
  <c r="N424" i="5"/>
  <c r="N423" i="5"/>
  <c r="I511" i="5"/>
  <c r="M503" i="5"/>
  <c r="I495" i="5"/>
  <c r="I478" i="5"/>
  <c r="K546" i="5"/>
  <c r="K531" i="5"/>
  <c r="H545" i="5"/>
  <c r="H530" i="5"/>
  <c r="E544" i="5"/>
  <c r="E529" i="5"/>
  <c r="H511" i="5"/>
  <c r="L503" i="5"/>
  <c r="D503" i="5"/>
  <c r="H495" i="5"/>
  <c r="N546" i="5"/>
  <c r="N531" i="5"/>
  <c r="K545" i="5"/>
  <c r="K530" i="5"/>
  <c r="L486" i="5"/>
  <c r="H525" i="5"/>
  <c r="D525" i="5"/>
  <c r="D486" i="5"/>
  <c r="D487" i="5"/>
  <c r="K511" i="5"/>
  <c r="G652" i="5"/>
  <c r="E546" i="5"/>
  <c r="E531" i="5"/>
  <c r="J545" i="5"/>
  <c r="J530" i="5"/>
  <c r="K458" i="5"/>
  <c r="M519" i="5"/>
  <c r="I519" i="5"/>
  <c r="E519" i="5"/>
  <c r="M631" i="5"/>
  <c r="M630" i="5"/>
  <c r="M425" i="5"/>
  <c r="I630" i="5"/>
  <c r="I631" i="5"/>
  <c r="I425" i="5"/>
  <c r="E630" i="5"/>
  <c r="E631" i="5"/>
  <c r="E425" i="5"/>
  <c r="L545" i="5"/>
  <c r="L530" i="5"/>
  <c r="F671" i="5"/>
  <c r="B485" i="5"/>
  <c r="C487" i="5" s="1"/>
  <c r="O457" i="5"/>
  <c r="B542" i="5"/>
  <c r="C544" i="5"/>
  <c r="C529" i="5"/>
  <c r="M649" i="5"/>
  <c r="M652" i="5" s="1"/>
  <c r="M644" i="5"/>
  <c r="M571" i="5"/>
  <c r="M485" i="5"/>
  <c r="M458" i="5"/>
  <c r="B503" i="5"/>
  <c r="H546" i="5"/>
  <c r="H531" i="5"/>
  <c r="E545" i="5"/>
  <c r="E530" i="5"/>
  <c r="B544" i="5"/>
  <c r="B529" i="5"/>
  <c r="G546" i="5"/>
  <c r="G531" i="5"/>
  <c r="D545" i="5"/>
  <c r="D530" i="5"/>
  <c r="J546" i="5"/>
  <c r="J531" i="5"/>
  <c r="G545" i="5"/>
  <c r="G530" i="5"/>
  <c r="N458" i="5"/>
  <c r="F545" i="5"/>
  <c r="F530" i="5"/>
  <c r="C525" i="5"/>
  <c r="C486" i="5"/>
  <c r="L519" i="5"/>
  <c r="H519" i="5"/>
  <c r="D519" i="5"/>
  <c r="L630" i="5"/>
  <c r="L631" i="5"/>
  <c r="L425" i="5"/>
  <c r="H630" i="5"/>
  <c r="H631" i="5"/>
  <c r="H425" i="5"/>
  <c r="D630" i="5"/>
  <c r="D631" i="5"/>
  <c r="D425" i="5"/>
  <c r="L750" i="4"/>
  <c r="J728" i="4"/>
  <c r="K724" i="4"/>
  <c r="M721" i="4"/>
  <c r="O721" i="4" s="1"/>
  <c r="L721" i="4"/>
  <c r="L728" i="4" s="1"/>
  <c r="K721" i="4"/>
  <c r="K728" i="4" s="1"/>
  <c r="J721" i="4"/>
  <c r="I721" i="4"/>
  <c r="I728" i="4" s="1"/>
  <c r="O720" i="4"/>
  <c r="M720" i="4"/>
  <c r="M727" i="4" s="1"/>
  <c r="O727" i="4" s="1"/>
  <c r="L720" i="4"/>
  <c r="L727" i="4" s="1"/>
  <c r="K720" i="4"/>
  <c r="K727" i="4" s="1"/>
  <c r="J720" i="4"/>
  <c r="J727" i="4" s="1"/>
  <c r="I720" i="4"/>
  <c r="I727" i="4" s="1"/>
  <c r="M719" i="4"/>
  <c r="O719" i="4" s="1"/>
  <c r="L719" i="4"/>
  <c r="L726" i="4" s="1"/>
  <c r="K719" i="4"/>
  <c r="K726" i="4" s="1"/>
  <c r="J719" i="4"/>
  <c r="J726" i="4" s="1"/>
  <c r="I719" i="4"/>
  <c r="I726" i="4" s="1"/>
  <c r="M718" i="4"/>
  <c r="M725" i="4" s="1"/>
  <c r="O725" i="4" s="1"/>
  <c r="L718" i="4"/>
  <c r="L725" i="4" s="1"/>
  <c r="K718" i="4"/>
  <c r="K725" i="4" s="1"/>
  <c r="J718" i="4"/>
  <c r="J725" i="4" s="1"/>
  <c r="I718" i="4"/>
  <c r="I725" i="4" s="1"/>
  <c r="M717" i="4"/>
  <c r="O717" i="4" s="1"/>
  <c r="L717" i="4"/>
  <c r="L724" i="4" s="1"/>
  <c r="K717" i="4"/>
  <c r="J717" i="4"/>
  <c r="J729" i="4" s="1"/>
  <c r="I717" i="4"/>
  <c r="O714" i="4"/>
  <c r="O713" i="4"/>
  <c r="O712" i="4"/>
  <c r="O711" i="4"/>
  <c r="O710" i="4"/>
  <c r="O707" i="4"/>
  <c r="O706" i="4"/>
  <c r="O705" i="4"/>
  <c r="O704" i="4"/>
  <c r="O703" i="4"/>
  <c r="O702" i="4"/>
  <c r="O701" i="4"/>
  <c r="O700" i="4"/>
  <c r="O699" i="4"/>
  <c r="N692" i="4"/>
  <c r="N693" i="4" s="1"/>
  <c r="M692" i="4"/>
  <c r="N691" i="4"/>
  <c r="L688" i="4"/>
  <c r="M687" i="4"/>
  <c r="M688" i="4" s="1"/>
  <c r="K684" i="4"/>
  <c r="L683" i="4"/>
  <c r="L684" i="4" s="1"/>
  <c r="J680" i="4"/>
  <c r="K679" i="4"/>
  <c r="K680" i="4" s="1"/>
  <c r="I676" i="4"/>
  <c r="J675" i="4"/>
  <c r="J672" i="4"/>
  <c r="J674" i="4" s="1"/>
  <c r="H672" i="4"/>
  <c r="I671" i="4"/>
  <c r="J671" i="4" s="1"/>
  <c r="K671" i="4" s="1"/>
  <c r="K672" i="4" s="1"/>
  <c r="K674" i="4" s="1"/>
  <c r="G668" i="4"/>
  <c r="H667" i="4"/>
  <c r="I667" i="4" s="1"/>
  <c r="I668" i="4" s="1"/>
  <c r="F664" i="4"/>
  <c r="G663" i="4"/>
  <c r="G664" i="4" s="1"/>
  <c r="E660" i="4"/>
  <c r="F659" i="4"/>
  <c r="G659" i="4" s="1"/>
  <c r="D656" i="4"/>
  <c r="E655" i="4"/>
  <c r="F655" i="4" s="1"/>
  <c r="F656" i="4" s="1"/>
  <c r="C652" i="4"/>
  <c r="D651" i="4"/>
  <c r="E651" i="4" s="1"/>
  <c r="B648" i="4"/>
  <c r="C647" i="4"/>
  <c r="C648" i="4" s="1"/>
  <c r="M624" i="4"/>
  <c r="L624" i="4"/>
  <c r="K624" i="4"/>
  <c r="J624" i="4"/>
  <c r="I624" i="4"/>
  <c r="H624" i="4"/>
  <c r="G624" i="4"/>
  <c r="F624" i="4"/>
  <c r="E624" i="4"/>
  <c r="D624" i="4"/>
  <c r="C624" i="4"/>
  <c r="B624" i="4"/>
  <c r="M622" i="4"/>
  <c r="L622" i="4"/>
  <c r="K622" i="4"/>
  <c r="J622" i="4"/>
  <c r="I622" i="4"/>
  <c r="H622" i="4"/>
  <c r="G622" i="4"/>
  <c r="F622" i="4"/>
  <c r="E622" i="4"/>
  <c r="D622" i="4"/>
  <c r="C622" i="4"/>
  <c r="B622" i="4"/>
  <c r="O621" i="4"/>
  <c r="N607" i="4"/>
  <c r="M607" i="4"/>
  <c r="L607" i="4"/>
  <c r="K607" i="4"/>
  <c r="J607" i="4"/>
  <c r="I607" i="4"/>
  <c r="H607" i="4"/>
  <c r="G607" i="4"/>
  <c r="F607" i="4"/>
  <c r="E607" i="4"/>
  <c r="D607" i="4"/>
  <c r="C607" i="4"/>
  <c r="B607" i="4"/>
  <c r="N606" i="4"/>
  <c r="M606" i="4"/>
  <c r="L606" i="4"/>
  <c r="K606" i="4"/>
  <c r="J606" i="4"/>
  <c r="I606" i="4"/>
  <c r="H606" i="4"/>
  <c r="G606" i="4"/>
  <c r="F606" i="4"/>
  <c r="E606" i="4"/>
  <c r="D606" i="4"/>
  <c r="C606" i="4"/>
  <c r="B606" i="4"/>
  <c r="N605" i="4"/>
  <c r="M605" i="4"/>
  <c r="L605" i="4"/>
  <c r="K605" i="4"/>
  <c r="J605" i="4"/>
  <c r="I605" i="4"/>
  <c r="H605" i="4"/>
  <c r="G605" i="4"/>
  <c r="F605" i="4"/>
  <c r="E605" i="4"/>
  <c r="D605" i="4"/>
  <c r="C605" i="4"/>
  <c r="B605" i="4"/>
  <c r="N604" i="4"/>
  <c r="M604" i="4"/>
  <c r="L604" i="4"/>
  <c r="K604" i="4"/>
  <c r="J604" i="4"/>
  <c r="I604" i="4"/>
  <c r="H604" i="4"/>
  <c r="G604" i="4"/>
  <c r="F604" i="4"/>
  <c r="E604" i="4"/>
  <c r="D604" i="4"/>
  <c r="C604" i="4"/>
  <c r="B604" i="4"/>
  <c r="N602" i="4"/>
  <c r="M602" i="4"/>
  <c r="L602" i="4"/>
  <c r="K602" i="4"/>
  <c r="J602" i="4"/>
  <c r="I602" i="4"/>
  <c r="H602" i="4"/>
  <c r="G602" i="4"/>
  <c r="F602" i="4"/>
  <c r="E602" i="4"/>
  <c r="D602" i="4"/>
  <c r="C602" i="4"/>
  <c r="B602" i="4"/>
  <c r="N601" i="4"/>
  <c r="M601" i="4"/>
  <c r="L601" i="4"/>
  <c r="K601" i="4"/>
  <c r="J601" i="4"/>
  <c r="I601" i="4"/>
  <c r="H601" i="4"/>
  <c r="G601" i="4"/>
  <c r="F601" i="4"/>
  <c r="E601" i="4"/>
  <c r="D601" i="4"/>
  <c r="C601" i="4"/>
  <c r="B601" i="4"/>
  <c r="N600" i="4"/>
  <c r="M600" i="4"/>
  <c r="L600" i="4"/>
  <c r="K600" i="4"/>
  <c r="J600" i="4"/>
  <c r="I600" i="4"/>
  <c r="H600" i="4"/>
  <c r="G600" i="4"/>
  <c r="F600" i="4"/>
  <c r="E600" i="4"/>
  <c r="D600" i="4"/>
  <c r="C600" i="4"/>
  <c r="B600" i="4"/>
  <c r="N599" i="4"/>
  <c r="M599" i="4"/>
  <c r="L599" i="4"/>
  <c r="K599" i="4"/>
  <c r="J599" i="4"/>
  <c r="I599" i="4"/>
  <c r="H599" i="4"/>
  <c r="G599" i="4"/>
  <c r="F599" i="4"/>
  <c r="E599" i="4"/>
  <c r="D599" i="4"/>
  <c r="C599" i="4"/>
  <c r="B599" i="4"/>
  <c r="N597" i="4"/>
  <c r="M597" i="4"/>
  <c r="L597" i="4"/>
  <c r="K597" i="4"/>
  <c r="J597" i="4"/>
  <c r="I597" i="4"/>
  <c r="H597" i="4"/>
  <c r="G597" i="4"/>
  <c r="F597" i="4"/>
  <c r="E597" i="4"/>
  <c r="D597" i="4"/>
  <c r="C597" i="4"/>
  <c r="B597" i="4"/>
  <c r="N596" i="4"/>
  <c r="M596" i="4"/>
  <c r="L596" i="4"/>
  <c r="K596" i="4"/>
  <c r="J596" i="4"/>
  <c r="I596" i="4"/>
  <c r="H596" i="4"/>
  <c r="G596" i="4"/>
  <c r="F596" i="4"/>
  <c r="E596" i="4"/>
  <c r="D596" i="4"/>
  <c r="C596" i="4"/>
  <c r="B596" i="4"/>
  <c r="N595" i="4"/>
  <c r="M595" i="4"/>
  <c r="L595" i="4"/>
  <c r="K595" i="4"/>
  <c r="J595" i="4"/>
  <c r="I595" i="4"/>
  <c r="H595" i="4"/>
  <c r="G595" i="4"/>
  <c r="F595" i="4"/>
  <c r="E595" i="4"/>
  <c r="D595" i="4"/>
  <c r="C595" i="4"/>
  <c r="B595" i="4"/>
  <c r="N594" i="4"/>
  <c r="M594" i="4"/>
  <c r="L594" i="4"/>
  <c r="K594" i="4"/>
  <c r="J594" i="4"/>
  <c r="I594" i="4"/>
  <c r="H594" i="4"/>
  <c r="G594" i="4"/>
  <c r="F594" i="4"/>
  <c r="E594" i="4"/>
  <c r="D594" i="4"/>
  <c r="C594" i="4"/>
  <c r="B594" i="4"/>
  <c r="N587" i="4"/>
  <c r="M587" i="4"/>
  <c r="L587" i="4"/>
  <c r="K587" i="4"/>
  <c r="J587" i="4"/>
  <c r="I587" i="4"/>
  <c r="H587" i="4"/>
  <c r="G587" i="4"/>
  <c r="F587" i="4"/>
  <c r="E587" i="4"/>
  <c r="D587" i="4"/>
  <c r="C587" i="4"/>
  <c r="B587" i="4"/>
  <c r="N586" i="4"/>
  <c r="M586" i="4"/>
  <c r="L586" i="4"/>
  <c r="K586" i="4"/>
  <c r="J586" i="4"/>
  <c r="I586" i="4"/>
  <c r="H586" i="4"/>
  <c r="G586" i="4"/>
  <c r="F586" i="4"/>
  <c r="E586" i="4"/>
  <c r="D586" i="4"/>
  <c r="C586" i="4"/>
  <c r="B586" i="4"/>
  <c r="N585" i="4"/>
  <c r="M585" i="4"/>
  <c r="L585" i="4"/>
  <c r="K585" i="4"/>
  <c r="J585" i="4"/>
  <c r="I585" i="4"/>
  <c r="H585" i="4"/>
  <c r="G585" i="4"/>
  <c r="F585" i="4"/>
  <c r="E585" i="4"/>
  <c r="D585" i="4"/>
  <c r="C585" i="4"/>
  <c r="B585" i="4"/>
  <c r="N584" i="4"/>
  <c r="M584" i="4"/>
  <c r="L584" i="4"/>
  <c r="K584" i="4"/>
  <c r="J584" i="4"/>
  <c r="I584" i="4"/>
  <c r="H584" i="4"/>
  <c r="G584" i="4"/>
  <c r="F584" i="4"/>
  <c r="E584" i="4"/>
  <c r="D584" i="4"/>
  <c r="C584" i="4"/>
  <c r="B584" i="4"/>
  <c r="N582" i="4"/>
  <c r="N592" i="4" s="1"/>
  <c r="M582" i="4"/>
  <c r="M592" i="4" s="1"/>
  <c r="L582" i="4"/>
  <c r="L592" i="4" s="1"/>
  <c r="K582" i="4"/>
  <c r="K592" i="4" s="1"/>
  <c r="J582" i="4"/>
  <c r="J592" i="4" s="1"/>
  <c r="I582" i="4"/>
  <c r="I592" i="4" s="1"/>
  <c r="H582" i="4"/>
  <c r="H592" i="4" s="1"/>
  <c r="G582" i="4"/>
  <c r="G592" i="4" s="1"/>
  <c r="F582" i="4"/>
  <c r="F592" i="4" s="1"/>
  <c r="E582" i="4"/>
  <c r="E592" i="4" s="1"/>
  <c r="D582" i="4"/>
  <c r="D592" i="4" s="1"/>
  <c r="C582" i="4"/>
  <c r="C592" i="4" s="1"/>
  <c r="B582" i="4"/>
  <c r="B592" i="4" s="1"/>
  <c r="N581" i="4"/>
  <c r="N591" i="4" s="1"/>
  <c r="M581" i="4"/>
  <c r="M591" i="4" s="1"/>
  <c r="L581" i="4"/>
  <c r="L591" i="4" s="1"/>
  <c r="K581" i="4"/>
  <c r="K591" i="4" s="1"/>
  <c r="J581" i="4"/>
  <c r="J591" i="4" s="1"/>
  <c r="I581" i="4"/>
  <c r="I591" i="4" s="1"/>
  <c r="H581" i="4"/>
  <c r="H591" i="4" s="1"/>
  <c r="G581" i="4"/>
  <c r="G591" i="4" s="1"/>
  <c r="F581" i="4"/>
  <c r="F591" i="4" s="1"/>
  <c r="E581" i="4"/>
  <c r="E591" i="4" s="1"/>
  <c r="D581" i="4"/>
  <c r="D591" i="4" s="1"/>
  <c r="C581" i="4"/>
  <c r="C591" i="4" s="1"/>
  <c r="B581" i="4"/>
  <c r="B591" i="4" s="1"/>
  <c r="N580" i="4"/>
  <c r="N590" i="4" s="1"/>
  <c r="M580" i="4"/>
  <c r="M590" i="4" s="1"/>
  <c r="L580" i="4"/>
  <c r="L590" i="4" s="1"/>
  <c r="K580" i="4"/>
  <c r="K590" i="4" s="1"/>
  <c r="J580" i="4"/>
  <c r="J590" i="4" s="1"/>
  <c r="I580" i="4"/>
  <c r="I590" i="4" s="1"/>
  <c r="H580" i="4"/>
  <c r="H590" i="4" s="1"/>
  <c r="G580" i="4"/>
  <c r="G590" i="4" s="1"/>
  <c r="F580" i="4"/>
  <c r="F590" i="4" s="1"/>
  <c r="E580" i="4"/>
  <c r="E590" i="4" s="1"/>
  <c r="D580" i="4"/>
  <c r="D590" i="4" s="1"/>
  <c r="C580" i="4"/>
  <c r="C590" i="4" s="1"/>
  <c r="B580" i="4"/>
  <c r="B590" i="4" s="1"/>
  <c r="N579" i="4"/>
  <c r="N589" i="4" s="1"/>
  <c r="M579" i="4"/>
  <c r="M589" i="4" s="1"/>
  <c r="L579" i="4"/>
  <c r="L589" i="4" s="1"/>
  <c r="K579" i="4"/>
  <c r="K589" i="4" s="1"/>
  <c r="J579" i="4"/>
  <c r="J589" i="4" s="1"/>
  <c r="I579" i="4"/>
  <c r="I589" i="4" s="1"/>
  <c r="H579" i="4"/>
  <c r="H589" i="4" s="1"/>
  <c r="G579" i="4"/>
  <c r="G589" i="4" s="1"/>
  <c r="F579" i="4"/>
  <c r="F589" i="4" s="1"/>
  <c r="E579" i="4"/>
  <c r="E589" i="4" s="1"/>
  <c r="D579" i="4"/>
  <c r="D589" i="4" s="1"/>
  <c r="C579" i="4"/>
  <c r="C589" i="4" s="1"/>
  <c r="B579" i="4"/>
  <c r="B589" i="4" s="1"/>
  <c r="N570" i="4"/>
  <c r="M570" i="4"/>
  <c r="L570" i="4"/>
  <c r="L576" i="4" s="1"/>
  <c r="K570" i="4"/>
  <c r="K576" i="4" s="1"/>
  <c r="J570" i="4"/>
  <c r="J576" i="4" s="1"/>
  <c r="I570" i="4"/>
  <c r="H570" i="4"/>
  <c r="H576" i="4" s="1"/>
  <c r="G570" i="4"/>
  <c r="G576" i="4" s="1"/>
  <c r="F570" i="4"/>
  <c r="E570" i="4"/>
  <c r="D570" i="4"/>
  <c r="D576" i="4" s="1"/>
  <c r="C570" i="4"/>
  <c r="C576" i="4" s="1"/>
  <c r="B570" i="4"/>
  <c r="N569" i="4"/>
  <c r="N575" i="4" s="1"/>
  <c r="M569" i="4"/>
  <c r="M575" i="4" s="1"/>
  <c r="L569" i="4"/>
  <c r="L575" i="4" s="1"/>
  <c r="K569" i="4"/>
  <c r="K575" i="4" s="1"/>
  <c r="J569" i="4"/>
  <c r="J575" i="4" s="1"/>
  <c r="I569" i="4"/>
  <c r="I575" i="4" s="1"/>
  <c r="H569" i="4"/>
  <c r="H575" i="4" s="1"/>
  <c r="G569" i="4"/>
  <c r="G575" i="4" s="1"/>
  <c r="F569" i="4"/>
  <c r="F575" i="4" s="1"/>
  <c r="E569" i="4"/>
  <c r="E575" i="4" s="1"/>
  <c r="D569" i="4"/>
  <c r="D575" i="4" s="1"/>
  <c r="C569" i="4"/>
  <c r="C575" i="4" s="1"/>
  <c r="B569" i="4"/>
  <c r="B575" i="4" s="1"/>
  <c r="N568" i="4"/>
  <c r="N574" i="4" s="1"/>
  <c r="M568" i="4"/>
  <c r="M574" i="4" s="1"/>
  <c r="L568" i="4"/>
  <c r="L574" i="4" s="1"/>
  <c r="K568" i="4"/>
  <c r="K574" i="4" s="1"/>
  <c r="J568" i="4"/>
  <c r="J574" i="4" s="1"/>
  <c r="I568" i="4"/>
  <c r="I574" i="4" s="1"/>
  <c r="H568" i="4"/>
  <c r="H574" i="4" s="1"/>
  <c r="G568" i="4"/>
  <c r="G574" i="4" s="1"/>
  <c r="F568" i="4"/>
  <c r="F574" i="4" s="1"/>
  <c r="E568" i="4"/>
  <c r="E574" i="4" s="1"/>
  <c r="D568" i="4"/>
  <c r="D574" i="4" s="1"/>
  <c r="C568" i="4"/>
  <c r="C574" i="4" s="1"/>
  <c r="B568" i="4"/>
  <c r="B574" i="4" s="1"/>
  <c r="N567" i="4"/>
  <c r="N573" i="4" s="1"/>
  <c r="M567" i="4"/>
  <c r="M573" i="4" s="1"/>
  <c r="L567" i="4"/>
  <c r="L573" i="4" s="1"/>
  <c r="K567" i="4"/>
  <c r="K573" i="4" s="1"/>
  <c r="J567" i="4"/>
  <c r="J573" i="4" s="1"/>
  <c r="I567" i="4"/>
  <c r="I573" i="4" s="1"/>
  <c r="H567" i="4"/>
  <c r="H573" i="4" s="1"/>
  <c r="G567" i="4"/>
  <c r="G573" i="4" s="1"/>
  <c r="F567" i="4"/>
  <c r="F573" i="4" s="1"/>
  <c r="E567" i="4"/>
  <c r="E573" i="4" s="1"/>
  <c r="D567" i="4"/>
  <c r="D573" i="4" s="1"/>
  <c r="C567" i="4"/>
  <c r="C573" i="4" s="1"/>
  <c r="B567" i="4"/>
  <c r="B573" i="4" s="1"/>
  <c r="N565" i="4"/>
  <c r="M565" i="4"/>
  <c r="L565" i="4"/>
  <c r="K565" i="4"/>
  <c r="J565" i="4"/>
  <c r="I565" i="4"/>
  <c r="H565" i="4"/>
  <c r="G565" i="4"/>
  <c r="F565" i="4"/>
  <c r="E565" i="4"/>
  <c r="D565" i="4"/>
  <c r="C565" i="4"/>
  <c r="B565" i="4"/>
  <c r="N564" i="4"/>
  <c r="M564" i="4"/>
  <c r="L564" i="4"/>
  <c r="K564" i="4"/>
  <c r="J564" i="4"/>
  <c r="I564" i="4"/>
  <c r="H564" i="4"/>
  <c r="G564" i="4"/>
  <c r="F564" i="4"/>
  <c r="E564" i="4"/>
  <c r="D564" i="4"/>
  <c r="C564" i="4"/>
  <c r="B564" i="4"/>
  <c r="N563" i="4"/>
  <c r="M563" i="4"/>
  <c r="L563" i="4"/>
  <c r="K563" i="4"/>
  <c r="J563" i="4"/>
  <c r="I563" i="4"/>
  <c r="H563" i="4"/>
  <c r="G563" i="4"/>
  <c r="F563" i="4"/>
  <c r="E563" i="4"/>
  <c r="D563" i="4"/>
  <c r="C563" i="4"/>
  <c r="B563" i="4"/>
  <c r="N562" i="4"/>
  <c r="M562" i="4"/>
  <c r="L562" i="4"/>
  <c r="K562" i="4"/>
  <c r="J562" i="4"/>
  <c r="I562" i="4"/>
  <c r="H562" i="4"/>
  <c r="G562" i="4"/>
  <c r="F562" i="4"/>
  <c r="E562" i="4"/>
  <c r="D562" i="4"/>
  <c r="C562" i="4"/>
  <c r="B562" i="4"/>
  <c r="N560" i="4"/>
  <c r="M560" i="4"/>
  <c r="L560" i="4"/>
  <c r="K560" i="4"/>
  <c r="J560" i="4"/>
  <c r="I560" i="4"/>
  <c r="H560" i="4"/>
  <c r="G560" i="4"/>
  <c r="F560" i="4"/>
  <c r="E560" i="4"/>
  <c r="D560" i="4"/>
  <c r="C560" i="4"/>
  <c r="B560" i="4"/>
  <c r="N559" i="4"/>
  <c r="M559" i="4"/>
  <c r="L559" i="4"/>
  <c r="K559" i="4"/>
  <c r="J559" i="4"/>
  <c r="I559" i="4"/>
  <c r="H559" i="4"/>
  <c r="G559" i="4"/>
  <c r="F559" i="4"/>
  <c r="E559" i="4"/>
  <c r="D559" i="4"/>
  <c r="C559" i="4"/>
  <c r="B559" i="4"/>
  <c r="N558" i="4"/>
  <c r="M558" i="4"/>
  <c r="L558" i="4"/>
  <c r="K558" i="4"/>
  <c r="J558" i="4"/>
  <c r="I558" i="4"/>
  <c r="H558" i="4"/>
  <c r="G558" i="4"/>
  <c r="F558" i="4"/>
  <c r="E558" i="4"/>
  <c r="D558" i="4"/>
  <c r="C558" i="4"/>
  <c r="B558" i="4"/>
  <c r="N557" i="4"/>
  <c r="M557" i="4"/>
  <c r="L557" i="4"/>
  <c r="K557" i="4"/>
  <c r="J557" i="4"/>
  <c r="I557" i="4"/>
  <c r="H557" i="4"/>
  <c r="G557" i="4"/>
  <c r="F557" i="4"/>
  <c r="E557" i="4"/>
  <c r="D557" i="4"/>
  <c r="C557" i="4"/>
  <c r="B557" i="4"/>
  <c r="N554" i="4"/>
  <c r="M554" i="4"/>
  <c r="L554" i="4"/>
  <c r="K554" i="4"/>
  <c r="J554" i="4"/>
  <c r="I554" i="4"/>
  <c r="H554" i="4"/>
  <c r="G554" i="4"/>
  <c r="F554" i="4"/>
  <c r="E554" i="4"/>
  <c r="D554" i="4"/>
  <c r="C554" i="4"/>
  <c r="B554" i="4"/>
  <c r="N553" i="4"/>
  <c r="M553" i="4"/>
  <c r="L553" i="4"/>
  <c r="K553" i="4"/>
  <c r="J553" i="4"/>
  <c r="I553" i="4"/>
  <c r="H553" i="4"/>
  <c r="G553" i="4"/>
  <c r="F553" i="4"/>
  <c r="E553" i="4"/>
  <c r="D553" i="4"/>
  <c r="C553" i="4"/>
  <c r="B553" i="4"/>
  <c r="N552" i="4"/>
  <c r="M552" i="4"/>
  <c r="L552" i="4"/>
  <c r="K552" i="4"/>
  <c r="J552" i="4"/>
  <c r="I552" i="4"/>
  <c r="H552" i="4"/>
  <c r="G552" i="4"/>
  <c r="F552" i="4"/>
  <c r="E552" i="4"/>
  <c r="D552" i="4"/>
  <c r="C552" i="4"/>
  <c r="B552" i="4"/>
  <c r="N551" i="4"/>
  <c r="M551" i="4"/>
  <c r="L551" i="4"/>
  <c r="K551" i="4"/>
  <c r="J551" i="4"/>
  <c r="I551" i="4"/>
  <c r="H551" i="4"/>
  <c r="G551" i="4"/>
  <c r="F551" i="4"/>
  <c r="E551" i="4"/>
  <c r="D551" i="4"/>
  <c r="C551" i="4"/>
  <c r="B551" i="4"/>
  <c r="N545" i="4"/>
  <c r="M545" i="4"/>
  <c r="L545" i="4"/>
  <c r="K545" i="4"/>
  <c r="J545" i="4"/>
  <c r="I545" i="4"/>
  <c r="H545" i="4"/>
  <c r="G545" i="4"/>
  <c r="F545" i="4"/>
  <c r="E545" i="4"/>
  <c r="D545" i="4"/>
  <c r="C545" i="4"/>
  <c r="B545" i="4"/>
  <c r="N544" i="4"/>
  <c r="M544" i="4"/>
  <c r="L544" i="4"/>
  <c r="K544" i="4"/>
  <c r="J544" i="4"/>
  <c r="I544" i="4"/>
  <c r="H544" i="4"/>
  <c r="G544" i="4"/>
  <c r="F544" i="4"/>
  <c r="E544" i="4"/>
  <c r="D544" i="4"/>
  <c r="C544" i="4"/>
  <c r="B544" i="4"/>
  <c r="N543" i="4"/>
  <c r="M543" i="4"/>
  <c r="L543" i="4"/>
  <c r="K543" i="4"/>
  <c r="J543" i="4"/>
  <c r="I543" i="4"/>
  <c r="H543" i="4"/>
  <c r="G543" i="4"/>
  <c r="F543" i="4"/>
  <c r="E543" i="4"/>
  <c r="D543" i="4"/>
  <c r="C543" i="4"/>
  <c r="B543" i="4"/>
  <c r="N542" i="4"/>
  <c r="M542" i="4"/>
  <c r="L542" i="4"/>
  <c r="K542" i="4"/>
  <c r="J542" i="4"/>
  <c r="I542" i="4"/>
  <c r="H542" i="4"/>
  <c r="G542" i="4"/>
  <c r="F542" i="4"/>
  <c r="E542" i="4"/>
  <c r="D542" i="4"/>
  <c r="C542" i="4"/>
  <c r="B542" i="4"/>
  <c r="N538" i="4"/>
  <c r="M538" i="4"/>
  <c r="L538" i="4"/>
  <c r="K538" i="4"/>
  <c r="J538" i="4"/>
  <c r="I538" i="4"/>
  <c r="H538" i="4"/>
  <c r="G538" i="4"/>
  <c r="F538" i="4"/>
  <c r="E538" i="4"/>
  <c r="D538" i="4"/>
  <c r="C538" i="4"/>
  <c r="B538" i="4"/>
  <c r="N537" i="4"/>
  <c r="M537" i="4"/>
  <c r="L537" i="4"/>
  <c r="K537" i="4"/>
  <c r="J537" i="4"/>
  <c r="I537" i="4"/>
  <c r="H537" i="4"/>
  <c r="G537" i="4"/>
  <c r="F537" i="4"/>
  <c r="E537" i="4"/>
  <c r="D537" i="4"/>
  <c r="C537" i="4"/>
  <c r="B537" i="4"/>
  <c r="N536" i="4"/>
  <c r="M536" i="4"/>
  <c r="L536" i="4"/>
  <c r="K536" i="4"/>
  <c r="J536" i="4"/>
  <c r="I536" i="4"/>
  <c r="H536" i="4"/>
  <c r="G536" i="4"/>
  <c r="F536" i="4"/>
  <c r="E536" i="4"/>
  <c r="D536" i="4"/>
  <c r="C536" i="4"/>
  <c r="B536" i="4"/>
  <c r="N535" i="4"/>
  <c r="M535" i="4"/>
  <c r="L535" i="4"/>
  <c r="K535" i="4"/>
  <c r="J535" i="4"/>
  <c r="I535" i="4"/>
  <c r="H535" i="4"/>
  <c r="G535" i="4"/>
  <c r="F535" i="4"/>
  <c r="E535" i="4"/>
  <c r="D535" i="4"/>
  <c r="C535" i="4"/>
  <c r="B535" i="4"/>
  <c r="N524" i="4"/>
  <c r="M524" i="4"/>
  <c r="L524" i="4"/>
  <c r="K524" i="4"/>
  <c r="J524" i="4"/>
  <c r="I524" i="4"/>
  <c r="H524" i="4"/>
  <c r="G524" i="4"/>
  <c r="F524" i="4"/>
  <c r="E524" i="4"/>
  <c r="D524" i="4"/>
  <c r="C524" i="4"/>
  <c r="B524" i="4"/>
  <c r="N523" i="4"/>
  <c r="M523" i="4"/>
  <c r="L523" i="4"/>
  <c r="K523" i="4"/>
  <c r="J523" i="4"/>
  <c r="I523" i="4"/>
  <c r="H523" i="4"/>
  <c r="G523" i="4"/>
  <c r="F523" i="4"/>
  <c r="E523" i="4"/>
  <c r="D523" i="4"/>
  <c r="C523" i="4"/>
  <c r="B523" i="4"/>
  <c r="N522" i="4"/>
  <c r="M522" i="4"/>
  <c r="L522" i="4"/>
  <c r="K522" i="4"/>
  <c r="J522" i="4"/>
  <c r="I522" i="4"/>
  <c r="H522" i="4"/>
  <c r="G522" i="4"/>
  <c r="F522" i="4"/>
  <c r="E522" i="4"/>
  <c r="D522" i="4"/>
  <c r="C522" i="4"/>
  <c r="B522" i="4"/>
  <c r="N521" i="4"/>
  <c r="M521" i="4"/>
  <c r="L521" i="4"/>
  <c r="K521" i="4"/>
  <c r="J521" i="4"/>
  <c r="I521" i="4"/>
  <c r="H521" i="4"/>
  <c r="G521" i="4"/>
  <c r="F521" i="4"/>
  <c r="E521" i="4"/>
  <c r="D521" i="4"/>
  <c r="C521" i="4"/>
  <c r="B521" i="4"/>
  <c r="N501" i="4"/>
  <c r="N493" i="4"/>
  <c r="M493" i="4"/>
  <c r="L493" i="4"/>
  <c r="K493" i="4"/>
  <c r="J493" i="4"/>
  <c r="I493" i="4"/>
  <c r="H493" i="4"/>
  <c r="G493" i="4"/>
  <c r="F493" i="4"/>
  <c r="E493" i="4"/>
  <c r="D493" i="4"/>
  <c r="C493" i="4"/>
  <c r="B493" i="4"/>
  <c r="N492" i="4"/>
  <c r="M492" i="4"/>
  <c r="L492" i="4"/>
  <c r="K492" i="4"/>
  <c r="J492" i="4"/>
  <c r="I492" i="4"/>
  <c r="H492" i="4"/>
  <c r="G492" i="4"/>
  <c r="F492" i="4"/>
  <c r="E492" i="4"/>
  <c r="D492" i="4"/>
  <c r="C492" i="4"/>
  <c r="B492" i="4"/>
  <c r="N491" i="4"/>
  <c r="M491" i="4"/>
  <c r="L491" i="4"/>
  <c r="K491" i="4"/>
  <c r="J491" i="4"/>
  <c r="I491" i="4"/>
  <c r="H491" i="4"/>
  <c r="G491" i="4"/>
  <c r="F491" i="4"/>
  <c r="E491" i="4"/>
  <c r="D491" i="4"/>
  <c r="C491" i="4"/>
  <c r="B491" i="4"/>
  <c r="N490" i="4"/>
  <c r="M490" i="4"/>
  <c r="L490" i="4"/>
  <c r="K490" i="4"/>
  <c r="J490" i="4"/>
  <c r="I490" i="4"/>
  <c r="H490" i="4"/>
  <c r="G490" i="4"/>
  <c r="F490" i="4"/>
  <c r="E490" i="4"/>
  <c r="D490" i="4"/>
  <c r="C490" i="4"/>
  <c r="B490" i="4"/>
  <c r="N485" i="4"/>
  <c r="M485" i="4"/>
  <c r="L485" i="4"/>
  <c r="K485" i="4"/>
  <c r="J485" i="4"/>
  <c r="I485" i="4"/>
  <c r="H485" i="4"/>
  <c r="G485" i="4"/>
  <c r="F485" i="4"/>
  <c r="E485" i="4"/>
  <c r="D485" i="4"/>
  <c r="C485" i="4"/>
  <c r="B485" i="4"/>
  <c r="N484" i="4"/>
  <c r="M484" i="4"/>
  <c r="L484" i="4"/>
  <c r="K484" i="4"/>
  <c r="J484" i="4"/>
  <c r="I484" i="4"/>
  <c r="H484" i="4"/>
  <c r="G484" i="4"/>
  <c r="F484" i="4"/>
  <c r="E484" i="4"/>
  <c r="D484" i="4"/>
  <c r="C484" i="4"/>
  <c r="B484" i="4"/>
  <c r="N483" i="4"/>
  <c r="M483" i="4"/>
  <c r="L483" i="4"/>
  <c r="K483" i="4"/>
  <c r="J483" i="4"/>
  <c r="I483" i="4"/>
  <c r="H483" i="4"/>
  <c r="G483" i="4"/>
  <c r="F483" i="4"/>
  <c r="E483" i="4"/>
  <c r="D483" i="4"/>
  <c r="C483" i="4"/>
  <c r="B483" i="4"/>
  <c r="N482" i="4"/>
  <c r="M482" i="4"/>
  <c r="L482" i="4"/>
  <c r="K482" i="4"/>
  <c r="J482" i="4"/>
  <c r="I482" i="4"/>
  <c r="H482" i="4"/>
  <c r="G482" i="4"/>
  <c r="F482" i="4"/>
  <c r="E482" i="4"/>
  <c r="D482" i="4"/>
  <c r="C482" i="4"/>
  <c r="B482" i="4"/>
  <c r="N477" i="4"/>
  <c r="M477" i="4"/>
  <c r="L477" i="4"/>
  <c r="K477" i="4"/>
  <c r="J477" i="4"/>
  <c r="I477" i="4"/>
  <c r="H477" i="4"/>
  <c r="G477" i="4"/>
  <c r="F477" i="4"/>
  <c r="E477" i="4"/>
  <c r="D477" i="4"/>
  <c r="C477" i="4"/>
  <c r="B477" i="4"/>
  <c r="N476" i="4"/>
  <c r="M476" i="4"/>
  <c r="L476" i="4"/>
  <c r="K476" i="4"/>
  <c r="J476" i="4"/>
  <c r="I476" i="4"/>
  <c r="H476" i="4"/>
  <c r="G476" i="4"/>
  <c r="F476" i="4"/>
  <c r="E476" i="4"/>
  <c r="D476" i="4"/>
  <c r="C476" i="4"/>
  <c r="B476" i="4"/>
  <c r="N475" i="4"/>
  <c r="M475" i="4"/>
  <c r="L475" i="4"/>
  <c r="K475" i="4"/>
  <c r="J475" i="4"/>
  <c r="I475" i="4"/>
  <c r="H475" i="4"/>
  <c r="G475" i="4"/>
  <c r="F475" i="4"/>
  <c r="E475" i="4"/>
  <c r="D475" i="4"/>
  <c r="C475" i="4"/>
  <c r="B475" i="4"/>
  <c r="N474" i="4"/>
  <c r="M474" i="4"/>
  <c r="L474" i="4"/>
  <c r="K474" i="4"/>
  <c r="J474" i="4"/>
  <c r="I474" i="4"/>
  <c r="H474" i="4"/>
  <c r="G474" i="4"/>
  <c r="F474" i="4"/>
  <c r="E474" i="4"/>
  <c r="D474" i="4"/>
  <c r="C474" i="4"/>
  <c r="B474" i="4"/>
  <c r="N460" i="4"/>
  <c r="M460" i="4"/>
  <c r="L460" i="4"/>
  <c r="K460" i="4"/>
  <c r="J460" i="4"/>
  <c r="I460" i="4"/>
  <c r="H460" i="4"/>
  <c r="G460" i="4"/>
  <c r="F460" i="4"/>
  <c r="E460" i="4"/>
  <c r="D460" i="4"/>
  <c r="C460" i="4"/>
  <c r="B460" i="4"/>
  <c r="N459" i="4"/>
  <c r="M459" i="4"/>
  <c r="L459" i="4"/>
  <c r="K459" i="4"/>
  <c r="J459" i="4"/>
  <c r="I459" i="4"/>
  <c r="H459" i="4"/>
  <c r="G459" i="4"/>
  <c r="F459" i="4"/>
  <c r="E459" i="4"/>
  <c r="D459" i="4"/>
  <c r="C459" i="4"/>
  <c r="B459" i="4"/>
  <c r="N458" i="4"/>
  <c r="M458" i="4"/>
  <c r="L458" i="4"/>
  <c r="K458" i="4"/>
  <c r="J458" i="4"/>
  <c r="I458" i="4"/>
  <c r="H458" i="4"/>
  <c r="G458" i="4"/>
  <c r="F458" i="4"/>
  <c r="E458" i="4"/>
  <c r="D458" i="4"/>
  <c r="C458" i="4"/>
  <c r="B458" i="4"/>
  <c r="N457" i="4"/>
  <c r="M457" i="4"/>
  <c r="L457" i="4"/>
  <c r="K457" i="4"/>
  <c r="J457" i="4"/>
  <c r="I457" i="4"/>
  <c r="H457" i="4"/>
  <c r="G457" i="4"/>
  <c r="F457" i="4"/>
  <c r="E457" i="4"/>
  <c r="D457" i="4"/>
  <c r="C457" i="4"/>
  <c r="B457" i="4"/>
  <c r="N447" i="4"/>
  <c r="M447" i="4"/>
  <c r="L447" i="4"/>
  <c r="K447" i="4"/>
  <c r="J447" i="4"/>
  <c r="I447" i="4"/>
  <c r="H447" i="4"/>
  <c r="G447" i="4"/>
  <c r="F447" i="4"/>
  <c r="E447" i="4"/>
  <c r="D447" i="4"/>
  <c r="C447" i="4"/>
  <c r="B447" i="4"/>
  <c r="N446" i="4"/>
  <c r="M446" i="4"/>
  <c r="L446" i="4"/>
  <c r="K446" i="4"/>
  <c r="J446" i="4"/>
  <c r="I446" i="4"/>
  <c r="H446" i="4"/>
  <c r="G446" i="4"/>
  <c r="F446" i="4"/>
  <c r="E446" i="4"/>
  <c r="D446" i="4"/>
  <c r="C446" i="4"/>
  <c r="B446" i="4"/>
  <c r="N445" i="4"/>
  <c r="M445" i="4"/>
  <c r="L445" i="4"/>
  <c r="K445" i="4"/>
  <c r="J445" i="4"/>
  <c r="I445" i="4"/>
  <c r="H445" i="4"/>
  <c r="G445" i="4"/>
  <c r="F445" i="4"/>
  <c r="E445" i="4"/>
  <c r="D445" i="4"/>
  <c r="C445" i="4"/>
  <c r="B445" i="4"/>
  <c r="N444" i="4"/>
  <c r="M444" i="4"/>
  <c r="L444" i="4"/>
  <c r="K444" i="4"/>
  <c r="J444" i="4"/>
  <c r="I444" i="4"/>
  <c r="H444" i="4"/>
  <c r="G444" i="4"/>
  <c r="F444" i="4"/>
  <c r="E444" i="4"/>
  <c r="D444" i="4"/>
  <c r="C444" i="4"/>
  <c r="B444" i="4"/>
  <c r="N440" i="4"/>
  <c r="N468" i="4" s="1"/>
  <c r="N508" i="4" s="1"/>
  <c r="M440" i="4"/>
  <c r="M468" i="4" s="1"/>
  <c r="L440" i="4"/>
  <c r="L468" i="4" s="1"/>
  <c r="K440" i="4"/>
  <c r="K468" i="4" s="1"/>
  <c r="J440" i="4"/>
  <c r="J468" i="4" s="1"/>
  <c r="I440" i="4"/>
  <c r="I468" i="4" s="1"/>
  <c r="H440" i="4"/>
  <c r="H468" i="4" s="1"/>
  <c r="G440" i="4"/>
  <c r="G468" i="4" s="1"/>
  <c r="F440" i="4"/>
  <c r="F468" i="4" s="1"/>
  <c r="E440" i="4"/>
  <c r="E468" i="4" s="1"/>
  <c r="D440" i="4"/>
  <c r="D468" i="4" s="1"/>
  <c r="C440" i="4"/>
  <c r="C468" i="4" s="1"/>
  <c r="B440" i="4"/>
  <c r="B468" i="4" s="1"/>
  <c r="N439" i="4"/>
  <c r="N467" i="4" s="1"/>
  <c r="M439" i="4"/>
  <c r="M467" i="4" s="1"/>
  <c r="L439" i="4"/>
  <c r="L467" i="4" s="1"/>
  <c r="K439" i="4"/>
  <c r="K467" i="4" s="1"/>
  <c r="J439" i="4"/>
  <c r="J467" i="4" s="1"/>
  <c r="I439" i="4"/>
  <c r="I467" i="4" s="1"/>
  <c r="H439" i="4"/>
  <c r="H467" i="4" s="1"/>
  <c r="G439" i="4"/>
  <c r="G467" i="4" s="1"/>
  <c r="F439" i="4"/>
  <c r="F467" i="4" s="1"/>
  <c r="E439" i="4"/>
  <c r="E467" i="4" s="1"/>
  <c r="D439" i="4"/>
  <c r="D467" i="4" s="1"/>
  <c r="C439" i="4"/>
  <c r="C467" i="4" s="1"/>
  <c r="B439" i="4"/>
  <c r="B467" i="4" s="1"/>
  <c r="N438" i="4"/>
  <c r="N466" i="4" s="1"/>
  <c r="M438" i="4"/>
  <c r="M466" i="4" s="1"/>
  <c r="L438" i="4"/>
  <c r="L466" i="4" s="1"/>
  <c r="K438" i="4"/>
  <c r="K466" i="4" s="1"/>
  <c r="J438" i="4"/>
  <c r="J466" i="4" s="1"/>
  <c r="I438" i="4"/>
  <c r="I466" i="4" s="1"/>
  <c r="H438" i="4"/>
  <c r="H466" i="4" s="1"/>
  <c r="G438" i="4"/>
  <c r="G466" i="4" s="1"/>
  <c r="F438" i="4"/>
  <c r="F466" i="4" s="1"/>
  <c r="E438" i="4"/>
  <c r="E466" i="4" s="1"/>
  <c r="D438" i="4"/>
  <c r="D466" i="4" s="1"/>
  <c r="C438" i="4"/>
  <c r="C466" i="4" s="1"/>
  <c r="B438" i="4"/>
  <c r="B466" i="4" s="1"/>
  <c r="N437" i="4"/>
  <c r="N465" i="4" s="1"/>
  <c r="M437" i="4"/>
  <c r="L437" i="4"/>
  <c r="K437" i="4"/>
  <c r="K465" i="4" s="1"/>
  <c r="J437" i="4"/>
  <c r="J465" i="4" s="1"/>
  <c r="I437" i="4"/>
  <c r="H437" i="4"/>
  <c r="G437" i="4"/>
  <c r="G465" i="4" s="1"/>
  <c r="F437" i="4"/>
  <c r="F465" i="4" s="1"/>
  <c r="E437" i="4"/>
  <c r="D437" i="4"/>
  <c r="C437" i="4"/>
  <c r="C465" i="4" s="1"/>
  <c r="B437" i="4"/>
  <c r="B465" i="4" s="1"/>
  <c r="N433" i="4"/>
  <c r="N618" i="4" s="1"/>
  <c r="N625" i="4" s="1"/>
  <c r="M433" i="4"/>
  <c r="M618" i="4" s="1"/>
  <c r="M625" i="4" s="1"/>
  <c r="L433" i="4"/>
  <c r="L618" i="4" s="1"/>
  <c r="L625" i="4" s="1"/>
  <c r="K433" i="4"/>
  <c r="K618" i="4" s="1"/>
  <c r="K625" i="4" s="1"/>
  <c r="J433" i="4"/>
  <c r="J618" i="4" s="1"/>
  <c r="J625" i="4" s="1"/>
  <c r="I433" i="4"/>
  <c r="I618" i="4" s="1"/>
  <c r="I625" i="4" s="1"/>
  <c r="H433" i="4"/>
  <c r="H618" i="4" s="1"/>
  <c r="H625" i="4" s="1"/>
  <c r="G433" i="4"/>
  <c r="G618" i="4" s="1"/>
  <c r="G625" i="4" s="1"/>
  <c r="F433" i="4"/>
  <c r="F618" i="4" s="1"/>
  <c r="F625" i="4" s="1"/>
  <c r="E433" i="4"/>
  <c r="E618" i="4" s="1"/>
  <c r="E625" i="4" s="1"/>
  <c r="D433" i="4"/>
  <c r="D618" i="4" s="1"/>
  <c r="D625" i="4" s="1"/>
  <c r="C433" i="4"/>
  <c r="C618" i="4" s="1"/>
  <c r="B433" i="4"/>
  <c r="B618" i="4" s="1"/>
  <c r="B625" i="4" s="1"/>
  <c r="N432" i="4"/>
  <c r="M432" i="4"/>
  <c r="L432" i="4"/>
  <c r="K432" i="4"/>
  <c r="J432" i="4"/>
  <c r="I432" i="4"/>
  <c r="H432" i="4"/>
  <c r="G432" i="4"/>
  <c r="F432" i="4"/>
  <c r="E432" i="4"/>
  <c r="D432" i="4"/>
  <c r="C432" i="4"/>
  <c r="B432" i="4"/>
  <c r="N431" i="4"/>
  <c r="M431" i="4"/>
  <c r="L431" i="4"/>
  <c r="K431" i="4"/>
  <c r="J431" i="4"/>
  <c r="I431" i="4"/>
  <c r="H431" i="4"/>
  <c r="G431" i="4"/>
  <c r="F431" i="4"/>
  <c r="E431" i="4"/>
  <c r="D431" i="4"/>
  <c r="C431" i="4"/>
  <c r="B431" i="4"/>
  <c r="N430" i="4"/>
  <c r="M430" i="4"/>
  <c r="L430" i="4"/>
  <c r="K430" i="4"/>
  <c r="J430" i="4"/>
  <c r="I430" i="4"/>
  <c r="H430" i="4"/>
  <c r="G430" i="4"/>
  <c r="F430" i="4"/>
  <c r="E430" i="4"/>
  <c r="D430" i="4"/>
  <c r="C430" i="4"/>
  <c r="B430" i="4"/>
  <c r="N427" i="4"/>
  <c r="M427" i="4"/>
  <c r="L427" i="4"/>
  <c r="K427" i="4"/>
  <c r="J427" i="4"/>
  <c r="I427" i="4"/>
  <c r="H427" i="4"/>
  <c r="G427" i="4"/>
  <c r="F427" i="4"/>
  <c r="E427" i="4"/>
  <c r="D427" i="4"/>
  <c r="C427" i="4"/>
  <c r="B427" i="4"/>
  <c r="N426" i="4"/>
  <c r="M426" i="4"/>
  <c r="L426" i="4"/>
  <c r="K426" i="4"/>
  <c r="J426" i="4"/>
  <c r="I426" i="4"/>
  <c r="H426" i="4"/>
  <c r="G426" i="4"/>
  <c r="F426" i="4"/>
  <c r="E426" i="4"/>
  <c r="D426" i="4"/>
  <c r="C426" i="4"/>
  <c r="B426" i="4"/>
  <c r="N425" i="4"/>
  <c r="M425" i="4"/>
  <c r="L425" i="4"/>
  <c r="K425" i="4"/>
  <c r="J425" i="4"/>
  <c r="I425" i="4"/>
  <c r="H425" i="4"/>
  <c r="G425" i="4"/>
  <c r="F425" i="4"/>
  <c r="E425" i="4"/>
  <c r="D425" i="4"/>
  <c r="C425" i="4"/>
  <c r="B425" i="4"/>
  <c r="N424" i="4"/>
  <c r="M424" i="4"/>
  <c r="L424" i="4"/>
  <c r="K424" i="4"/>
  <c r="J424" i="4"/>
  <c r="I424" i="4"/>
  <c r="H424" i="4"/>
  <c r="G424" i="4"/>
  <c r="F424" i="4"/>
  <c r="E424" i="4"/>
  <c r="D424" i="4"/>
  <c r="C424" i="4"/>
  <c r="B424" i="4"/>
  <c r="N420" i="4"/>
  <c r="M420" i="4"/>
  <c r="L420" i="4"/>
  <c r="K420" i="4"/>
  <c r="J420" i="4"/>
  <c r="I420" i="4"/>
  <c r="H420" i="4"/>
  <c r="G420" i="4"/>
  <c r="F420" i="4"/>
  <c r="E420" i="4"/>
  <c r="D420" i="4"/>
  <c r="C420" i="4"/>
  <c r="B420" i="4"/>
  <c r="N419" i="4"/>
  <c r="M419" i="4"/>
  <c r="L419" i="4"/>
  <c r="K419" i="4"/>
  <c r="J419" i="4"/>
  <c r="I419" i="4"/>
  <c r="H419" i="4"/>
  <c r="G419" i="4"/>
  <c r="F419" i="4"/>
  <c r="E419" i="4"/>
  <c r="D419" i="4"/>
  <c r="C419" i="4"/>
  <c r="B419" i="4"/>
  <c r="N418" i="4"/>
  <c r="M418" i="4"/>
  <c r="L418" i="4"/>
  <c r="K418" i="4"/>
  <c r="J418" i="4"/>
  <c r="I418" i="4"/>
  <c r="H418" i="4"/>
  <c r="G418" i="4"/>
  <c r="F418" i="4"/>
  <c r="E418" i="4"/>
  <c r="D418" i="4"/>
  <c r="C418" i="4"/>
  <c r="B418" i="4"/>
  <c r="N417" i="4"/>
  <c r="M417" i="4"/>
  <c r="L417" i="4"/>
  <c r="K417" i="4"/>
  <c r="J417" i="4"/>
  <c r="I417" i="4"/>
  <c r="H417" i="4"/>
  <c r="G417" i="4"/>
  <c r="F417" i="4"/>
  <c r="E417" i="4"/>
  <c r="D417" i="4"/>
  <c r="C417" i="4"/>
  <c r="B417" i="4"/>
  <c r="N414" i="4"/>
  <c r="M414" i="4"/>
  <c r="L414" i="4"/>
  <c r="K414" i="4"/>
  <c r="J414" i="4"/>
  <c r="I414" i="4"/>
  <c r="H414" i="4"/>
  <c r="G414" i="4"/>
  <c r="F414" i="4"/>
  <c r="E414" i="4"/>
  <c r="D414" i="4"/>
  <c r="C414" i="4"/>
  <c r="B414" i="4"/>
  <c r="N413" i="4"/>
  <c r="M413" i="4"/>
  <c r="L413" i="4"/>
  <c r="K413" i="4"/>
  <c r="J413" i="4"/>
  <c r="I413" i="4"/>
  <c r="H413" i="4"/>
  <c r="G413" i="4"/>
  <c r="F413" i="4"/>
  <c r="E413" i="4"/>
  <c r="D413" i="4"/>
  <c r="C413" i="4"/>
  <c r="B413" i="4"/>
  <c r="N412" i="4"/>
  <c r="M412" i="4"/>
  <c r="L412" i="4"/>
  <c r="K412" i="4"/>
  <c r="J412" i="4"/>
  <c r="I412" i="4"/>
  <c r="H412" i="4"/>
  <c r="G412" i="4"/>
  <c r="F412" i="4"/>
  <c r="E412" i="4"/>
  <c r="D412" i="4"/>
  <c r="C412" i="4"/>
  <c r="B412" i="4"/>
  <c r="N411" i="4"/>
  <c r="M411" i="4"/>
  <c r="L411" i="4"/>
  <c r="K411" i="4"/>
  <c r="J411" i="4"/>
  <c r="I411" i="4"/>
  <c r="H411" i="4"/>
  <c r="G411" i="4"/>
  <c r="F411" i="4"/>
  <c r="E411" i="4"/>
  <c r="D411" i="4"/>
  <c r="C411" i="4"/>
  <c r="B411" i="4"/>
  <c r="N390" i="4"/>
  <c r="M390" i="4"/>
  <c r="L390" i="4"/>
  <c r="K390" i="4"/>
  <c r="J390" i="4"/>
  <c r="I390" i="4"/>
  <c r="H390" i="4"/>
  <c r="G390" i="4"/>
  <c r="F390" i="4"/>
  <c r="E390" i="4"/>
  <c r="D390" i="4"/>
  <c r="C390" i="4"/>
  <c r="B390" i="4"/>
  <c r="N389" i="4"/>
  <c r="M389" i="4"/>
  <c r="L389" i="4"/>
  <c r="K389" i="4"/>
  <c r="J389" i="4"/>
  <c r="I389" i="4"/>
  <c r="H389" i="4"/>
  <c r="G389" i="4"/>
  <c r="F389" i="4"/>
  <c r="E389" i="4"/>
  <c r="D389" i="4"/>
  <c r="C389" i="4"/>
  <c r="B389" i="4"/>
  <c r="N388" i="4"/>
  <c r="M388" i="4"/>
  <c r="L388" i="4"/>
  <c r="K388" i="4"/>
  <c r="J388" i="4"/>
  <c r="I388" i="4"/>
  <c r="H388" i="4"/>
  <c r="G388" i="4"/>
  <c r="F388" i="4"/>
  <c r="E388" i="4"/>
  <c r="D388" i="4"/>
  <c r="C388" i="4"/>
  <c r="B388" i="4"/>
  <c r="N387" i="4"/>
  <c r="M387" i="4"/>
  <c r="L387" i="4"/>
  <c r="K387" i="4"/>
  <c r="J387" i="4"/>
  <c r="I387" i="4"/>
  <c r="H387" i="4"/>
  <c r="G387" i="4"/>
  <c r="F387" i="4"/>
  <c r="E387" i="4"/>
  <c r="D387" i="4"/>
  <c r="C387" i="4"/>
  <c r="B387" i="4"/>
  <c r="N384" i="4"/>
  <c r="M384" i="4"/>
  <c r="L384" i="4"/>
  <c r="K384" i="4"/>
  <c r="J384" i="4"/>
  <c r="I384" i="4"/>
  <c r="H384" i="4"/>
  <c r="G384" i="4"/>
  <c r="F384" i="4"/>
  <c r="E384" i="4"/>
  <c r="D384" i="4"/>
  <c r="C384" i="4"/>
  <c r="B384" i="4"/>
  <c r="N383" i="4"/>
  <c r="M383" i="4"/>
  <c r="L383" i="4"/>
  <c r="K383" i="4"/>
  <c r="J383" i="4"/>
  <c r="I383" i="4"/>
  <c r="H383" i="4"/>
  <c r="G383" i="4"/>
  <c r="F383" i="4"/>
  <c r="E383" i="4"/>
  <c r="D383" i="4"/>
  <c r="C383" i="4"/>
  <c r="B383" i="4"/>
  <c r="N382" i="4"/>
  <c r="M382" i="4"/>
  <c r="L382" i="4"/>
  <c r="K382" i="4"/>
  <c r="J382" i="4"/>
  <c r="I382" i="4"/>
  <c r="H382" i="4"/>
  <c r="G382" i="4"/>
  <c r="F382" i="4"/>
  <c r="E382" i="4"/>
  <c r="D382" i="4"/>
  <c r="C382" i="4"/>
  <c r="B382" i="4"/>
  <c r="N381" i="4"/>
  <c r="M381" i="4"/>
  <c r="L381" i="4"/>
  <c r="K381" i="4"/>
  <c r="J381" i="4"/>
  <c r="I381" i="4"/>
  <c r="H381" i="4"/>
  <c r="G381" i="4"/>
  <c r="F381" i="4"/>
  <c r="E381" i="4"/>
  <c r="D381" i="4"/>
  <c r="C381" i="4"/>
  <c r="B381" i="4"/>
  <c r="N378" i="4"/>
  <c r="M378" i="4"/>
  <c r="M385" i="4" s="1"/>
  <c r="L378" i="4"/>
  <c r="L385" i="4" s="1"/>
  <c r="K378" i="4"/>
  <c r="J378" i="4"/>
  <c r="I378" i="4"/>
  <c r="I385" i="4" s="1"/>
  <c r="H378" i="4"/>
  <c r="G378" i="4"/>
  <c r="G421" i="4" s="1"/>
  <c r="F378" i="4"/>
  <c r="E378" i="4"/>
  <c r="D378" i="4"/>
  <c r="C378" i="4"/>
  <c r="C421" i="4" s="1"/>
  <c r="B378" i="4"/>
  <c r="N377" i="4"/>
  <c r="M377" i="4"/>
  <c r="L377" i="4"/>
  <c r="K377" i="4"/>
  <c r="J377" i="4"/>
  <c r="I377" i="4"/>
  <c r="H377" i="4"/>
  <c r="G377" i="4"/>
  <c r="F377" i="4"/>
  <c r="E377" i="4"/>
  <c r="D377" i="4"/>
  <c r="C377" i="4"/>
  <c r="B377" i="4"/>
  <c r="N376" i="4"/>
  <c r="M376" i="4"/>
  <c r="L376" i="4"/>
  <c r="K376" i="4"/>
  <c r="J376" i="4"/>
  <c r="I376" i="4"/>
  <c r="H376" i="4"/>
  <c r="G376" i="4"/>
  <c r="F376" i="4"/>
  <c r="E376" i="4"/>
  <c r="D376" i="4"/>
  <c r="C376" i="4"/>
  <c r="B376" i="4"/>
  <c r="N375" i="4"/>
  <c r="M375" i="4"/>
  <c r="L375" i="4"/>
  <c r="K375" i="4"/>
  <c r="J375" i="4"/>
  <c r="I375" i="4"/>
  <c r="H375" i="4"/>
  <c r="G375" i="4"/>
  <c r="F375" i="4"/>
  <c r="E375" i="4"/>
  <c r="D375" i="4"/>
  <c r="C375" i="4"/>
  <c r="B375" i="4"/>
  <c r="N372" i="4"/>
  <c r="M372" i="4"/>
  <c r="L372" i="4"/>
  <c r="K372" i="4"/>
  <c r="K373" i="4" s="1"/>
  <c r="J372" i="4"/>
  <c r="I372" i="4"/>
  <c r="I373" i="4" s="1"/>
  <c r="H372" i="4"/>
  <c r="G372" i="4"/>
  <c r="G373" i="4" s="1"/>
  <c r="F372" i="4"/>
  <c r="E372" i="4"/>
  <c r="E373" i="4" s="1"/>
  <c r="D372" i="4"/>
  <c r="C372" i="4"/>
  <c r="C373" i="4" s="1"/>
  <c r="B372" i="4"/>
  <c r="N371" i="4"/>
  <c r="M371" i="4"/>
  <c r="L371" i="4"/>
  <c r="K371" i="4"/>
  <c r="J371" i="4"/>
  <c r="I371" i="4"/>
  <c r="H371" i="4"/>
  <c r="G371" i="4"/>
  <c r="F371" i="4"/>
  <c r="E371" i="4"/>
  <c r="D371" i="4"/>
  <c r="C371" i="4"/>
  <c r="B371" i="4"/>
  <c r="N370" i="4"/>
  <c r="M370" i="4"/>
  <c r="L370" i="4"/>
  <c r="K370" i="4"/>
  <c r="J370" i="4"/>
  <c r="I370" i="4"/>
  <c r="H370" i="4"/>
  <c r="G370" i="4"/>
  <c r="F370" i="4"/>
  <c r="E370" i="4"/>
  <c r="D370" i="4"/>
  <c r="C370" i="4"/>
  <c r="B370" i="4"/>
  <c r="N369" i="4"/>
  <c r="M369" i="4"/>
  <c r="L369" i="4"/>
  <c r="K369" i="4"/>
  <c r="J369" i="4"/>
  <c r="I369" i="4"/>
  <c r="H369" i="4"/>
  <c r="G369" i="4"/>
  <c r="F369" i="4"/>
  <c r="E369" i="4"/>
  <c r="D369" i="4"/>
  <c r="C369" i="4"/>
  <c r="B369" i="4"/>
  <c r="N366" i="4"/>
  <c r="N367" i="4" s="1"/>
  <c r="M366" i="4"/>
  <c r="L366" i="4"/>
  <c r="L367" i="4" s="1"/>
  <c r="K366" i="4"/>
  <c r="K367" i="4" s="1"/>
  <c r="J366" i="4"/>
  <c r="J367" i="4" s="1"/>
  <c r="I366" i="4"/>
  <c r="H366" i="4"/>
  <c r="H367" i="4" s="1"/>
  <c r="G366" i="4"/>
  <c r="F366" i="4"/>
  <c r="F367" i="4" s="1"/>
  <c r="E366" i="4"/>
  <c r="D366" i="4"/>
  <c r="D367" i="4" s="1"/>
  <c r="C366" i="4"/>
  <c r="B366" i="4"/>
  <c r="B367" i="4" s="1"/>
  <c r="N365" i="4"/>
  <c r="M365" i="4"/>
  <c r="L365" i="4"/>
  <c r="K365" i="4"/>
  <c r="J365" i="4"/>
  <c r="I365" i="4"/>
  <c r="H365" i="4"/>
  <c r="G365" i="4"/>
  <c r="F365" i="4"/>
  <c r="E365" i="4"/>
  <c r="D365" i="4"/>
  <c r="C365" i="4"/>
  <c r="B365" i="4"/>
  <c r="N364" i="4"/>
  <c r="M364" i="4"/>
  <c r="L364" i="4"/>
  <c r="K364" i="4"/>
  <c r="J364" i="4"/>
  <c r="I364" i="4"/>
  <c r="H364" i="4"/>
  <c r="G364" i="4"/>
  <c r="F364" i="4"/>
  <c r="E364" i="4"/>
  <c r="D364" i="4"/>
  <c r="C364" i="4"/>
  <c r="B364" i="4"/>
  <c r="N363" i="4"/>
  <c r="M363" i="4"/>
  <c r="L363" i="4"/>
  <c r="K363" i="4"/>
  <c r="J363" i="4"/>
  <c r="I363" i="4"/>
  <c r="H363" i="4"/>
  <c r="G363" i="4"/>
  <c r="F363" i="4"/>
  <c r="E363" i="4"/>
  <c r="D363" i="4"/>
  <c r="C363" i="4"/>
  <c r="B363" i="4"/>
  <c r="N360" i="4"/>
  <c r="N361" i="4" s="1"/>
  <c r="M360" i="4"/>
  <c r="M361" i="4" s="1"/>
  <c r="L360" i="4"/>
  <c r="L361" i="4" s="1"/>
  <c r="K360" i="4"/>
  <c r="J360" i="4"/>
  <c r="J361" i="4" s="1"/>
  <c r="I360" i="4"/>
  <c r="I361" i="4" s="1"/>
  <c r="H360" i="4"/>
  <c r="H361" i="4" s="1"/>
  <c r="G360" i="4"/>
  <c r="F360" i="4"/>
  <c r="F361" i="4" s="1"/>
  <c r="E360" i="4"/>
  <c r="E361" i="4" s="1"/>
  <c r="D360" i="4"/>
  <c r="D361" i="4" s="1"/>
  <c r="C360" i="4"/>
  <c r="B360" i="4"/>
  <c r="B361" i="4" s="1"/>
  <c r="N359" i="4"/>
  <c r="M359" i="4"/>
  <c r="L359" i="4"/>
  <c r="K359" i="4"/>
  <c r="J359" i="4"/>
  <c r="I359" i="4"/>
  <c r="H359" i="4"/>
  <c r="G359" i="4"/>
  <c r="F359" i="4"/>
  <c r="E359" i="4"/>
  <c r="D359" i="4"/>
  <c r="C359" i="4"/>
  <c r="B359" i="4"/>
  <c r="N358" i="4"/>
  <c r="M358" i="4"/>
  <c r="L358" i="4"/>
  <c r="K358" i="4"/>
  <c r="J358" i="4"/>
  <c r="I358" i="4"/>
  <c r="H358" i="4"/>
  <c r="G358" i="4"/>
  <c r="F358" i="4"/>
  <c r="E358" i="4"/>
  <c r="D358" i="4"/>
  <c r="C358" i="4"/>
  <c r="B358" i="4"/>
  <c r="N357" i="4"/>
  <c r="M357" i="4"/>
  <c r="L357" i="4"/>
  <c r="K357" i="4"/>
  <c r="J357" i="4"/>
  <c r="I357" i="4"/>
  <c r="H357" i="4"/>
  <c r="G357" i="4"/>
  <c r="F357" i="4"/>
  <c r="E357" i="4"/>
  <c r="D357" i="4"/>
  <c r="C357" i="4"/>
  <c r="B357" i="4"/>
  <c r="N354" i="4"/>
  <c r="N355" i="4" s="1"/>
  <c r="M354" i="4"/>
  <c r="M355" i="4" s="1"/>
  <c r="L354" i="4"/>
  <c r="L355" i="4" s="1"/>
  <c r="K354" i="4"/>
  <c r="J354" i="4"/>
  <c r="J355" i="4" s="1"/>
  <c r="I354" i="4"/>
  <c r="I355" i="4" s="1"/>
  <c r="H354" i="4"/>
  <c r="H355" i="4" s="1"/>
  <c r="G354" i="4"/>
  <c r="F354" i="4"/>
  <c r="F355" i="4" s="1"/>
  <c r="E354" i="4"/>
  <c r="E355" i="4" s="1"/>
  <c r="D354" i="4"/>
  <c r="D355" i="4" s="1"/>
  <c r="C354" i="4"/>
  <c r="B354" i="4"/>
  <c r="N353" i="4"/>
  <c r="M353" i="4"/>
  <c r="L353" i="4"/>
  <c r="K353" i="4"/>
  <c r="J353" i="4"/>
  <c r="I353" i="4"/>
  <c r="H353" i="4"/>
  <c r="G353" i="4"/>
  <c r="F353" i="4"/>
  <c r="E353" i="4"/>
  <c r="D353" i="4"/>
  <c r="C353" i="4"/>
  <c r="B353" i="4"/>
  <c r="N352" i="4"/>
  <c r="M352" i="4"/>
  <c r="L352" i="4"/>
  <c r="K352" i="4"/>
  <c r="J352" i="4"/>
  <c r="I352" i="4"/>
  <c r="H352" i="4"/>
  <c r="G352" i="4"/>
  <c r="F352" i="4"/>
  <c r="E352" i="4"/>
  <c r="D352" i="4"/>
  <c r="C352" i="4"/>
  <c r="B352" i="4"/>
  <c r="N351" i="4"/>
  <c r="M351" i="4"/>
  <c r="L351" i="4"/>
  <c r="K351" i="4"/>
  <c r="J351" i="4"/>
  <c r="I351" i="4"/>
  <c r="H351" i="4"/>
  <c r="G351" i="4"/>
  <c r="F351" i="4"/>
  <c r="E351" i="4"/>
  <c r="D351" i="4"/>
  <c r="C351" i="4"/>
  <c r="B351" i="4"/>
  <c r="N348" i="4"/>
  <c r="N349" i="4" s="1"/>
  <c r="M348" i="4"/>
  <c r="M349" i="4" s="1"/>
  <c r="L348" i="4"/>
  <c r="L349" i="4" s="1"/>
  <c r="K348" i="4"/>
  <c r="J348" i="4"/>
  <c r="J349" i="4" s="1"/>
  <c r="I348" i="4"/>
  <c r="I349" i="4" s="1"/>
  <c r="H348" i="4"/>
  <c r="H349" i="4" s="1"/>
  <c r="G348" i="4"/>
  <c r="F348" i="4"/>
  <c r="F349" i="4" s="1"/>
  <c r="E348" i="4"/>
  <c r="E349" i="4" s="1"/>
  <c r="D348" i="4"/>
  <c r="D349" i="4" s="1"/>
  <c r="C348" i="4"/>
  <c r="B348" i="4"/>
  <c r="B349" i="4" s="1"/>
  <c r="O349" i="4" s="1"/>
  <c r="N347" i="4"/>
  <c r="M347" i="4"/>
  <c r="L347" i="4"/>
  <c r="K347" i="4"/>
  <c r="J347" i="4"/>
  <c r="I347" i="4"/>
  <c r="H347" i="4"/>
  <c r="G347" i="4"/>
  <c r="F347" i="4"/>
  <c r="E347" i="4"/>
  <c r="D347" i="4"/>
  <c r="C347" i="4"/>
  <c r="B347" i="4"/>
  <c r="N346" i="4"/>
  <c r="M346" i="4"/>
  <c r="L346" i="4"/>
  <c r="K346" i="4"/>
  <c r="J346" i="4"/>
  <c r="I346" i="4"/>
  <c r="H346" i="4"/>
  <c r="G346" i="4"/>
  <c r="F346" i="4"/>
  <c r="E346" i="4"/>
  <c r="D346" i="4"/>
  <c r="C346" i="4"/>
  <c r="B346" i="4"/>
  <c r="N345" i="4"/>
  <c r="M345" i="4"/>
  <c r="L345" i="4"/>
  <c r="K345" i="4"/>
  <c r="J345" i="4"/>
  <c r="I345" i="4"/>
  <c r="H345" i="4"/>
  <c r="G345" i="4"/>
  <c r="F345" i="4"/>
  <c r="E345" i="4"/>
  <c r="D345" i="4"/>
  <c r="C345" i="4"/>
  <c r="B345" i="4"/>
  <c r="N342" i="4"/>
  <c r="N343" i="4" s="1"/>
  <c r="M342" i="4"/>
  <c r="M343" i="4" s="1"/>
  <c r="L342" i="4"/>
  <c r="L343" i="4" s="1"/>
  <c r="K342" i="4"/>
  <c r="K343" i="4" s="1"/>
  <c r="J342" i="4"/>
  <c r="J343" i="4" s="1"/>
  <c r="I342" i="4"/>
  <c r="I343" i="4" s="1"/>
  <c r="H342" i="4"/>
  <c r="H343" i="4" s="1"/>
  <c r="G342" i="4"/>
  <c r="G343" i="4" s="1"/>
  <c r="F342" i="4"/>
  <c r="F343" i="4" s="1"/>
  <c r="E342" i="4"/>
  <c r="E343" i="4" s="1"/>
  <c r="D342" i="4"/>
  <c r="D343" i="4" s="1"/>
  <c r="C342" i="4"/>
  <c r="C343" i="4" s="1"/>
  <c r="B342" i="4"/>
  <c r="B343" i="4" s="1"/>
  <c r="N341" i="4"/>
  <c r="M341" i="4"/>
  <c r="L341" i="4"/>
  <c r="K341" i="4"/>
  <c r="J341" i="4"/>
  <c r="I341" i="4"/>
  <c r="H341" i="4"/>
  <c r="G341" i="4"/>
  <c r="F341" i="4"/>
  <c r="E341" i="4"/>
  <c r="D341" i="4"/>
  <c r="C341" i="4"/>
  <c r="B341" i="4"/>
  <c r="N340" i="4"/>
  <c r="M340" i="4"/>
  <c r="L340" i="4"/>
  <c r="K340" i="4"/>
  <c r="J340" i="4"/>
  <c r="I340" i="4"/>
  <c r="H340" i="4"/>
  <c r="G340" i="4"/>
  <c r="F340" i="4"/>
  <c r="E340" i="4"/>
  <c r="D340" i="4"/>
  <c r="C340" i="4"/>
  <c r="B340" i="4"/>
  <c r="N339" i="4"/>
  <c r="M339" i="4"/>
  <c r="L339" i="4"/>
  <c r="K339" i="4"/>
  <c r="J339" i="4"/>
  <c r="I339" i="4"/>
  <c r="H339" i="4"/>
  <c r="G339" i="4"/>
  <c r="F339" i="4"/>
  <c r="E339" i="4"/>
  <c r="D339" i="4"/>
  <c r="C339" i="4"/>
  <c r="B339" i="4"/>
  <c r="N336" i="4"/>
  <c r="N337" i="4" s="1"/>
  <c r="M336" i="4"/>
  <c r="M337" i="4" s="1"/>
  <c r="L336" i="4"/>
  <c r="L337" i="4" s="1"/>
  <c r="K336" i="4"/>
  <c r="K337" i="4" s="1"/>
  <c r="J336" i="4"/>
  <c r="J337" i="4" s="1"/>
  <c r="I336" i="4"/>
  <c r="I337" i="4" s="1"/>
  <c r="H336" i="4"/>
  <c r="H337" i="4" s="1"/>
  <c r="G336" i="4"/>
  <c r="G337" i="4" s="1"/>
  <c r="F336" i="4"/>
  <c r="F337" i="4" s="1"/>
  <c r="E336" i="4"/>
  <c r="E337" i="4" s="1"/>
  <c r="D336" i="4"/>
  <c r="D337" i="4" s="1"/>
  <c r="C336" i="4"/>
  <c r="C337" i="4" s="1"/>
  <c r="B336" i="4"/>
  <c r="B337" i="4" s="1"/>
  <c r="N335" i="4"/>
  <c r="M335" i="4"/>
  <c r="L335" i="4"/>
  <c r="K335" i="4"/>
  <c r="J335" i="4"/>
  <c r="I335" i="4"/>
  <c r="H335" i="4"/>
  <c r="G335" i="4"/>
  <c r="F335" i="4"/>
  <c r="E335" i="4"/>
  <c r="D335" i="4"/>
  <c r="C335" i="4"/>
  <c r="B335" i="4"/>
  <c r="N334" i="4"/>
  <c r="M334" i="4"/>
  <c r="L334" i="4"/>
  <c r="K334" i="4"/>
  <c r="J334" i="4"/>
  <c r="I334" i="4"/>
  <c r="H334" i="4"/>
  <c r="G334" i="4"/>
  <c r="F334" i="4"/>
  <c r="E334" i="4"/>
  <c r="D334" i="4"/>
  <c r="C334" i="4"/>
  <c r="B334" i="4"/>
  <c r="N333" i="4"/>
  <c r="M333" i="4"/>
  <c r="L333" i="4"/>
  <c r="K333" i="4"/>
  <c r="J333" i="4"/>
  <c r="I333" i="4"/>
  <c r="H333" i="4"/>
  <c r="G333" i="4"/>
  <c r="F333" i="4"/>
  <c r="E333" i="4"/>
  <c r="D333" i="4"/>
  <c r="C333" i="4"/>
  <c r="B333" i="4"/>
  <c r="N330" i="4"/>
  <c r="N331" i="4" s="1"/>
  <c r="M330" i="4"/>
  <c r="M331" i="4" s="1"/>
  <c r="L330" i="4"/>
  <c r="L331" i="4" s="1"/>
  <c r="K330" i="4"/>
  <c r="K331" i="4" s="1"/>
  <c r="J330" i="4"/>
  <c r="J331" i="4" s="1"/>
  <c r="I330" i="4"/>
  <c r="I331" i="4" s="1"/>
  <c r="H330" i="4"/>
  <c r="H331" i="4" s="1"/>
  <c r="G330" i="4"/>
  <c r="G331" i="4" s="1"/>
  <c r="F330" i="4"/>
  <c r="F331" i="4" s="1"/>
  <c r="E330" i="4"/>
  <c r="E331" i="4" s="1"/>
  <c r="D330" i="4"/>
  <c r="D331" i="4" s="1"/>
  <c r="C330" i="4"/>
  <c r="C331" i="4" s="1"/>
  <c r="B330" i="4"/>
  <c r="B331" i="4" s="1"/>
  <c r="N329" i="4"/>
  <c r="M329" i="4"/>
  <c r="L329" i="4"/>
  <c r="K329" i="4"/>
  <c r="J329" i="4"/>
  <c r="I329" i="4"/>
  <c r="H329" i="4"/>
  <c r="G329" i="4"/>
  <c r="F329" i="4"/>
  <c r="E329" i="4"/>
  <c r="D329" i="4"/>
  <c r="C329" i="4"/>
  <c r="B329" i="4"/>
  <c r="N328" i="4"/>
  <c r="M328" i="4"/>
  <c r="L328" i="4"/>
  <c r="K328" i="4"/>
  <c r="J328" i="4"/>
  <c r="I328" i="4"/>
  <c r="H328" i="4"/>
  <c r="G328" i="4"/>
  <c r="F328" i="4"/>
  <c r="E328" i="4"/>
  <c r="D328" i="4"/>
  <c r="C328" i="4"/>
  <c r="B328" i="4"/>
  <c r="N327" i="4"/>
  <c r="M327" i="4"/>
  <c r="L327" i="4"/>
  <c r="K327" i="4"/>
  <c r="J327" i="4"/>
  <c r="I327" i="4"/>
  <c r="H327" i="4"/>
  <c r="G327" i="4"/>
  <c r="F327" i="4"/>
  <c r="E327" i="4"/>
  <c r="D327" i="4"/>
  <c r="C327" i="4"/>
  <c r="B327" i="4"/>
  <c r="BP202" i="4"/>
  <c r="BO202" i="4"/>
  <c r="BN202" i="4"/>
  <c r="BM202" i="4"/>
  <c r="BL202" i="4"/>
  <c r="BK202" i="4"/>
  <c r="BJ202" i="4"/>
  <c r="BI202" i="4"/>
  <c r="BH202" i="4"/>
  <c r="BG202" i="4"/>
  <c r="BF202" i="4"/>
  <c r="BE202" i="4"/>
  <c r="BD202" i="4"/>
  <c r="BC202" i="4"/>
  <c r="BB202" i="4"/>
  <c r="BA202" i="4"/>
  <c r="N499" i="4"/>
  <c r="M499" i="4"/>
  <c r="L499" i="4"/>
  <c r="K499" i="4"/>
  <c r="J499" i="4"/>
  <c r="I499" i="4"/>
  <c r="H499" i="4"/>
  <c r="H498" i="4"/>
  <c r="G501" i="4"/>
  <c r="G500" i="4"/>
  <c r="G499" i="4"/>
  <c r="G498" i="4"/>
  <c r="F501" i="4"/>
  <c r="F500" i="4"/>
  <c r="F499" i="4"/>
  <c r="F498" i="4"/>
  <c r="E501" i="4"/>
  <c r="E500" i="4"/>
  <c r="E499" i="4"/>
  <c r="E498" i="4"/>
  <c r="D501" i="4"/>
  <c r="D500" i="4"/>
  <c r="D499" i="4"/>
  <c r="D498" i="4"/>
  <c r="C501" i="4"/>
  <c r="C500" i="4"/>
  <c r="C499" i="4"/>
  <c r="C498" i="4"/>
  <c r="B501" i="4"/>
  <c r="B500" i="4"/>
  <c r="B499" i="4"/>
  <c r="B498" i="4"/>
  <c r="N399" i="4"/>
  <c r="M399" i="4"/>
  <c r="L399" i="4"/>
  <c r="K399" i="4"/>
  <c r="J399" i="4"/>
  <c r="I399" i="4"/>
  <c r="H400" i="4"/>
  <c r="H399" i="4"/>
  <c r="G402" i="4"/>
  <c r="G401" i="4"/>
  <c r="G400" i="4"/>
  <c r="G399" i="4"/>
  <c r="F402" i="4"/>
  <c r="F403" i="4" s="1"/>
  <c r="F401" i="4"/>
  <c r="F400" i="4"/>
  <c r="F399" i="4"/>
  <c r="E402" i="4"/>
  <c r="E403" i="4" s="1"/>
  <c r="E401" i="4"/>
  <c r="E400" i="4"/>
  <c r="E399" i="4"/>
  <c r="D402" i="4"/>
  <c r="D403" i="4" s="1"/>
  <c r="D401" i="4"/>
  <c r="D400" i="4"/>
  <c r="D399" i="4"/>
  <c r="C402" i="4"/>
  <c r="C401" i="4"/>
  <c r="C400" i="4"/>
  <c r="C399" i="4"/>
  <c r="B402" i="4"/>
  <c r="B401" i="4"/>
  <c r="B400" i="4"/>
  <c r="B399" i="4"/>
  <c r="M396" i="4"/>
  <c r="M397" i="4" s="1"/>
  <c r="M395" i="4"/>
  <c r="L396" i="4"/>
  <c r="L397" i="4" s="1"/>
  <c r="L395" i="4"/>
  <c r="K396" i="4"/>
  <c r="K397" i="4" s="1"/>
  <c r="K395" i="4"/>
  <c r="J396" i="4"/>
  <c r="J397" i="4" s="1"/>
  <c r="J395" i="4"/>
  <c r="I396" i="4"/>
  <c r="I397" i="4" s="1"/>
  <c r="I395" i="4"/>
  <c r="H395" i="4"/>
  <c r="H394" i="4"/>
  <c r="H393" i="4"/>
  <c r="G396" i="4"/>
  <c r="G397" i="4" s="1"/>
  <c r="G395" i="4"/>
  <c r="W125" i="4"/>
  <c r="G406" i="4" s="1"/>
  <c r="G393" i="4"/>
  <c r="F396" i="4"/>
  <c r="F397" i="4" s="1"/>
  <c r="F395" i="4"/>
  <c r="F394" i="4"/>
  <c r="F393" i="4"/>
  <c r="E396" i="4"/>
  <c r="E397" i="4" s="1"/>
  <c r="E395" i="4"/>
  <c r="E394" i="4"/>
  <c r="E393" i="4"/>
  <c r="D396" i="4"/>
  <c r="D397" i="4" s="1"/>
  <c r="D395" i="4"/>
  <c r="D394" i="4"/>
  <c r="D393" i="4"/>
  <c r="C396" i="4"/>
  <c r="C397" i="4" s="1"/>
  <c r="C395" i="4"/>
  <c r="C394" i="4"/>
  <c r="C393" i="4"/>
  <c r="B396" i="4"/>
  <c r="B395" i="4"/>
  <c r="B394" i="4"/>
  <c r="B393" i="4"/>
  <c r="H487" i="5" l="1"/>
  <c r="H486" i="5"/>
  <c r="L487" i="5"/>
  <c r="K486" i="5"/>
  <c r="G525" i="5"/>
  <c r="H527" i="5" s="1"/>
  <c r="K652" i="5"/>
  <c r="K729" i="4"/>
  <c r="O718" i="4"/>
  <c r="L671" i="4"/>
  <c r="M683" i="4"/>
  <c r="N683" i="4" s="1"/>
  <c r="J724" i="4"/>
  <c r="K682" i="4"/>
  <c r="I729" i="4"/>
  <c r="B546" i="4"/>
  <c r="F546" i="4"/>
  <c r="J546" i="4"/>
  <c r="O571" i="5"/>
  <c r="G487" i="5"/>
  <c r="K654" i="5"/>
  <c r="O542" i="5"/>
  <c r="H654" i="5"/>
  <c r="F654" i="5"/>
  <c r="O425" i="5"/>
  <c r="J654" i="5"/>
  <c r="I654" i="5"/>
  <c r="O495" i="5"/>
  <c r="D654" i="5"/>
  <c r="E654" i="5"/>
  <c r="O644" i="5"/>
  <c r="J659" i="5" s="1"/>
  <c r="N631" i="5"/>
  <c r="N630" i="5"/>
  <c r="N425" i="5"/>
  <c r="O631" i="5"/>
  <c r="N548" i="5"/>
  <c r="N533" i="5"/>
  <c r="N526" i="5"/>
  <c r="O503" i="5"/>
  <c r="J525" i="5"/>
  <c r="K527" i="5" s="1"/>
  <c r="J487" i="5"/>
  <c r="J486" i="5"/>
  <c r="N698" i="5"/>
  <c r="N697" i="5"/>
  <c r="O563" i="5"/>
  <c r="M654" i="5"/>
  <c r="J688" i="5"/>
  <c r="J690" i="5" s="1"/>
  <c r="K687" i="5"/>
  <c r="G654" i="5"/>
  <c r="F672" i="5"/>
  <c r="F674" i="5" s="1"/>
  <c r="G671" i="5"/>
  <c r="H526" i="5"/>
  <c r="H548" i="5"/>
  <c r="H533" i="5"/>
  <c r="O642" i="5"/>
  <c r="G676" i="5"/>
  <c r="G678" i="5" s="1"/>
  <c r="H675" i="5"/>
  <c r="N705" i="5"/>
  <c r="N706" i="5"/>
  <c r="M525" i="5"/>
  <c r="N527" i="5" s="1"/>
  <c r="M487" i="5"/>
  <c r="M486" i="5"/>
  <c r="B525" i="5"/>
  <c r="C527" i="5" s="1"/>
  <c r="B486" i="5"/>
  <c r="O485" i="5"/>
  <c r="L527" i="5"/>
  <c r="L526" i="5"/>
  <c r="L548" i="5"/>
  <c r="L533" i="5"/>
  <c r="C548" i="5"/>
  <c r="C533" i="5"/>
  <c r="C526" i="5"/>
  <c r="D527" i="5"/>
  <c r="D526" i="5"/>
  <c r="D548" i="5"/>
  <c r="D533" i="5"/>
  <c r="O630" i="5"/>
  <c r="O519" i="5"/>
  <c r="E668" i="5"/>
  <c r="E670" i="5" s="1"/>
  <c r="F667" i="5"/>
  <c r="I525" i="5"/>
  <c r="I487" i="5"/>
  <c r="I486" i="5"/>
  <c r="L654" i="5"/>
  <c r="K692" i="5"/>
  <c r="K694" i="5" s="1"/>
  <c r="L691" i="5"/>
  <c r="F525" i="5"/>
  <c r="F487" i="5"/>
  <c r="F486" i="5"/>
  <c r="K548" i="5"/>
  <c r="K533" i="5"/>
  <c r="K526" i="5"/>
  <c r="G548" i="5"/>
  <c r="G533" i="5"/>
  <c r="N487" i="5"/>
  <c r="E525" i="5"/>
  <c r="E487" i="5"/>
  <c r="E486" i="5"/>
  <c r="D664" i="5"/>
  <c r="D666" i="5" s="1"/>
  <c r="E663" i="5"/>
  <c r="C654" i="5"/>
  <c r="H680" i="5"/>
  <c r="H682" i="5" s="1"/>
  <c r="I679" i="5"/>
  <c r="I684" i="5"/>
  <c r="I686" i="5" s="1"/>
  <c r="J683" i="5"/>
  <c r="B525" i="4"/>
  <c r="F525" i="4"/>
  <c r="J525" i="4"/>
  <c r="N687" i="4"/>
  <c r="J667" i="4"/>
  <c r="K667" i="4" s="1"/>
  <c r="L667" i="4" s="1"/>
  <c r="G660" i="4"/>
  <c r="H659" i="4"/>
  <c r="I659" i="4" s="1"/>
  <c r="G662" i="4"/>
  <c r="F660" i="4"/>
  <c r="E656" i="4"/>
  <c r="D652" i="4"/>
  <c r="O622" i="4"/>
  <c r="M690" i="4"/>
  <c r="L686" i="4"/>
  <c r="E658" i="4"/>
  <c r="D654" i="4"/>
  <c r="C650" i="4"/>
  <c r="B539" i="4"/>
  <c r="F539" i="4"/>
  <c r="J539" i="4"/>
  <c r="D441" i="4"/>
  <c r="H441" i="4"/>
  <c r="L441" i="4"/>
  <c r="D461" i="4"/>
  <c r="H461" i="4"/>
  <c r="L461" i="4"/>
  <c r="D478" i="4"/>
  <c r="H478" i="4"/>
  <c r="L478" i="4"/>
  <c r="D486" i="4"/>
  <c r="H486" i="4"/>
  <c r="L486" i="4"/>
  <c r="D494" i="4"/>
  <c r="H494" i="4"/>
  <c r="L494" i="4"/>
  <c r="C539" i="4"/>
  <c r="G539" i="4"/>
  <c r="K539" i="4"/>
  <c r="E461" i="4"/>
  <c r="I461" i="4"/>
  <c r="M461" i="4"/>
  <c r="E478" i="4"/>
  <c r="I478" i="4"/>
  <c r="M478" i="4"/>
  <c r="E486" i="4"/>
  <c r="I486" i="4"/>
  <c r="M486" i="4"/>
  <c r="O592" i="4"/>
  <c r="H501" i="4"/>
  <c r="I501" i="4"/>
  <c r="J501" i="4"/>
  <c r="K501" i="4"/>
  <c r="L501" i="4"/>
  <c r="M501" i="4"/>
  <c r="M508" i="4" s="1"/>
  <c r="N500" i="4"/>
  <c r="I498" i="4"/>
  <c r="J498" i="4"/>
  <c r="K498" i="4"/>
  <c r="K505" i="4" s="1"/>
  <c r="L498" i="4"/>
  <c r="M498" i="4"/>
  <c r="N498" i="4"/>
  <c r="N478" i="4"/>
  <c r="N480" i="4" s="1"/>
  <c r="N507" i="4"/>
  <c r="H500" i="4"/>
  <c r="H507" i="4" s="1"/>
  <c r="I500" i="4"/>
  <c r="I507" i="4" s="1"/>
  <c r="J500" i="4"/>
  <c r="J507" i="4" s="1"/>
  <c r="K500" i="4"/>
  <c r="K507" i="4" s="1"/>
  <c r="L500" i="4"/>
  <c r="L502" i="4" s="1"/>
  <c r="M500" i="4"/>
  <c r="H401" i="4"/>
  <c r="I401" i="4"/>
  <c r="J401" i="4"/>
  <c r="K401" i="4"/>
  <c r="L401" i="4"/>
  <c r="M401" i="4"/>
  <c r="H402" i="4"/>
  <c r="H403" i="4" s="1"/>
  <c r="I402" i="4"/>
  <c r="I403" i="4" s="1"/>
  <c r="J402" i="4"/>
  <c r="J403" i="4" s="1"/>
  <c r="K402" i="4"/>
  <c r="L402" i="4"/>
  <c r="L403" i="4" s="1"/>
  <c r="M402" i="4"/>
  <c r="M403" i="4" s="1"/>
  <c r="I400" i="4"/>
  <c r="J400" i="4"/>
  <c r="K400" i="4"/>
  <c r="L400" i="4"/>
  <c r="M400" i="4"/>
  <c r="N401" i="4"/>
  <c r="O420" i="4"/>
  <c r="H396" i="4"/>
  <c r="H397" i="4" s="1"/>
  <c r="N395" i="4"/>
  <c r="C367" i="4"/>
  <c r="G367" i="4"/>
  <c r="I393" i="4"/>
  <c r="J393" i="4"/>
  <c r="K393" i="4"/>
  <c r="L393" i="4"/>
  <c r="M393" i="4"/>
  <c r="N393" i="4"/>
  <c r="C349" i="4"/>
  <c r="G349" i="4"/>
  <c r="K349" i="4"/>
  <c r="C355" i="4"/>
  <c r="G355" i="4"/>
  <c r="K355" i="4"/>
  <c r="G361" i="4"/>
  <c r="K361" i="4"/>
  <c r="I394" i="4"/>
  <c r="J394" i="4"/>
  <c r="K394" i="4"/>
  <c r="L394" i="4"/>
  <c r="M394" i="4"/>
  <c r="C403" i="4"/>
  <c r="G403" i="4"/>
  <c r="K403" i="4"/>
  <c r="C361" i="4"/>
  <c r="O354" i="4"/>
  <c r="E367" i="4"/>
  <c r="I367" i="4"/>
  <c r="M367" i="4"/>
  <c r="O367" i="4" s="1"/>
  <c r="L373" i="4"/>
  <c r="O378" i="4"/>
  <c r="O384" i="4"/>
  <c r="D373" i="4"/>
  <c r="H373" i="4"/>
  <c r="M373" i="4"/>
  <c r="E441" i="4"/>
  <c r="E469" i="4" s="1"/>
  <c r="I441" i="4"/>
  <c r="I633" i="4" s="1"/>
  <c r="M441" i="4"/>
  <c r="M628" i="4" s="1"/>
  <c r="O331" i="4"/>
  <c r="O361" i="4"/>
  <c r="B373" i="4"/>
  <c r="F373" i="4"/>
  <c r="J373" i="4"/>
  <c r="N373" i="4"/>
  <c r="C385" i="4"/>
  <c r="G385" i="4"/>
  <c r="K385" i="4"/>
  <c r="O390" i="4"/>
  <c r="F391" i="4"/>
  <c r="J391" i="4"/>
  <c r="N391" i="4"/>
  <c r="B448" i="4"/>
  <c r="F448" i="4"/>
  <c r="J448" i="4"/>
  <c r="N450" i="4"/>
  <c r="E451" i="4"/>
  <c r="I451" i="4"/>
  <c r="M451" i="4"/>
  <c r="D452" i="4"/>
  <c r="H452" i="4"/>
  <c r="L452" i="4"/>
  <c r="C453" i="4"/>
  <c r="G453" i="4"/>
  <c r="K453" i="4"/>
  <c r="B461" i="4"/>
  <c r="O461" i="4" s="1"/>
  <c r="F461" i="4"/>
  <c r="F634" i="4" s="1"/>
  <c r="J461" i="4"/>
  <c r="J463" i="4" s="1"/>
  <c r="B478" i="4"/>
  <c r="F478" i="4"/>
  <c r="F480" i="4" s="1"/>
  <c r="J478" i="4"/>
  <c r="J480" i="4" s="1"/>
  <c r="B486" i="4"/>
  <c r="F486" i="4"/>
  <c r="F488" i="4" s="1"/>
  <c r="J486" i="4"/>
  <c r="J488" i="4" s="1"/>
  <c r="B494" i="4"/>
  <c r="F494" i="4"/>
  <c r="F496" i="4" s="1"/>
  <c r="J494" i="4"/>
  <c r="D525" i="4"/>
  <c r="H525" i="4"/>
  <c r="L525" i="4"/>
  <c r="D539" i="4"/>
  <c r="H539" i="4"/>
  <c r="L539" i="4"/>
  <c r="E576" i="4"/>
  <c r="I576" i="4"/>
  <c r="M576" i="4"/>
  <c r="O576" i="4" s="1"/>
  <c r="D385" i="4"/>
  <c r="H385" i="4"/>
  <c r="C391" i="4"/>
  <c r="G391" i="4"/>
  <c r="K391" i="4"/>
  <c r="C448" i="4"/>
  <c r="G448" i="4"/>
  <c r="K448" i="4"/>
  <c r="B451" i="4"/>
  <c r="F451" i="4"/>
  <c r="J451" i="4"/>
  <c r="N448" i="4"/>
  <c r="E452" i="4"/>
  <c r="I452" i="4"/>
  <c r="M452" i="4"/>
  <c r="D453" i="4"/>
  <c r="H453" i="4"/>
  <c r="L453" i="4"/>
  <c r="C461" i="4"/>
  <c r="C635" i="4" s="1"/>
  <c r="G461" i="4"/>
  <c r="G634" i="4" s="1"/>
  <c r="K461" i="4"/>
  <c r="L463" i="4" s="1"/>
  <c r="N461" i="4"/>
  <c r="N635" i="4" s="1"/>
  <c r="C478" i="4"/>
  <c r="C480" i="4" s="1"/>
  <c r="G478" i="4"/>
  <c r="G480" i="4" s="1"/>
  <c r="K478" i="4"/>
  <c r="L480" i="4" s="1"/>
  <c r="C486" i="4"/>
  <c r="O486" i="4" s="1"/>
  <c r="G486" i="4"/>
  <c r="H488" i="4" s="1"/>
  <c r="K486" i="4"/>
  <c r="K488" i="4" s="1"/>
  <c r="N486" i="4"/>
  <c r="N488" i="4" s="1"/>
  <c r="C494" i="4"/>
  <c r="G494" i="4"/>
  <c r="H496" i="4" s="1"/>
  <c r="K494" i="4"/>
  <c r="N494" i="4"/>
  <c r="E525" i="4"/>
  <c r="I525" i="4"/>
  <c r="M525" i="4"/>
  <c r="E539" i="4"/>
  <c r="I539" i="4"/>
  <c r="M539" i="4"/>
  <c r="O539" i="4" s="1"/>
  <c r="E546" i="4"/>
  <c r="E612" i="4" s="1"/>
  <c r="I546" i="4"/>
  <c r="I619" i="4" s="1"/>
  <c r="M546" i="4"/>
  <c r="M612" i="4" s="1"/>
  <c r="N576" i="4"/>
  <c r="O337" i="4"/>
  <c r="E385" i="4"/>
  <c r="D391" i="4"/>
  <c r="H391" i="4"/>
  <c r="L391" i="4"/>
  <c r="D450" i="4"/>
  <c r="H450" i="4"/>
  <c r="H454" i="4" s="1"/>
  <c r="L450" i="4"/>
  <c r="C451" i="4"/>
  <c r="G451" i="4"/>
  <c r="K451" i="4"/>
  <c r="B452" i="4"/>
  <c r="F452" i="4"/>
  <c r="J452" i="4"/>
  <c r="E453" i="4"/>
  <c r="I453" i="4"/>
  <c r="M453" i="4"/>
  <c r="B385" i="4"/>
  <c r="F385" i="4"/>
  <c r="J385" i="4"/>
  <c r="N385" i="4"/>
  <c r="E391" i="4"/>
  <c r="I391" i="4"/>
  <c r="M391" i="4"/>
  <c r="E450" i="4"/>
  <c r="I450" i="4"/>
  <c r="M450" i="4"/>
  <c r="M454" i="4" s="1"/>
  <c r="D451" i="4"/>
  <c r="H451" i="4"/>
  <c r="L451" i="4"/>
  <c r="C452" i="4"/>
  <c r="G452" i="4"/>
  <c r="K452" i="4"/>
  <c r="B453" i="4"/>
  <c r="F453" i="4"/>
  <c r="J453" i="4"/>
  <c r="E494" i="4"/>
  <c r="E496" i="4" s="1"/>
  <c r="I494" i="4"/>
  <c r="I496" i="4" s="1"/>
  <c r="M494" i="4"/>
  <c r="M496" i="4" s="1"/>
  <c r="C525" i="4"/>
  <c r="G525" i="4"/>
  <c r="K525" i="4"/>
  <c r="N525" i="4"/>
  <c r="N539" i="4"/>
  <c r="O343" i="4"/>
  <c r="O385" i="4"/>
  <c r="O396" i="4"/>
  <c r="B397" i="4"/>
  <c r="O397" i="4" s="1"/>
  <c r="B125" i="4"/>
  <c r="B405" i="4" s="1"/>
  <c r="F125" i="4"/>
  <c r="C405" i="4" s="1"/>
  <c r="J125" i="4"/>
  <c r="D405" i="4" s="1"/>
  <c r="N125" i="4"/>
  <c r="E405" i="4" s="1"/>
  <c r="R125" i="4"/>
  <c r="F405" i="4" s="1"/>
  <c r="V125" i="4"/>
  <c r="G405" i="4" s="1"/>
  <c r="Z125" i="4"/>
  <c r="AD125" i="4"/>
  <c r="AH125" i="4"/>
  <c r="AL125" i="4"/>
  <c r="AP125" i="4"/>
  <c r="AT125" i="4"/>
  <c r="AX125" i="4"/>
  <c r="O348" i="4"/>
  <c r="B355" i="4"/>
  <c r="O355" i="4" s="1"/>
  <c r="O372" i="4"/>
  <c r="B391" i="4"/>
  <c r="G394" i="4"/>
  <c r="C415" i="4"/>
  <c r="G415" i="4"/>
  <c r="K415" i="4"/>
  <c r="C428" i="4"/>
  <c r="G428" i="4"/>
  <c r="B505" i="4"/>
  <c r="F505" i="4"/>
  <c r="J505" i="4"/>
  <c r="N505" i="4"/>
  <c r="E506" i="4"/>
  <c r="I506" i="4"/>
  <c r="M506" i="4"/>
  <c r="D507" i="4"/>
  <c r="C508" i="4"/>
  <c r="G508" i="4"/>
  <c r="K508" i="4"/>
  <c r="F635" i="4"/>
  <c r="N396" i="4"/>
  <c r="N397" i="4" s="1"/>
  <c r="N394" i="4"/>
  <c r="B403" i="4"/>
  <c r="O403" i="4" s="1"/>
  <c r="C125" i="4"/>
  <c r="B406" i="4" s="1"/>
  <c r="G125" i="4"/>
  <c r="C406" i="4" s="1"/>
  <c r="K125" i="4"/>
  <c r="D406" i="4" s="1"/>
  <c r="O125" i="4"/>
  <c r="E406" i="4" s="1"/>
  <c r="S125" i="4"/>
  <c r="F406" i="4" s="1"/>
  <c r="AA125" i="4"/>
  <c r="H406" i="4" s="1"/>
  <c r="AE125" i="4"/>
  <c r="AI125" i="4"/>
  <c r="AM125" i="4"/>
  <c r="K406" i="4" s="1"/>
  <c r="AQ125" i="4"/>
  <c r="AU125" i="4"/>
  <c r="AY125" i="4"/>
  <c r="O342" i="4"/>
  <c r="O366" i="4"/>
  <c r="D415" i="4"/>
  <c r="H415" i="4"/>
  <c r="L415" i="4"/>
  <c r="D421" i="4"/>
  <c r="H421" i="4"/>
  <c r="L421" i="4"/>
  <c r="D428" i="4"/>
  <c r="H428" i="4"/>
  <c r="L428" i="4"/>
  <c r="C505" i="4"/>
  <c r="G505" i="4"/>
  <c r="B506" i="4"/>
  <c r="F506" i="4"/>
  <c r="J506" i="4"/>
  <c r="N506" i="4"/>
  <c r="E507" i="4"/>
  <c r="D508" i="4"/>
  <c r="H508" i="4"/>
  <c r="L508" i="4"/>
  <c r="O478" i="4"/>
  <c r="D125" i="4"/>
  <c r="B407" i="4" s="1"/>
  <c r="H125" i="4"/>
  <c r="C407" i="4" s="1"/>
  <c r="L125" i="4"/>
  <c r="D407" i="4" s="1"/>
  <c r="P125" i="4"/>
  <c r="E407" i="4" s="1"/>
  <c r="T125" i="4"/>
  <c r="F407" i="4" s="1"/>
  <c r="X125" i="4"/>
  <c r="G407" i="4" s="1"/>
  <c r="AB125" i="4"/>
  <c r="H407" i="4" s="1"/>
  <c r="AF125" i="4"/>
  <c r="AJ125" i="4"/>
  <c r="J407" i="4" s="1"/>
  <c r="AN125" i="4"/>
  <c r="K407" i="4" s="1"/>
  <c r="AR125" i="4"/>
  <c r="L407" i="4" s="1"/>
  <c r="AV125" i="4"/>
  <c r="B502" i="4"/>
  <c r="C502" i="4"/>
  <c r="D502" i="4"/>
  <c r="E502" i="4"/>
  <c r="F502" i="4"/>
  <c r="G502" i="4"/>
  <c r="O360" i="4"/>
  <c r="E415" i="4"/>
  <c r="I415" i="4"/>
  <c r="M415" i="4"/>
  <c r="E421" i="4"/>
  <c r="I421" i="4"/>
  <c r="M421" i="4"/>
  <c r="E428" i="4"/>
  <c r="I428" i="4"/>
  <c r="M428" i="4"/>
  <c r="D633" i="4"/>
  <c r="D469" i="4"/>
  <c r="H633" i="4"/>
  <c r="H469" i="4"/>
  <c r="L633" i="4"/>
  <c r="L469" i="4"/>
  <c r="C506" i="4"/>
  <c r="G506" i="4"/>
  <c r="K506" i="4"/>
  <c r="B507" i="4"/>
  <c r="F507" i="4"/>
  <c r="N530" i="4"/>
  <c r="N515" i="4"/>
  <c r="E508" i="4"/>
  <c r="D635" i="4"/>
  <c r="D634" i="4"/>
  <c r="D462" i="4"/>
  <c r="H635" i="4"/>
  <c r="H634" i="4"/>
  <c r="H462" i="4"/>
  <c r="L635" i="4"/>
  <c r="L634" i="4"/>
  <c r="L462" i="4"/>
  <c r="H480" i="4"/>
  <c r="N400" i="4"/>
  <c r="N402" i="4"/>
  <c r="N403" i="4" s="1"/>
  <c r="E125" i="4"/>
  <c r="B408" i="4" s="1"/>
  <c r="I125" i="4"/>
  <c r="C408" i="4" s="1"/>
  <c r="M125" i="4"/>
  <c r="D408" i="4" s="1"/>
  <c r="Q125" i="4"/>
  <c r="E408" i="4" s="1"/>
  <c r="U125" i="4"/>
  <c r="F408" i="4" s="1"/>
  <c r="Y125" i="4"/>
  <c r="G408" i="4" s="1"/>
  <c r="AC125" i="4"/>
  <c r="AG125" i="4"/>
  <c r="I408" i="4" s="1"/>
  <c r="AK125" i="4"/>
  <c r="J408" i="4" s="1"/>
  <c r="AO125" i="4"/>
  <c r="K408" i="4" s="1"/>
  <c r="AS125" i="4"/>
  <c r="AW125" i="4"/>
  <c r="M408" i="4" s="1"/>
  <c r="N502" i="4"/>
  <c r="K421" i="4"/>
  <c r="K428" i="4"/>
  <c r="B415" i="4"/>
  <c r="F415" i="4"/>
  <c r="J415" i="4"/>
  <c r="N415" i="4"/>
  <c r="F421" i="4"/>
  <c r="J421" i="4"/>
  <c r="N421" i="4"/>
  <c r="B428" i="4"/>
  <c r="F428" i="4"/>
  <c r="J428" i="4"/>
  <c r="N428" i="4"/>
  <c r="E633" i="4"/>
  <c r="I628" i="4"/>
  <c r="D506" i="4"/>
  <c r="H506" i="4"/>
  <c r="L506" i="4"/>
  <c r="C507" i="4"/>
  <c r="G507" i="4"/>
  <c r="B508" i="4"/>
  <c r="F508" i="4"/>
  <c r="J508" i="4"/>
  <c r="N531" i="4"/>
  <c r="N516" i="4"/>
  <c r="E454" i="4"/>
  <c r="E635" i="4"/>
  <c r="E634" i="4"/>
  <c r="E463" i="4"/>
  <c r="I635" i="4"/>
  <c r="I634" i="4"/>
  <c r="I462" i="4"/>
  <c r="I463" i="4"/>
  <c r="M635" i="4"/>
  <c r="M634" i="4"/>
  <c r="M463" i="4"/>
  <c r="E480" i="4"/>
  <c r="I480" i="4"/>
  <c r="M480" i="4"/>
  <c r="E488" i="4"/>
  <c r="I488" i="4"/>
  <c r="M488" i="4"/>
  <c r="O414" i="4"/>
  <c r="B421" i="4"/>
  <c r="D434" i="4"/>
  <c r="H434" i="4"/>
  <c r="L434" i="4"/>
  <c r="B441" i="4"/>
  <c r="F441" i="4"/>
  <c r="F628" i="4" s="1"/>
  <c r="J441" i="4"/>
  <c r="N441" i="4"/>
  <c r="D448" i="4"/>
  <c r="D555" i="4" s="1"/>
  <c r="H448" i="4"/>
  <c r="H555" i="4" s="1"/>
  <c r="L448" i="4"/>
  <c r="L555" i="4" s="1"/>
  <c r="B450" i="4"/>
  <c r="F450" i="4"/>
  <c r="J450" i="4"/>
  <c r="D465" i="4"/>
  <c r="D505" i="4" s="1"/>
  <c r="H465" i="4"/>
  <c r="H505" i="4" s="1"/>
  <c r="L465" i="4"/>
  <c r="L505" i="4" s="1"/>
  <c r="O618" i="4"/>
  <c r="C625" i="4"/>
  <c r="O625" i="4" s="1"/>
  <c r="O433" i="4"/>
  <c r="E434" i="4"/>
  <c r="I434" i="4"/>
  <c r="M434" i="4"/>
  <c r="C441" i="4"/>
  <c r="G441" i="4"/>
  <c r="K441" i="4"/>
  <c r="E448" i="4"/>
  <c r="I448" i="4"/>
  <c r="I487" i="4" s="1"/>
  <c r="M448" i="4"/>
  <c r="C450" i="4"/>
  <c r="G450" i="4"/>
  <c r="K450" i="4"/>
  <c r="N451" i="4"/>
  <c r="E465" i="4"/>
  <c r="E505" i="4" s="1"/>
  <c r="I465" i="4"/>
  <c r="I505" i="4" s="1"/>
  <c r="M465" i="4"/>
  <c r="M505" i="4" s="1"/>
  <c r="E610" i="4"/>
  <c r="I610" i="4"/>
  <c r="O427" i="4"/>
  <c r="B434" i="4"/>
  <c r="F434" i="4"/>
  <c r="J434" i="4"/>
  <c r="N434" i="4"/>
  <c r="B610" i="4"/>
  <c r="B619" i="4"/>
  <c r="B612" i="4"/>
  <c r="F619" i="4"/>
  <c r="F612" i="4"/>
  <c r="F610" i="4"/>
  <c r="F548" i="4"/>
  <c r="C434" i="4"/>
  <c r="G434" i="4"/>
  <c r="K434" i="4"/>
  <c r="D546" i="4"/>
  <c r="D571" i="4" s="1"/>
  <c r="H546" i="4"/>
  <c r="H571" i="4" s="1"/>
  <c r="L546" i="4"/>
  <c r="E571" i="4"/>
  <c r="I571" i="4"/>
  <c r="B571" i="4"/>
  <c r="F571" i="4"/>
  <c r="H628" i="4"/>
  <c r="J571" i="4"/>
  <c r="J612" i="4"/>
  <c r="J619" i="4"/>
  <c r="J610" i="4"/>
  <c r="C546" i="4"/>
  <c r="C571" i="4" s="1"/>
  <c r="G546" i="4"/>
  <c r="G571" i="4" s="1"/>
  <c r="K546" i="4"/>
  <c r="K571" i="4" s="1"/>
  <c r="N546" i="4"/>
  <c r="O554" i="4"/>
  <c r="B576" i="4"/>
  <c r="F576" i="4"/>
  <c r="J628" i="4"/>
  <c r="H660" i="4"/>
  <c r="H662" i="4" s="1"/>
  <c r="K668" i="4"/>
  <c r="K670" i="4" s="1"/>
  <c r="L672" i="4"/>
  <c r="L674" i="4" s="1"/>
  <c r="M671" i="4"/>
  <c r="D628" i="4"/>
  <c r="L628" i="4"/>
  <c r="E628" i="4"/>
  <c r="F651" i="4"/>
  <c r="E652" i="4"/>
  <c r="E654" i="4" s="1"/>
  <c r="N688" i="4"/>
  <c r="N689" i="4" s="1"/>
  <c r="N684" i="4"/>
  <c r="N644" i="4"/>
  <c r="F662" i="4"/>
  <c r="I670" i="4"/>
  <c r="H670" i="4"/>
  <c r="I672" i="4"/>
  <c r="I674" i="4" s="1"/>
  <c r="M684" i="4"/>
  <c r="M686" i="4" s="1"/>
  <c r="N694" i="4"/>
  <c r="N624" i="4"/>
  <c r="G666" i="4"/>
  <c r="L729" i="4"/>
  <c r="N622" i="4"/>
  <c r="O624" i="4"/>
  <c r="G655" i="4"/>
  <c r="F658" i="4"/>
  <c r="H663" i="4"/>
  <c r="J676" i="4"/>
  <c r="J678" i="4" s="1"/>
  <c r="K675" i="4"/>
  <c r="I724" i="4"/>
  <c r="M724" i="4"/>
  <c r="O724" i="4" s="1"/>
  <c r="M726" i="4"/>
  <c r="O726" i="4" s="1"/>
  <c r="M728" i="4"/>
  <c r="O728" i="4" s="1"/>
  <c r="H668" i="4"/>
  <c r="M729" i="4"/>
  <c r="D647" i="4"/>
  <c r="L679" i="4"/>
  <c r="G526" i="5" l="1"/>
  <c r="G527" i="5"/>
  <c r="C659" i="5"/>
  <c r="L659" i="5"/>
  <c r="O486" i="5"/>
  <c r="B659" i="5"/>
  <c r="K659" i="5"/>
  <c r="H659" i="5"/>
  <c r="M659" i="5"/>
  <c r="N659" i="5"/>
  <c r="G659" i="5"/>
  <c r="E659" i="5"/>
  <c r="F659" i="5"/>
  <c r="D659" i="5"/>
  <c r="I659" i="5"/>
  <c r="K549" i="5"/>
  <c r="K556" i="5"/>
  <c r="K627" i="5" s="1"/>
  <c r="F548" i="5"/>
  <c r="F533" i="5"/>
  <c r="G535" i="5" s="1"/>
  <c r="F527" i="5"/>
  <c r="F526" i="5"/>
  <c r="L692" i="5"/>
  <c r="L694" i="5" s="1"/>
  <c r="M691" i="5"/>
  <c r="B548" i="5"/>
  <c r="B533" i="5"/>
  <c r="C535" i="5" s="1"/>
  <c r="B526" i="5"/>
  <c r="H535" i="5"/>
  <c r="H534" i="5"/>
  <c r="H643" i="5"/>
  <c r="N549" i="5"/>
  <c r="N556" i="5"/>
  <c r="N627" i="5" s="1"/>
  <c r="J684" i="5"/>
  <c r="J686" i="5" s="1"/>
  <c r="K683" i="5"/>
  <c r="I526" i="5"/>
  <c r="I548" i="5"/>
  <c r="I533" i="5"/>
  <c r="I527" i="5"/>
  <c r="O525" i="5"/>
  <c r="L535" i="5"/>
  <c r="L534" i="5"/>
  <c r="L643" i="5"/>
  <c r="H676" i="5"/>
  <c r="H678" i="5" s="1"/>
  <c r="I675" i="5"/>
  <c r="H549" i="5"/>
  <c r="H556" i="5"/>
  <c r="H627" i="5" s="1"/>
  <c r="G672" i="5"/>
  <c r="G674" i="5" s="1"/>
  <c r="H671" i="5"/>
  <c r="E664" i="5"/>
  <c r="E666" i="5" s="1"/>
  <c r="F663" i="5"/>
  <c r="E526" i="5"/>
  <c r="E548" i="5"/>
  <c r="E533" i="5"/>
  <c r="E527" i="5"/>
  <c r="G534" i="5"/>
  <c r="G643" i="5"/>
  <c r="F668" i="5"/>
  <c r="F670" i="5" s="1"/>
  <c r="G667" i="5"/>
  <c r="D535" i="5"/>
  <c r="D534" i="5"/>
  <c r="D643" i="5"/>
  <c r="C534" i="5"/>
  <c r="C643" i="5"/>
  <c r="L549" i="5"/>
  <c r="L556" i="5"/>
  <c r="L627" i="5" s="1"/>
  <c r="I680" i="5"/>
  <c r="I682" i="5" s="1"/>
  <c r="J679" i="5"/>
  <c r="G549" i="5"/>
  <c r="G556" i="5"/>
  <c r="G627" i="5" s="1"/>
  <c r="K534" i="5"/>
  <c r="K643" i="5"/>
  <c r="D549" i="5"/>
  <c r="D556" i="5"/>
  <c r="D627" i="5" s="1"/>
  <c r="C549" i="5"/>
  <c r="C556" i="5"/>
  <c r="M526" i="5"/>
  <c r="O526" i="5" s="1"/>
  <c r="M548" i="5"/>
  <c r="O548" i="5" s="1"/>
  <c r="M533" i="5"/>
  <c r="O533" i="5" s="1"/>
  <c r="M527" i="5"/>
  <c r="K657" i="5"/>
  <c r="G657" i="5"/>
  <c r="C657" i="5"/>
  <c r="N657" i="5"/>
  <c r="J657" i="5"/>
  <c r="F657" i="5"/>
  <c r="B657" i="5"/>
  <c r="H657" i="5"/>
  <c r="L657" i="5"/>
  <c r="D657" i="5"/>
  <c r="I657" i="5"/>
  <c r="M657" i="5"/>
  <c r="E657" i="5"/>
  <c r="K688" i="5"/>
  <c r="K690" i="5" s="1"/>
  <c r="L687" i="5"/>
  <c r="J548" i="5"/>
  <c r="J533" i="5"/>
  <c r="K535" i="5" s="1"/>
  <c r="J527" i="5"/>
  <c r="J526" i="5"/>
  <c r="N534" i="5"/>
  <c r="N643" i="5"/>
  <c r="F454" i="4"/>
  <c r="I454" i="4"/>
  <c r="L454" i="4"/>
  <c r="H526" i="4"/>
  <c r="K454" i="4"/>
  <c r="B454" i="4"/>
  <c r="I442" i="4"/>
  <c r="J668" i="4"/>
  <c r="J670" i="4" s="1"/>
  <c r="D454" i="4"/>
  <c r="C454" i="4"/>
  <c r="G454" i="4"/>
  <c r="E619" i="4"/>
  <c r="M479" i="4"/>
  <c r="G462" i="4"/>
  <c r="J454" i="4"/>
  <c r="M442" i="4"/>
  <c r="L488" i="4"/>
  <c r="O525" i="4"/>
  <c r="I502" i="4"/>
  <c r="O402" i="4"/>
  <c r="O415" i="4"/>
  <c r="M502" i="4"/>
  <c r="K502" i="4"/>
  <c r="B479" i="4"/>
  <c r="D480" i="4"/>
  <c r="D463" i="4"/>
  <c r="J502" i="4"/>
  <c r="G488" i="4"/>
  <c r="E479" i="4"/>
  <c r="E442" i="4"/>
  <c r="I508" i="4"/>
  <c r="C634" i="4"/>
  <c r="N496" i="4"/>
  <c r="M462" i="4"/>
  <c r="E462" i="4"/>
  <c r="M469" i="4"/>
  <c r="M471" i="4" s="1"/>
  <c r="O494" i="4"/>
  <c r="I612" i="4"/>
  <c r="O454" i="4"/>
  <c r="N526" i="4"/>
  <c r="K480" i="4"/>
  <c r="K635" i="4"/>
  <c r="K496" i="4"/>
  <c r="K463" i="4"/>
  <c r="F463" i="4"/>
  <c r="L507" i="4"/>
  <c r="J548" i="4"/>
  <c r="F526" i="4"/>
  <c r="M633" i="4"/>
  <c r="M636" i="4" s="1"/>
  <c r="H502" i="4"/>
  <c r="K634" i="4"/>
  <c r="G463" i="4"/>
  <c r="J495" i="4"/>
  <c r="F547" i="4"/>
  <c r="I469" i="4"/>
  <c r="C463" i="4"/>
  <c r="D488" i="4"/>
  <c r="M619" i="4"/>
  <c r="M626" i="4" s="1"/>
  <c r="K555" i="4"/>
  <c r="H463" i="4"/>
  <c r="G496" i="4"/>
  <c r="G635" i="4"/>
  <c r="M507" i="4"/>
  <c r="J634" i="4"/>
  <c r="I547" i="4"/>
  <c r="D496" i="4"/>
  <c r="C496" i="4"/>
  <c r="N463" i="4"/>
  <c r="J496" i="4"/>
  <c r="J635" i="4"/>
  <c r="B628" i="4"/>
  <c r="M548" i="4"/>
  <c r="M610" i="4"/>
  <c r="C488" i="4"/>
  <c r="N634" i="4"/>
  <c r="M571" i="4"/>
  <c r="O571" i="4" s="1"/>
  <c r="J526" i="4"/>
  <c r="L496" i="4"/>
  <c r="O373" i="4"/>
  <c r="K405" i="4"/>
  <c r="J406" i="4"/>
  <c r="O391" i="4"/>
  <c r="N405" i="4"/>
  <c r="J405" i="4"/>
  <c r="L408" i="4"/>
  <c r="L409" i="4" s="1"/>
  <c r="M407" i="4"/>
  <c r="I407" i="4"/>
  <c r="M406" i="4"/>
  <c r="I406" i="4"/>
  <c r="M405" i="4"/>
  <c r="I405" i="4"/>
  <c r="O428" i="4"/>
  <c r="H408" i="4"/>
  <c r="H614" i="4" s="1"/>
  <c r="L406" i="4"/>
  <c r="L405" i="4"/>
  <c r="H405" i="4"/>
  <c r="N407" i="4"/>
  <c r="I495" i="4"/>
  <c r="I479" i="4"/>
  <c r="M547" i="4"/>
  <c r="E487" i="4"/>
  <c r="E555" i="4"/>
  <c r="L571" i="4"/>
  <c r="K526" i="4"/>
  <c r="B526" i="4"/>
  <c r="O434" i="4"/>
  <c r="D526" i="4"/>
  <c r="I636" i="4"/>
  <c r="E636" i="4"/>
  <c r="K503" i="4"/>
  <c r="K628" i="4"/>
  <c r="N555" i="4"/>
  <c r="E547" i="4"/>
  <c r="E526" i="4"/>
  <c r="M640" i="4"/>
  <c r="I640" i="4"/>
  <c r="E640" i="4"/>
  <c r="J640" i="4"/>
  <c r="D640" i="4"/>
  <c r="N640" i="4"/>
  <c r="H640" i="4"/>
  <c r="C640" i="4"/>
  <c r="K640" i="4"/>
  <c r="F640" i="4"/>
  <c r="L640" i="4"/>
  <c r="G640" i="4"/>
  <c r="B640" i="4"/>
  <c r="I615" i="4"/>
  <c r="I614" i="4"/>
  <c r="I409" i="4"/>
  <c r="H664" i="4"/>
  <c r="H666" i="4" s="1"/>
  <c r="I663" i="4"/>
  <c r="N628" i="4"/>
  <c r="N685" i="4"/>
  <c r="N686" i="4"/>
  <c r="G628" i="4"/>
  <c r="J659" i="4"/>
  <c r="I660" i="4"/>
  <c r="I662" i="4" s="1"/>
  <c r="N619" i="4"/>
  <c r="N571" i="4"/>
  <c r="N547" i="4"/>
  <c r="N612" i="4"/>
  <c r="N610" i="4"/>
  <c r="N548" i="4"/>
  <c r="J626" i="4"/>
  <c r="J623" i="4"/>
  <c r="J620" i="4"/>
  <c r="J555" i="4"/>
  <c r="D619" i="4"/>
  <c r="E620" i="4" s="1"/>
  <c r="D612" i="4"/>
  <c r="D610" i="4"/>
  <c r="D548" i="4"/>
  <c r="D547" i="4"/>
  <c r="G526" i="4"/>
  <c r="I626" i="4"/>
  <c r="I623" i="4"/>
  <c r="M528" i="4"/>
  <c r="M513" i="4"/>
  <c r="C633" i="4"/>
  <c r="C469" i="4"/>
  <c r="D471" i="4" s="1"/>
  <c r="C442" i="4"/>
  <c r="F633" i="4"/>
  <c r="F636" i="4" s="1"/>
  <c r="F469" i="4"/>
  <c r="F442" i="4"/>
  <c r="F531" i="4"/>
  <c r="F516" i="4"/>
  <c r="C530" i="4"/>
  <c r="C515" i="4"/>
  <c r="D615" i="4"/>
  <c r="D614" i="4"/>
  <c r="D409" i="4"/>
  <c r="L680" i="4"/>
  <c r="L682" i="4" s="1"/>
  <c r="M679" i="4"/>
  <c r="G651" i="4"/>
  <c r="F652" i="4"/>
  <c r="F654" i="4" s="1"/>
  <c r="C628" i="4"/>
  <c r="K614" i="4"/>
  <c r="K615" i="4"/>
  <c r="K409" i="4"/>
  <c r="C614" i="4"/>
  <c r="C615" i="4"/>
  <c r="C409" i="4"/>
  <c r="L495" i="4"/>
  <c r="D495" i="4"/>
  <c r="H487" i="4"/>
  <c r="L479" i="4"/>
  <c r="D479" i="4"/>
  <c r="L636" i="4"/>
  <c r="H636" i="4"/>
  <c r="D636" i="4"/>
  <c r="B530" i="4"/>
  <c r="B515" i="4"/>
  <c r="L509" i="4"/>
  <c r="L470" i="4"/>
  <c r="H509" i="4"/>
  <c r="H470" i="4"/>
  <c r="D509" i="4"/>
  <c r="D470" i="4"/>
  <c r="G503" i="4"/>
  <c r="O502" i="4"/>
  <c r="C503" i="4"/>
  <c r="E647" i="4"/>
  <c r="D648" i="4"/>
  <c r="D650" i="4" s="1"/>
  <c r="L675" i="4"/>
  <c r="K676" i="4"/>
  <c r="K678" i="4" s="1"/>
  <c r="N690" i="4"/>
  <c r="M667" i="4"/>
  <c r="L668" i="4"/>
  <c r="L670" i="4" s="1"/>
  <c r="G610" i="4"/>
  <c r="G619" i="4"/>
  <c r="G612" i="4"/>
  <c r="G548" i="4"/>
  <c r="G547" i="4"/>
  <c r="C555" i="4"/>
  <c r="B555" i="4"/>
  <c r="L619" i="4"/>
  <c r="L610" i="4"/>
  <c r="L548" i="4"/>
  <c r="L612" i="4"/>
  <c r="L547" i="4"/>
  <c r="B547" i="4"/>
  <c r="E548" i="4"/>
  <c r="I526" i="4"/>
  <c r="E528" i="4"/>
  <c r="E513" i="4"/>
  <c r="K633" i="4"/>
  <c r="K469" i="4"/>
  <c r="K442" i="4"/>
  <c r="L526" i="4"/>
  <c r="H528" i="4"/>
  <c r="H513" i="4"/>
  <c r="N633" i="4"/>
  <c r="N469" i="4"/>
  <c r="N442" i="4"/>
  <c r="O421" i="4"/>
  <c r="K530" i="4"/>
  <c r="K515" i="4"/>
  <c r="H529" i="4"/>
  <c r="H514" i="4"/>
  <c r="M555" i="4"/>
  <c r="I555" i="4"/>
  <c r="E509" i="4"/>
  <c r="E470" i="4"/>
  <c r="E471" i="4"/>
  <c r="N503" i="4"/>
  <c r="J614" i="4"/>
  <c r="J615" i="4"/>
  <c r="J409" i="4"/>
  <c r="F614" i="4"/>
  <c r="F615" i="4"/>
  <c r="F409" i="4"/>
  <c r="B615" i="4"/>
  <c r="B614" i="4"/>
  <c r="B409" i="4"/>
  <c r="O408" i="4"/>
  <c r="M531" i="4"/>
  <c r="M516" i="4"/>
  <c r="K529" i="4"/>
  <c r="K514" i="4"/>
  <c r="L442" i="4"/>
  <c r="H442" i="4"/>
  <c r="D442" i="4"/>
  <c r="J503" i="4"/>
  <c r="F503" i="4"/>
  <c r="B503" i="4"/>
  <c r="K487" i="4"/>
  <c r="C487" i="4"/>
  <c r="N462" i="4"/>
  <c r="K462" i="4"/>
  <c r="C462" i="4"/>
  <c r="L531" i="4"/>
  <c r="L516" i="4"/>
  <c r="I530" i="4"/>
  <c r="I515" i="4"/>
  <c r="F529" i="4"/>
  <c r="F514" i="4"/>
  <c r="C528" i="4"/>
  <c r="C513" i="4"/>
  <c r="N406" i="4"/>
  <c r="N408" i="4"/>
  <c r="B495" i="4"/>
  <c r="F479" i="4"/>
  <c r="C531" i="4"/>
  <c r="C516" i="4"/>
  <c r="M529" i="4"/>
  <c r="M514" i="4"/>
  <c r="J528" i="4"/>
  <c r="J513" i="4"/>
  <c r="C619" i="4"/>
  <c r="C612" i="4"/>
  <c r="O612" i="4" s="1"/>
  <c r="O546" i="4"/>
  <c r="C610" i="4"/>
  <c r="C548" i="4"/>
  <c r="C547" i="4"/>
  <c r="H619" i="4"/>
  <c r="H612" i="4"/>
  <c r="H548" i="4"/>
  <c r="H610" i="4"/>
  <c r="H547" i="4"/>
  <c r="F626" i="4"/>
  <c r="F623" i="4"/>
  <c r="F620" i="4"/>
  <c r="M623" i="4"/>
  <c r="G633" i="4"/>
  <c r="G469" i="4"/>
  <c r="G442" i="4"/>
  <c r="D528" i="4"/>
  <c r="D513" i="4"/>
  <c r="J633" i="4"/>
  <c r="J469" i="4"/>
  <c r="J442" i="4"/>
  <c r="M487" i="4"/>
  <c r="J531" i="4"/>
  <c r="J516" i="4"/>
  <c r="G530" i="4"/>
  <c r="G515" i="4"/>
  <c r="D529" i="4"/>
  <c r="D514" i="4"/>
  <c r="E615" i="4"/>
  <c r="E614" i="4"/>
  <c r="E409" i="4"/>
  <c r="H495" i="4"/>
  <c r="L487" i="4"/>
  <c r="D487" i="4"/>
  <c r="H479" i="4"/>
  <c r="I531" i="4"/>
  <c r="I516" i="4"/>
  <c r="J530" i="4"/>
  <c r="J515" i="4"/>
  <c r="G529" i="4"/>
  <c r="G514" i="4"/>
  <c r="M503" i="4"/>
  <c r="I503" i="4"/>
  <c r="E503" i="4"/>
  <c r="N495" i="4"/>
  <c r="G495" i="4"/>
  <c r="K479" i="4"/>
  <c r="C479" i="4"/>
  <c r="O479" i="4" s="1"/>
  <c r="H531" i="4"/>
  <c r="H516" i="4"/>
  <c r="E530" i="4"/>
  <c r="E515" i="4"/>
  <c r="B529" i="4"/>
  <c r="B514" i="4"/>
  <c r="J487" i="4"/>
  <c r="B487" i="4"/>
  <c r="O448" i="4"/>
  <c r="L530" i="4"/>
  <c r="L515" i="4"/>
  <c r="I529" i="4"/>
  <c r="I514" i="4"/>
  <c r="F528" i="4"/>
  <c r="F513" i="4"/>
  <c r="N453" i="4"/>
  <c r="N452" i="4"/>
  <c r="N454" i="4" s="1"/>
  <c r="H655" i="4"/>
  <c r="G656" i="4"/>
  <c r="G658" i="4" s="1"/>
  <c r="E531" i="4"/>
  <c r="E516" i="4"/>
  <c r="F530" i="4"/>
  <c r="F515" i="4"/>
  <c r="C529" i="4"/>
  <c r="C514" i="4"/>
  <c r="L503" i="4"/>
  <c r="H503" i="4"/>
  <c r="D503" i="4"/>
  <c r="N487" i="4"/>
  <c r="G487" i="4"/>
  <c r="D531" i="4"/>
  <c r="D516" i="4"/>
  <c r="N529" i="4"/>
  <c r="N514" i="4"/>
  <c r="K528" i="4"/>
  <c r="K513" i="4"/>
  <c r="F495" i="4"/>
  <c r="J479" i="4"/>
  <c r="K531" i="4"/>
  <c r="K516" i="4"/>
  <c r="H530" i="4"/>
  <c r="H515" i="4"/>
  <c r="E529" i="4"/>
  <c r="E514" i="4"/>
  <c r="B528" i="4"/>
  <c r="B513" i="4"/>
  <c r="M615" i="4"/>
  <c r="M614" i="4"/>
  <c r="M409" i="4"/>
  <c r="N671" i="4"/>
  <c r="N672" i="4" s="1"/>
  <c r="M672" i="4"/>
  <c r="M674" i="4" s="1"/>
  <c r="K612" i="4"/>
  <c r="K619" i="4"/>
  <c r="K610" i="4"/>
  <c r="K548" i="4"/>
  <c r="K547" i="4"/>
  <c r="G555" i="4"/>
  <c r="J547" i="4"/>
  <c r="F555" i="4"/>
  <c r="C526" i="4"/>
  <c r="B626" i="4"/>
  <c r="B623" i="4"/>
  <c r="I548" i="4"/>
  <c r="E623" i="4"/>
  <c r="E626" i="4"/>
  <c r="M526" i="4"/>
  <c r="I528" i="4"/>
  <c r="I513" i="4"/>
  <c r="L528" i="4"/>
  <c r="L513" i="4"/>
  <c r="B469" i="4"/>
  <c r="O441" i="4"/>
  <c r="M495" i="4"/>
  <c r="E495" i="4"/>
  <c r="B531" i="4"/>
  <c r="B516" i="4"/>
  <c r="L529" i="4"/>
  <c r="L514" i="4"/>
  <c r="M509" i="4"/>
  <c r="M470" i="4"/>
  <c r="I509" i="4"/>
  <c r="I470" i="4"/>
  <c r="I471" i="4"/>
  <c r="G614" i="4"/>
  <c r="G615" i="4"/>
  <c r="G409" i="4"/>
  <c r="K495" i="4"/>
  <c r="C495" i="4"/>
  <c r="N479" i="4"/>
  <c r="G479" i="4"/>
  <c r="M530" i="4"/>
  <c r="M515" i="4"/>
  <c r="J529" i="4"/>
  <c r="J514" i="4"/>
  <c r="G528" i="4"/>
  <c r="G513" i="4"/>
  <c r="F487" i="4"/>
  <c r="J462" i="4"/>
  <c r="F462" i="4"/>
  <c r="B462" i="4"/>
  <c r="O462" i="4" s="1"/>
  <c r="G531" i="4"/>
  <c r="G516" i="4"/>
  <c r="D530" i="4"/>
  <c r="D515" i="4"/>
  <c r="N528" i="4"/>
  <c r="N513" i="4"/>
  <c r="O495" i="4" l="1"/>
  <c r="N535" i="5"/>
  <c r="J535" i="5"/>
  <c r="J534" i="5"/>
  <c r="J643" i="5"/>
  <c r="M549" i="5"/>
  <c r="O549" i="5" s="1"/>
  <c r="M556" i="5"/>
  <c r="M627" i="5" s="1"/>
  <c r="E549" i="5"/>
  <c r="E556" i="5"/>
  <c r="E627" i="5" s="1"/>
  <c r="I534" i="5"/>
  <c r="I535" i="5"/>
  <c r="I643" i="5"/>
  <c r="K684" i="5"/>
  <c r="K686" i="5" s="1"/>
  <c r="L683" i="5"/>
  <c r="B534" i="5"/>
  <c r="B643" i="5"/>
  <c r="F549" i="5"/>
  <c r="F556" i="5"/>
  <c r="F627" i="5" s="1"/>
  <c r="J549" i="5"/>
  <c r="J556" i="5"/>
  <c r="J627" i="5" s="1"/>
  <c r="G668" i="5"/>
  <c r="G670" i="5" s="1"/>
  <c r="H667" i="5"/>
  <c r="H672" i="5"/>
  <c r="H674" i="5" s="1"/>
  <c r="I671" i="5"/>
  <c r="I676" i="5"/>
  <c r="I678" i="5" s="1"/>
  <c r="J675" i="5"/>
  <c r="I549" i="5"/>
  <c r="I556" i="5"/>
  <c r="I627" i="5" s="1"/>
  <c r="B549" i="5"/>
  <c r="B556" i="5"/>
  <c r="B627" i="5" s="1"/>
  <c r="J680" i="5"/>
  <c r="J682" i="5" s="1"/>
  <c r="K679" i="5"/>
  <c r="L688" i="5"/>
  <c r="L690" i="5" s="1"/>
  <c r="M687" i="5"/>
  <c r="M534" i="5"/>
  <c r="O534" i="5" s="1"/>
  <c r="M535" i="5"/>
  <c r="M643" i="5"/>
  <c r="C627" i="5"/>
  <c r="E534" i="5"/>
  <c r="E535" i="5"/>
  <c r="E643" i="5"/>
  <c r="F664" i="5"/>
  <c r="F666" i="5" s="1"/>
  <c r="G663" i="5"/>
  <c r="M692" i="5"/>
  <c r="M694" i="5" s="1"/>
  <c r="N691" i="5"/>
  <c r="N692" i="5" s="1"/>
  <c r="F535" i="5"/>
  <c r="F534" i="5"/>
  <c r="F643" i="5"/>
  <c r="O628" i="4"/>
  <c r="B643" i="4" s="1"/>
  <c r="O610" i="4"/>
  <c r="L614" i="4"/>
  <c r="K636" i="4"/>
  <c r="C636" i="4"/>
  <c r="G636" i="4"/>
  <c r="H615" i="4"/>
  <c r="F638" i="4"/>
  <c r="N636" i="4"/>
  <c r="M620" i="4"/>
  <c r="M638" i="4" s="1"/>
  <c r="J636" i="4"/>
  <c r="O547" i="4"/>
  <c r="L615" i="4"/>
  <c r="H409" i="4"/>
  <c r="G509" i="4"/>
  <c r="H511" i="4" s="1"/>
  <c r="G471" i="4"/>
  <c r="G470" i="4"/>
  <c r="H623" i="4"/>
  <c r="H620" i="4"/>
  <c r="H626" i="4"/>
  <c r="M510" i="4"/>
  <c r="M532" i="4"/>
  <c r="M517" i="4"/>
  <c r="M511" i="4"/>
  <c r="B509" i="4"/>
  <c r="O469" i="4"/>
  <c r="B470" i="4"/>
  <c r="O470" i="4" s="1"/>
  <c r="O526" i="4"/>
  <c r="I655" i="4"/>
  <c r="H656" i="4"/>
  <c r="H658" i="4" s="1"/>
  <c r="J509" i="4"/>
  <c r="J471" i="4"/>
  <c r="J470" i="4"/>
  <c r="C626" i="4"/>
  <c r="C623" i="4"/>
  <c r="C620" i="4"/>
  <c r="O619" i="4"/>
  <c r="L623" i="4"/>
  <c r="L620" i="4"/>
  <c r="L626" i="4"/>
  <c r="O503" i="4"/>
  <c r="H510" i="4"/>
  <c r="H532" i="4"/>
  <c r="H517" i="4"/>
  <c r="G652" i="4"/>
  <c r="G654" i="4" s="1"/>
  <c r="H651" i="4"/>
  <c r="F509" i="4"/>
  <c r="F471" i="4"/>
  <c r="F470" i="4"/>
  <c r="I620" i="4"/>
  <c r="I638" i="4" s="1"/>
  <c r="N614" i="4"/>
  <c r="N615" i="4"/>
  <c r="N409" i="4"/>
  <c r="K509" i="4"/>
  <c r="L511" i="4" s="1"/>
  <c r="K471" i="4"/>
  <c r="K470" i="4"/>
  <c r="M668" i="4"/>
  <c r="M670" i="4" s="1"/>
  <c r="N667" i="4"/>
  <c r="N668" i="4" s="1"/>
  <c r="L676" i="4"/>
  <c r="L678" i="4" s="1"/>
  <c r="M675" i="4"/>
  <c r="D510" i="4"/>
  <c r="D532" i="4"/>
  <c r="D517" i="4"/>
  <c r="O614" i="4"/>
  <c r="M680" i="4"/>
  <c r="M682" i="4" s="1"/>
  <c r="N679" i="4"/>
  <c r="N680" i="4" s="1"/>
  <c r="N623" i="4"/>
  <c r="N620" i="4"/>
  <c r="N626" i="4"/>
  <c r="I664" i="4"/>
  <c r="I666" i="4" s="1"/>
  <c r="J663" i="4"/>
  <c r="O487" i="4"/>
  <c r="E510" i="4"/>
  <c r="E532" i="4"/>
  <c r="E517" i="4"/>
  <c r="E511" i="4"/>
  <c r="O555" i="4"/>
  <c r="G626" i="4"/>
  <c r="G623" i="4"/>
  <c r="G620" i="4"/>
  <c r="L471" i="4"/>
  <c r="I510" i="4"/>
  <c r="I532" i="4"/>
  <c r="I517" i="4"/>
  <c r="I511" i="4"/>
  <c r="E638" i="4"/>
  <c r="K626" i="4"/>
  <c r="K623" i="4"/>
  <c r="K620" i="4"/>
  <c r="N673" i="4"/>
  <c r="N674" i="4"/>
  <c r="O409" i="4"/>
  <c r="N509" i="4"/>
  <c r="N471" i="4"/>
  <c r="N470" i="4"/>
  <c r="E648" i="4"/>
  <c r="E650" i="4" s="1"/>
  <c r="F647" i="4"/>
  <c r="H471" i="4"/>
  <c r="L510" i="4"/>
  <c r="L532" i="4"/>
  <c r="L517" i="4"/>
  <c r="O615" i="4"/>
  <c r="C509" i="4"/>
  <c r="C471" i="4"/>
  <c r="C470" i="4"/>
  <c r="D623" i="4"/>
  <c r="D620" i="4"/>
  <c r="D626" i="4"/>
  <c r="J638" i="4"/>
  <c r="J660" i="4"/>
  <c r="J662" i="4" s="1"/>
  <c r="K659" i="4"/>
  <c r="O627" i="5" l="1"/>
  <c r="O556" i="5"/>
  <c r="I672" i="5"/>
  <c r="I674" i="5" s="1"/>
  <c r="J671" i="5"/>
  <c r="G664" i="5"/>
  <c r="G666" i="5" s="1"/>
  <c r="H663" i="5"/>
  <c r="J676" i="5"/>
  <c r="J678" i="5" s="1"/>
  <c r="K675" i="5"/>
  <c r="H668" i="5"/>
  <c r="H670" i="5" s="1"/>
  <c r="I667" i="5"/>
  <c r="L684" i="5"/>
  <c r="L686" i="5" s="1"/>
  <c r="M683" i="5"/>
  <c r="M688" i="5"/>
  <c r="M690" i="5" s="1"/>
  <c r="N687" i="5"/>
  <c r="N688" i="5" s="1"/>
  <c r="O643" i="5"/>
  <c r="N694" i="5"/>
  <c r="N693" i="5"/>
  <c r="K680" i="5"/>
  <c r="K682" i="5" s="1"/>
  <c r="L679" i="5"/>
  <c r="D643" i="4"/>
  <c r="H643" i="4"/>
  <c r="N643" i="4"/>
  <c r="G643" i="4"/>
  <c r="F643" i="4"/>
  <c r="E643" i="4"/>
  <c r="C643" i="4"/>
  <c r="J643" i="4"/>
  <c r="I643" i="4"/>
  <c r="M643" i="4"/>
  <c r="K643" i="4"/>
  <c r="L643" i="4"/>
  <c r="H638" i="4"/>
  <c r="G638" i="4"/>
  <c r="N638" i="4"/>
  <c r="K638" i="4"/>
  <c r="C638" i="4"/>
  <c r="D533" i="4"/>
  <c r="D540" i="4"/>
  <c r="D611" i="4" s="1"/>
  <c r="M676" i="4"/>
  <c r="M678" i="4" s="1"/>
  <c r="N675" i="4"/>
  <c r="N676" i="4" s="1"/>
  <c r="F532" i="4"/>
  <c r="F517" i="4"/>
  <c r="F511" i="4"/>
  <c r="F510" i="4"/>
  <c r="H533" i="4"/>
  <c r="H540" i="4"/>
  <c r="H611" i="4" s="1"/>
  <c r="I656" i="4"/>
  <c r="I658" i="4" s="1"/>
  <c r="J655" i="4"/>
  <c r="B532" i="4"/>
  <c r="B517" i="4"/>
  <c r="B510" i="4"/>
  <c r="N681" i="4"/>
  <c r="N682" i="4"/>
  <c r="D638" i="4"/>
  <c r="L533" i="4"/>
  <c r="L540" i="4"/>
  <c r="L611" i="4" s="1"/>
  <c r="O626" i="4"/>
  <c r="I518" i="4"/>
  <c r="I519" i="4"/>
  <c r="I627" i="4"/>
  <c r="H652" i="4"/>
  <c r="H654" i="4" s="1"/>
  <c r="I651" i="4"/>
  <c r="L638" i="4"/>
  <c r="L518" i="4"/>
  <c r="L627" i="4"/>
  <c r="K660" i="4"/>
  <c r="K662" i="4" s="1"/>
  <c r="L659" i="4"/>
  <c r="C532" i="4"/>
  <c r="C517" i="4"/>
  <c r="D519" i="4" s="1"/>
  <c r="O509" i="4"/>
  <c r="C511" i="4"/>
  <c r="C510" i="4"/>
  <c r="O510" i="4" s="1"/>
  <c r="F648" i="4"/>
  <c r="F650" i="4" s="1"/>
  <c r="G647" i="4"/>
  <c r="N532" i="4"/>
  <c r="N517" i="4"/>
  <c r="N511" i="4"/>
  <c r="N510" i="4"/>
  <c r="I533" i="4"/>
  <c r="I540" i="4"/>
  <c r="I611" i="4" s="1"/>
  <c r="E518" i="4"/>
  <c r="E519" i="4"/>
  <c r="E627" i="4"/>
  <c r="J664" i="4"/>
  <c r="J666" i="4" s="1"/>
  <c r="K663" i="4"/>
  <c r="D511" i="4"/>
  <c r="N670" i="4"/>
  <c r="N669" i="4"/>
  <c r="K532" i="4"/>
  <c r="K517" i="4"/>
  <c r="L519" i="4" s="1"/>
  <c r="K511" i="4"/>
  <c r="K510" i="4"/>
  <c r="J532" i="4"/>
  <c r="J517" i="4"/>
  <c r="J511" i="4"/>
  <c r="J510" i="4"/>
  <c r="M518" i="4"/>
  <c r="M519" i="4"/>
  <c r="M627" i="4"/>
  <c r="E533" i="4"/>
  <c r="E540" i="4"/>
  <c r="E611" i="4" s="1"/>
  <c r="D518" i="4"/>
  <c r="D627" i="4"/>
  <c r="H518" i="4"/>
  <c r="H627" i="4"/>
  <c r="M533" i="4"/>
  <c r="M540" i="4"/>
  <c r="M611" i="4" s="1"/>
  <c r="G532" i="4"/>
  <c r="G517" i="4"/>
  <c r="G511" i="4"/>
  <c r="G510" i="4"/>
  <c r="M684" i="5" l="1"/>
  <c r="M686" i="5" s="1"/>
  <c r="N683" i="5"/>
  <c r="N684" i="5" s="1"/>
  <c r="L680" i="5"/>
  <c r="L682" i="5" s="1"/>
  <c r="M679" i="5"/>
  <c r="K658" i="5"/>
  <c r="K661" i="5" s="1"/>
  <c r="N658" i="5"/>
  <c r="N661" i="5" s="1"/>
  <c r="J658" i="5"/>
  <c r="J661" i="5" s="1"/>
  <c r="F658" i="5"/>
  <c r="F661" i="5" s="1"/>
  <c r="B658" i="5"/>
  <c r="B661" i="5" s="1"/>
  <c r="M658" i="5"/>
  <c r="M661" i="5" s="1"/>
  <c r="I658" i="5"/>
  <c r="I661" i="5" s="1"/>
  <c r="E658" i="5"/>
  <c r="E661" i="5" s="1"/>
  <c r="L658" i="5"/>
  <c r="L661" i="5" s="1"/>
  <c r="C658" i="5"/>
  <c r="C661" i="5" s="1"/>
  <c r="G658" i="5"/>
  <c r="G661" i="5" s="1"/>
  <c r="D658" i="5"/>
  <c r="D661" i="5" s="1"/>
  <c r="H658" i="5"/>
  <c r="H661" i="5" s="1"/>
  <c r="N689" i="5"/>
  <c r="N690" i="5"/>
  <c r="I668" i="5"/>
  <c r="I670" i="5" s="1"/>
  <c r="J667" i="5"/>
  <c r="H664" i="5"/>
  <c r="H666" i="5" s="1"/>
  <c r="I663" i="5"/>
  <c r="K676" i="5"/>
  <c r="K678" i="5" s="1"/>
  <c r="L675" i="5"/>
  <c r="J672" i="5"/>
  <c r="J674" i="5" s="1"/>
  <c r="K671" i="5"/>
  <c r="G519" i="4"/>
  <c r="G518" i="4"/>
  <c r="G627" i="4"/>
  <c r="L641" i="4"/>
  <c r="H641" i="4"/>
  <c r="D641" i="4"/>
  <c r="M641" i="4"/>
  <c r="G641" i="4"/>
  <c r="B641" i="4"/>
  <c r="K641" i="4"/>
  <c r="F641" i="4"/>
  <c r="N641" i="4"/>
  <c r="I641" i="4"/>
  <c r="C641" i="4"/>
  <c r="E641" i="4"/>
  <c r="J641" i="4"/>
  <c r="J519" i="4"/>
  <c r="J518" i="4"/>
  <c r="J627" i="4"/>
  <c r="N519" i="4"/>
  <c r="N518" i="4"/>
  <c r="N627" i="4"/>
  <c r="O517" i="4"/>
  <c r="C519" i="4"/>
  <c r="C518" i="4"/>
  <c r="O518" i="4" s="1"/>
  <c r="C627" i="4"/>
  <c r="J656" i="4"/>
  <c r="J658" i="4" s="1"/>
  <c r="K655" i="4"/>
  <c r="H519" i="4"/>
  <c r="J533" i="4"/>
  <c r="J540" i="4"/>
  <c r="J611" i="4" s="1"/>
  <c r="K519" i="4"/>
  <c r="K518" i="4"/>
  <c r="K627" i="4"/>
  <c r="N533" i="4"/>
  <c r="N540" i="4"/>
  <c r="N611" i="4" s="1"/>
  <c r="O532" i="4"/>
  <c r="C533" i="4"/>
  <c r="O533" i="4" s="1"/>
  <c r="C540" i="4"/>
  <c r="J651" i="4"/>
  <c r="I652" i="4"/>
  <c r="I654" i="4" s="1"/>
  <c r="B518" i="4"/>
  <c r="B627" i="4"/>
  <c r="N678" i="4"/>
  <c r="N677" i="4"/>
  <c r="B533" i="4"/>
  <c r="B540" i="4"/>
  <c r="B611" i="4" s="1"/>
  <c r="F519" i="4"/>
  <c r="F518" i="4"/>
  <c r="F627" i="4"/>
  <c r="K533" i="4"/>
  <c r="K540" i="4"/>
  <c r="K611" i="4" s="1"/>
  <c r="G533" i="4"/>
  <c r="G540" i="4"/>
  <c r="G611" i="4" s="1"/>
  <c r="L663" i="4"/>
  <c r="K664" i="4"/>
  <c r="K666" i="4" s="1"/>
  <c r="G648" i="4"/>
  <c r="G650" i="4" s="1"/>
  <c r="H647" i="4"/>
  <c r="L660" i="4"/>
  <c r="L662" i="4" s="1"/>
  <c r="M659" i="4"/>
  <c r="F533" i="4"/>
  <c r="F540" i="4"/>
  <c r="F611" i="4" s="1"/>
  <c r="N685" i="5" l="1"/>
  <c r="N686" i="5"/>
  <c r="M680" i="5"/>
  <c r="M682" i="5" s="1"/>
  <c r="N679" i="5"/>
  <c r="N680" i="5" s="1"/>
  <c r="K672" i="5"/>
  <c r="K674" i="5" s="1"/>
  <c r="L671" i="5"/>
  <c r="I664" i="5"/>
  <c r="I666" i="5" s="1"/>
  <c r="J663" i="5"/>
  <c r="L676" i="5"/>
  <c r="L678" i="5" s="1"/>
  <c r="M675" i="5"/>
  <c r="J668" i="5"/>
  <c r="J670" i="5" s="1"/>
  <c r="K667" i="5"/>
  <c r="O627" i="4"/>
  <c r="K642" i="4" s="1"/>
  <c r="K645" i="4" s="1"/>
  <c r="N659" i="4"/>
  <c r="N660" i="4" s="1"/>
  <c r="M660" i="4"/>
  <c r="M662" i="4" s="1"/>
  <c r="K651" i="4"/>
  <c r="J652" i="4"/>
  <c r="J654" i="4" s="1"/>
  <c r="L655" i="4"/>
  <c r="K656" i="4"/>
  <c r="K658" i="4" s="1"/>
  <c r="O540" i="4"/>
  <c r="C611" i="4"/>
  <c r="O611" i="4" s="1"/>
  <c r="L664" i="4"/>
  <c r="L666" i="4" s="1"/>
  <c r="M663" i="4"/>
  <c r="H648" i="4"/>
  <c r="H650" i="4" s="1"/>
  <c r="I647" i="4"/>
  <c r="M676" i="5" l="1"/>
  <c r="M678" i="5" s="1"/>
  <c r="N675" i="5"/>
  <c r="N676" i="5" s="1"/>
  <c r="L672" i="5"/>
  <c r="L674" i="5" s="1"/>
  <c r="M671" i="5"/>
  <c r="K668" i="5"/>
  <c r="K670" i="5" s="1"/>
  <c r="L667" i="5"/>
  <c r="J664" i="5"/>
  <c r="J666" i="5" s="1"/>
  <c r="K663" i="5"/>
  <c r="N681" i="5"/>
  <c r="N682" i="5"/>
  <c r="J642" i="4"/>
  <c r="J645" i="4" s="1"/>
  <c r="N642" i="4"/>
  <c r="N645" i="4" s="1"/>
  <c r="M642" i="4"/>
  <c r="M645" i="4" s="1"/>
  <c r="D642" i="4"/>
  <c r="D645" i="4" s="1"/>
  <c r="F642" i="4"/>
  <c r="F645" i="4" s="1"/>
  <c r="C642" i="4"/>
  <c r="C645" i="4" s="1"/>
  <c r="H642" i="4"/>
  <c r="H645" i="4" s="1"/>
  <c r="I642" i="4"/>
  <c r="I645" i="4" s="1"/>
  <c r="G642" i="4"/>
  <c r="G645" i="4" s="1"/>
  <c r="B642" i="4"/>
  <c r="B645" i="4" s="1"/>
  <c r="L642" i="4"/>
  <c r="L645" i="4" s="1"/>
  <c r="E642" i="4"/>
  <c r="E645" i="4" s="1"/>
  <c r="K652" i="4"/>
  <c r="K654" i="4" s="1"/>
  <c r="L651" i="4"/>
  <c r="M664" i="4"/>
  <c r="M666" i="4" s="1"/>
  <c r="N663" i="4"/>
  <c r="N664" i="4" s="1"/>
  <c r="M655" i="4"/>
  <c r="L656" i="4"/>
  <c r="L658" i="4" s="1"/>
  <c r="N661" i="4"/>
  <c r="N662" i="4"/>
  <c r="J647" i="4"/>
  <c r="I648" i="4"/>
  <c r="I650" i="4" s="1"/>
  <c r="L668" i="5" l="1"/>
  <c r="L670" i="5" s="1"/>
  <c r="M667" i="5"/>
  <c r="K664" i="5"/>
  <c r="K666" i="5" s="1"/>
  <c r="L663" i="5"/>
  <c r="M672" i="5"/>
  <c r="M674" i="5" s="1"/>
  <c r="N671" i="5"/>
  <c r="N672" i="5" s="1"/>
  <c r="N677" i="5"/>
  <c r="N678" i="5"/>
  <c r="M651" i="4"/>
  <c r="L652" i="4"/>
  <c r="L654" i="4" s="1"/>
  <c r="J648" i="4"/>
  <c r="J650" i="4" s="1"/>
  <c r="K647" i="4"/>
  <c r="M656" i="4"/>
  <c r="M658" i="4" s="1"/>
  <c r="N655" i="4"/>
  <c r="N656" i="4" s="1"/>
  <c r="N665" i="4"/>
  <c r="N666" i="4"/>
  <c r="M668" i="5" l="1"/>
  <c r="M670" i="5" s="1"/>
  <c r="N667" i="5"/>
  <c r="N668" i="5" s="1"/>
  <c r="L664" i="5"/>
  <c r="L666" i="5" s="1"/>
  <c r="M663" i="5"/>
  <c r="N673" i="5"/>
  <c r="N674" i="5"/>
  <c r="N657" i="4"/>
  <c r="N658" i="4"/>
  <c r="N651" i="4"/>
  <c r="N652" i="4" s="1"/>
  <c r="M652" i="4"/>
  <c r="M654" i="4" s="1"/>
  <c r="K648" i="4"/>
  <c r="K650" i="4" s="1"/>
  <c r="L647" i="4"/>
  <c r="M664" i="5" l="1"/>
  <c r="M666" i="5" s="1"/>
  <c r="N663" i="5"/>
  <c r="N664" i="5" s="1"/>
  <c r="N669" i="5"/>
  <c r="N670" i="5"/>
  <c r="N653" i="4"/>
  <c r="N654" i="4"/>
  <c r="M647" i="4"/>
  <c r="L648" i="4"/>
  <c r="L650" i="4" s="1"/>
  <c r="N665" i="5" l="1"/>
  <c r="N666" i="5"/>
  <c r="M648" i="4"/>
  <c r="M650" i="4" s="1"/>
  <c r="N647" i="4"/>
  <c r="N648" i="4" s="1"/>
  <c r="N649" i="4" l="1"/>
  <c r="N650" i="4"/>
</calcChain>
</file>

<file path=xl/comments1.xml><?xml version="1.0" encoding="utf-8"?>
<comments xmlns="http://schemas.openxmlformats.org/spreadsheetml/2006/main">
  <authors>
    <author/>
  </authors>
  <commentList>
    <comment ref="A125" authorId="0">
      <text>
        <r>
          <rPr>
            <sz val="11"/>
            <color theme="1"/>
            <rFont val="Century Gothic"/>
            <family val="2"/>
          </rPr>
          <t>======
ID#AAAAK_bAcxA
Nuchsara Pondchaivorakul    (2020-12-20 08:07:43)
เพิ่มเอง</t>
        </r>
      </text>
    </comment>
    <comment ref="L704" authorId="0">
      <text>
        <r>
          <rPr>
            <sz val="11"/>
            <color theme="1"/>
            <rFont val="Century Gothic"/>
            <family val="2"/>
          </rPr>
          <t>======
ID#AAAAK_bAcxM
Microsoft Office User    (2020-12-20 08:07:43)
- TFRS15
+ มาตรฐานเดิมคือ 1849</t>
        </r>
      </text>
    </comment>
    <comment ref="M704" authorId="0">
      <text>
        <r>
          <rPr>
            <sz val="11"/>
            <color theme="1"/>
            <rFont val="Century Gothic"/>
            <family val="2"/>
          </rPr>
          <t>======
ID#AAAAK_bAcxE
Microsoft Office User    (2020-12-20 08:07:43)
บันทึกรายได้ด้วยมาตรฐานบัญชีใหม่ (TFRS15)</t>
        </r>
      </text>
    </comment>
    <comment ref="L714" authorId="0">
      <text>
        <r>
          <rPr>
            <sz val="11"/>
            <color theme="1"/>
            <rFont val="Century Gothic"/>
            <family val="2"/>
          </rPr>
          <t>======
ID#AAAAK_bAcxY
Microsoft Office User    (2020-12-20 08:07:43)
- TFRS15 Effect</t>
        </r>
      </text>
    </comment>
    <comment ref="M714" authorId="0">
      <text>
        <r>
          <rPr>
            <sz val="11"/>
            <color theme="1"/>
            <rFont val="Century Gothic"/>
            <family val="2"/>
          </rPr>
          <t>======
ID#AAAAK_bAcxU
Microsoft Office User    (2020-12-20 08:07:43)
- TFRS15 Effect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A141" authorId="0">
      <text>
        <r>
          <rPr>
            <sz val="11"/>
            <color theme="1"/>
            <rFont val="Century Gothic"/>
            <family val="2"/>
          </rPr>
          <t>======
ID#AAAAK_bAcxA
Nuchsara Pondchaivorakul    (2020-12-20 08:07:43)
เพิ่มเอง</t>
        </r>
      </text>
    </comment>
    <comment ref="L720" authorId="0">
      <text>
        <r>
          <rPr>
            <sz val="11"/>
            <color theme="1"/>
            <rFont val="Century Gothic"/>
            <family val="2"/>
          </rPr>
          <t>======
ID#AAAAK_bAcxM
Microsoft Office User    (2020-12-20 08:07:43)
- TFRS15
+ มาตรฐานเดิมคือ 1849</t>
        </r>
      </text>
    </comment>
    <comment ref="M720" authorId="0">
      <text>
        <r>
          <rPr>
            <sz val="11"/>
            <color theme="1"/>
            <rFont val="Century Gothic"/>
            <family val="2"/>
          </rPr>
          <t>======
ID#AAAAK_bAcxE
Microsoft Office User    (2020-12-20 08:07:43)
บันทึกรายได้ด้วยมาตรฐานบัญชีใหม่ (TFRS15)</t>
        </r>
      </text>
    </comment>
    <comment ref="L730" authorId="0">
      <text>
        <r>
          <rPr>
            <sz val="11"/>
            <color theme="1"/>
            <rFont val="Century Gothic"/>
            <family val="2"/>
          </rPr>
          <t>======
ID#AAAAK_bAcxY
Microsoft Office User    (2020-12-20 08:07:43)
- TFRS15 Effect</t>
        </r>
      </text>
    </comment>
    <comment ref="M730" authorId="0">
      <text>
        <r>
          <rPr>
            <sz val="11"/>
            <color theme="1"/>
            <rFont val="Century Gothic"/>
            <family val="2"/>
          </rPr>
          <t>======
ID#AAAAK_bAcxU
Microsoft Office User    (2020-12-20 08:07:43)
- TFRS15 Effect</t>
        </r>
      </text>
    </comment>
  </commentList>
</comments>
</file>

<file path=xl/sharedStrings.xml><?xml version="1.0" encoding="utf-8"?>
<sst xmlns="http://schemas.openxmlformats.org/spreadsheetml/2006/main" count="3172" uniqueCount="1184">
  <si>
    <t>2S</t>
  </si>
  <si>
    <t> i | 1 | 2 | 3 </t>
  </si>
  <si>
    <t>7UP</t>
  </si>
  <si>
    <t>A</t>
  </si>
  <si>
    <t>A5</t>
  </si>
  <si>
    <t> i | 1 | 3 </t>
  </si>
  <si>
    <t>SPNC</t>
  </si>
  <si>
    <t>AAV</t>
  </si>
  <si>
    <t>ABICO</t>
  </si>
  <si>
    <t>ABM</t>
  </si>
  <si>
    <t>ACAP</t>
  </si>
  <si>
    <t>ACC</t>
  </si>
  <si>
    <t>ACE</t>
  </si>
  <si>
    <t>ACG</t>
  </si>
  <si>
    <t>ADB</t>
  </si>
  <si>
    <t>ADVANC</t>
  </si>
  <si>
    <t>AEC</t>
  </si>
  <si>
    <t>C</t>
  </si>
  <si>
    <t>AEONTS</t>
  </si>
  <si>
    <t>AF</t>
  </si>
  <si>
    <t>AFC</t>
  </si>
  <si>
    <t>AGE</t>
  </si>
  <si>
    <t>AH</t>
  </si>
  <si>
    <t>AHC</t>
  </si>
  <si>
    <t>AI</t>
  </si>
  <si>
    <t>AIE</t>
  </si>
  <si>
    <t>AIRA</t>
  </si>
  <si>
    <t>AIT</t>
  </si>
  <si>
    <t>AJ</t>
  </si>
  <si>
    <t>AJA</t>
  </si>
  <si>
    <t>AKP</t>
  </si>
  <si>
    <t>AKR</t>
  </si>
  <si>
    <t>ALL</t>
  </si>
  <si>
    <t>ALLA</t>
  </si>
  <si>
    <t>ALT</t>
  </si>
  <si>
    <t>ALUCON</t>
  </si>
  <si>
    <t>AMA</t>
  </si>
  <si>
    <t>AMANAH</t>
  </si>
  <si>
    <t>AMARIN</t>
  </si>
  <si>
    <t>AMATA</t>
  </si>
  <si>
    <t>XR</t>
  </si>
  <si>
    <t>AMATAV</t>
  </si>
  <si>
    <t>AMC</t>
  </si>
  <si>
    <t>ANAN</t>
  </si>
  <si>
    <t>AOT</t>
  </si>
  <si>
    <t>AP</t>
  </si>
  <si>
    <t>APCO</t>
  </si>
  <si>
    <t>APCS</t>
  </si>
  <si>
    <t>APEX</t>
  </si>
  <si>
    <t>APP</t>
  </si>
  <si>
    <t>APURE</t>
  </si>
  <si>
    <t>AQ</t>
  </si>
  <si>
    <t>AQUA</t>
  </si>
  <si>
    <t>ARIN</t>
  </si>
  <si>
    <t>ARIP</t>
  </si>
  <si>
    <t>ARROW</t>
  </si>
  <si>
    <t>AS</t>
  </si>
  <si>
    <t>ASAP</t>
  </si>
  <si>
    <t>ASEFA</t>
  </si>
  <si>
    <t>ASIA</t>
  </si>
  <si>
    <t>ASIAN</t>
  </si>
  <si>
    <t>ASIMAR</t>
  </si>
  <si>
    <t>ASK</t>
  </si>
  <si>
    <t>ASN</t>
  </si>
  <si>
    <t>ASP</t>
  </si>
  <si>
    <t>ATP30</t>
  </si>
  <si>
    <t>AU</t>
  </si>
  <si>
    <t>AUCT</t>
  </si>
  <si>
    <t>AWC</t>
  </si>
  <si>
    <t>AYUD</t>
  </si>
  <si>
    <t>B</t>
  </si>
  <si>
    <t>B52</t>
  </si>
  <si>
    <t>BA</t>
  </si>
  <si>
    <t>BAFS</t>
  </si>
  <si>
    <t>BAM</t>
  </si>
  <si>
    <t>BANPU</t>
  </si>
  <si>
    <t>BAT-3K</t>
  </si>
  <si>
    <t>BAY</t>
  </si>
  <si>
    <t>BBL</t>
  </si>
  <si>
    <t>BC</t>
  </si>
  <si>
    <t>BCH</t>
  </si>
  <si>
    <t>BCP</t>
  </si>
  <si>
    <t>BCPG</t>
  </si>
  <si>
    <t>BCT</t>
  </si>
  <si>
    <t>BDMS</t>
  </si>
  <si>
    <t>BEAUTY</t>
  </si>
  <si>
    <t>BEC</t>
  </si>
  <si>
    <t>BEM</t>
  </si>
  <si>
    <t>BFIT</t>
  </si>
  <si>
    <t>BGC</t>
  </si>
  <si>
    <t>BGRIM</t>
  </si>
  <si>
    <t>BGT</t>
  </si>
  <si>
    <t>BH</t>
  </si>
  <si>
    <t>BIG</t>
  </si>
  <si>
    <t>BIZ</t>
  </si>
  <si>
    <t>BJC</t>
  </si>
  <si>
    <t>BJCHI</t>
  </si>
  <si>
    <t>BKD</t>
  </si>
  <si>
    <t>BKI</t>
  </si>
  <si>
    <t>BLA</t>
  </si>
  <si>
    <t>BLAND</t>
  </si>
  <si>
    <t>BLISS</t>
  </si>
  <si>
    <t>SPNPNC</t>
  </si>
  <si>
    <t>BM</t>
  </si>
  <si>
    <t>BOL</t>
  </si>
  <si>
    <t>BPP</t>
  </si>
  <si>
    <t>BR</t>
  </si>
  <si>
    <t>BROCK</t>
  </si>
  <si>
    <t>BROOK</t>
  </si>
  <si>
    <t>BRR</t>
  </si>
  <si>
    <t>BSBM</t>
  </si>
  <si>
    <t>BSM</t>
  </si>
  <si>
    <t>BTNC</t>
  </si>
  <si>
    <t>BTS</t>
  </si>
  <si>
    <t>BTW</t>
  </si>
  <si>
    <t>BUI</t>
  </si>
  <si>
    <t>BWG</t>
  </si>
  <si>
    <t>CAZ</t>
  </si>
  <si>
    <t>CBG</t>
  </si>
  <si>
    <t>CCET</t>
  </si>
  <si>
    <t>CCP</t>
  </si>
  <si>
    <t>CEN</t>
  </si>
  <si>
    <t>CENTEL</t>
  </si>
  <si>
    <t>CFRESH</t>
  </si>
  <si>
    <t>CGD</t>
  </si>
  <si>
    <t>CGH</t>
  </si>
  <si>
    <t>CHARAN</t>
  </si>
  <si>
    <t>CHAYO</t>
  </si>
  <si>
    <t>CHEWA</t>
  </si>
  <si>
    <t>CHG</t>
  </si>
  <si>
    <t>CHO</t>
  </si>
  <si>
    <t>CHOTI</t>
  </si>
  <si>
    <t>CHOW</t>
  </si>
  <si>
    <t>CI</t>
  </si>
  <si>
    <t>CIG</t>
  </si>
  <si>
    <t>CIMBT</t>
  </si>
  <si>
    <t>CITY</t>
  </si>
  <si>
    <t>CK</t>
  </si>
  <si>
    <t>CKP</t>
  </si>
  <si>
    <t>CM</t>
  </si>
  <si>
    <t>CMAN</t>
  </si>
  <si>
    <t>CMC</t>
  </si>
  <si>
    <t>CMO</t>
  </si>
  <si>
    <t>CMR</t>
  </si>
  <si>
    <t>CNT</t>
  </si>
  <si>
    <t>COL</t>
  </si>
  <si>
    <t>COLOR</t>
  </si>
  <si>
    <t>COM7</t>
  </si>
  <si>
    <t>COMAN</t>
  </si>
  <si>
    <t>COTTO</t>
  </si>
  <si>
    <t>CPALL</t>
  </si>
  <si>
    <t>CPF</t>
  </si>
  <si>
    <t>CPH</t>
  </si>
  <si>
    <t>CPI</t>
  </si>
  <si>
    <t>CPL</t>
  </si>
  <si>
    <t>CPN</t>
  </si>
  <si>
    <t>CPR</t>
  </si>
  <si>
    <t>CPT</t>
  </si>
  <si>
    <t>CPW</t>
  </si>
  <si>
    <t>CRANE</t>
  </si>
  <si>
    <t>CRC</t>
  </si>
  <si>
    <t>CRD</t>
  </si>
  <si>
    <t>CSC</t>
  </si>
  <si>
    <t>CSP</t>
  </si>
  <si>
    <t>CSR</t>
  </si>
  <si>
    <t>CSS</t>
  </si>
  <si>
    <t>CTW</t>
  </si>
  <si>
    <t>CWT</t>
  </si>
  <si>
    <t>D</t>
  </si>
  <si>
    <t>DCC</t>
  </si>
  <si>
    <t>DCON</t>
  </si>
  <si>
    <t>DCORP</t>
  </si>
  <si>
    <t>DDD</t>
  </si>
  <si>
    <t>DELTA</t>
  </si>
  <si>
    <t>DEMCO</t>
  </si>
  <si>
    <t>DIMET</t>
  </si>
  <si>
    <t>DOD</t>
  </si>
  <si>
    <t>DOHOME</t>
  </si>
  <si>
    <t>DRT</t>
  </si>
  <si>
    <t>DTAC</t>
  </si>
  <si>
    <t>DTC</t>
  </si>
  <si>
    <t>DTCI</t>
  </si>
  <si>
    <t>DV8</t>
  </si>
  <si>
    <t> i </t>
  </si>
  <si>
    <t>EA</t>
  </si>
  <si>
    <t>EASON</t>
  </si>
  <si>
    <t>EASTW</t>
  </si>
  <si>
    <t>ECF</t>
  </si>
  <si>
    <t>ECL</t>
  </si>
  <si>
    <t>EE</t>
  </si>
  <si>
    <t>EFORL</t>
  </si>
  <si>
    <t>EGCO</t>
  </si>
  <si>
    <t>EKH</t>
  </si>
  <si>
    <t>EMC</t>
  </si>
  <si>
    <t>EP</t>
  </si>
  <si>
    <t>EPG</t>
  </si>
  <si>
    <t>ERW</t>
  </si>
  <si>
    <t>ESSO</t>
  </si>
  <si>
    <t>ESTAR</t>
  </si>
  <si>
    <t>ETC</t>
  </si>
  <si>
    <t>ETE</t>
  </si>
  <si>
    <t>EVER</t>
  </si>
  <si>
    <t>F&amp;D</t>
  </si>
  <si>
    <t>FANCY</t>
  </si>
  <si>
    <t>FE</t>
  </si>
  <si>
    <t>FLOYD</t>
  </si>
  <si>
    <t>FMT</t>
  </si>
  <si>
    <t>FN</t>
  </si>
  <si>
    <t>FNS</t>
  </si>
  <si>
    <t>FORTH</t>
  </si>
  <si>
    <t>FPI</t>
  </si>
  <si>
    <t>FPT</t>
  </si>
  <si>
    <t>FSMART</t>
  </si>
  <si>
    <t>FSS</t>
  </si>
  <si>
    <t>FTE</t>
  </si>
  <si>
    <t>FVC</t>
  </si>
  <si>
    <t>GBX</t>
  </si>
  <si>
    <t>GC</t>
  </si>
  <si>
    <t>GCAP</t>
  </si>
  <si>
    <t>GEL</t>
  </si>
  <si>
    <t>GENCO</t>
  </si>
  <si>
    <t>GFPT</t>
  </si>
  <si>
    <t>GGC</t>
  </si>
  <si>
    <t>GIFT</t>
  </si>
  <si>
    <t>GJS</t>
  </si>
  <si>
    <t>GL</t>
  </si>
  <si>
    <t>GLAND</t>
  </si>
  <si>
    <t>GLOBAL</t>
  </si>
  <si>
    <t>GLOCON</t>
  </si>
  <si>
    <t>GOLD</t>
  </si>
  <si>
    <t>GPI</t>
  </si>
  <si>
    <t>GPSC</t>
  </si>
  <si>
    <t>GRAMMY</t>
  </si>
  <si>
    <t>GRAND</t>
  </si>
  <si>
    <t>GREEN</t>
  </si>
  <si>
    <t>GSC</t>
  </si>
  <si>
    <t>GSTEEL</t>
  </si>
  <si>
    <t>GTB</t>
  </si>
  <si>
    <t>GULF</t>
  </si>
  <si>
    <t>GUNKUL</t>
  </si>
  <si>
    <t>GYT</t>
  </si>
  <si>
    <t>HANA</t>
  </si>
  <si>
    <t>HARN</t>
  </si>
  <si>
    <t>HFT</t>
  </si>
  <si>
    <t>HMPRO</t>
  </si>
  <si>
    <t>HPT</t>
  </si>
  <si>
    <t>HTC</t>
  </si>
  <si>
    <t>HTECH</t>
  </si>
  <si>
    <t>HUMAN</t>
  </si>
  <si>
    <t>HYDRO</t>
  </si>
  <si>
    <t>ICC</t>
  </si>
  <si>
    <t>ICHI</t>
  </si>
  <si>
    <t>ICN</t>
  </si>
  <si>
    <t>IFEC</t>
  </si>
  <si>
    <t>IFS</t>
  </si>
  <si>
    <t>IHL</t>
  </si>
  <si>
    <t>IIG</t>
  </si>
  <si>
    <t>III</t>
  </si>
  <si>
    <t>ILINK</t>
  </si>
  <si>
    <t>ILM</t>
  </si>
  <si>
    <t>IMH</t>
  </si>
  <si>
    <t>INET</t>
  </si>
  <si>
    <t>INGRS</t>
  </si>
  <si>
    <t>INOX</t>
  </si>
  <si>
    <t>INSET</t>
  </si>
  <si>
    <t>INSURE</t>
  </si>
  <si>
    <t>INTUCH</t>
  </si>
  <si>
    <t>IP</t>
  </si>
  <si>
    <t>IRC</t>
  </si>
  <si>
    <t>IRCP</t>
  </si>
  <si>
    <t>IRPC</t>
  </si>
  <si>
    <t>IT</t>
  </si>
  <si>
    <t>ITD</t>
  </si>
  <si>
    <t>ITEL</t>
  </si>
  <si>
    <t>IVL</t>
  </si>
  <si>
    <t>J</t>
  </si>
  <si>
    <t>JAS</t>
  </si>
  <si>
    <t>JCK</t>
  </si>
  <si>
    <t>JCKH</t>
  </si>
  <si>
    <t>JCT</t>
  </si>
  <si>
    <t>JKN</t>
  </si>
  <si>
    <t>JMART</t>
  </si>
  <si>
    <t>JMT</t>
  </si>
  <si>
    <t>JSP</t>
  </si>
  <si>
    <t>JTS</t>
  </si>
  <si>
    <t>JUBILE</t>
  </si>
  <si>
    <t>JUTHA</t>
  </si>
  <si>
    <t>JWD</t>
  </si>
  <si>
    <t>K</t>
  </si>
  <si>
    <t>KAMART</t>
  </si>
  <si>
    <t>KASET</t>
  </si>
  <si>
    <t>KBANK</t>
  </si>
  <si>
    <t>KBS</t>
  </si>
  <si>
    <t>KC</t>
  </si>
  <si>
    <t>KCAR</t>
  </si>
  <si>
    <t>KCE</t>
  </si>
  <si>
    <t>KCM</t>
  </si>
  <si>
    <t>KDH</t>
  </si>
  <si>
    <t>KGI</t>
  </si>
  <si>
    <t>KIAT</t>
  </si>
  <si>
    <t>KKC</t>
  </si>
  <si>
    <t>KKP</t>
  </si>
  <si>
    <t>KOOL</t>
  </si>
  <si>
    <t>KSL</t>
  </si>
  <si>
    <t>KTB</t>
  </si>
  <si>
    <t>KTC</t>
  </si>
  <si>
    <t>KTECH</t>
  </si>
  <si>
    <t>KTIS</t>
  </si>
  <si>
    <t>KUMWEL</t>
  </si>
  <si>
    <t>KUN</t>
  </si>
  <si>
    <t>KWC</t>
  </si>
  <si>
    <t>KWG</t>
  </si>
  <si>
    <t>KWM</t>
  </si>
  <si>
    <t>KYE</t>
  </si>
  <si>
    <t>L&amp;E</t>
  </si>
  <si>
    <t>LALIN</t>
  </si>
  <si>
    <t>LANNA</t>
  </si>
  <si>
    <t>LDC</t>
  </si>
  <si>
    <t>LEE</t>
  </si>
  <si>
    <t>LH</t>
  </si>
  <si>
    <t>LHFG</t>
  </si>
  <si>
    <t>LHK</t>
  </si>
  <si>
    <t>LIT</t>
  </si>
  <si>
    <t>LOXLEY</t>
  </si>
  <si>
    <t>LPH</t>
  </si>
  <si>
    <t>LPN</t>
  </si>
  <si>
    <t>LRH</t>
  </si>
  <si>
    <t>LST</t>
  </si>
  <si>
    <t>M</t>
  </si>
  <si>
    <t>M-CHAI</t>
  </si>
  <si>
    <t>MACO</t>
  </si>
  <si>
    <t>MAJOR</t>
  </si>
  <si>
    <t>MAKRO</t>
  </si>
  <si>
    <t>MALEE</t>
  </si>
  <si>
    <t>MANRIN</t>
  </si>
  <si>
    <t>MATCH</t>
  </si>
  <si>
    <t>MATI</t>
  </si>
  <si>
    <t>MAX</t>
  </si>
  <si>
    <t>MBAX</t>
  </si>
  <si>
    <t>MBK</t>
  </si>
  <si>
    <t>MBKET</t>
  </si>
  <si>
    <t>MC</t>
  </si>
  <si>
    <t>MCOT</t>
  </si>
  <si>
    <t>MCS</t>
  </si>
  <si>
    <t>MDX</t>
  </si>
  <si>
    <t>MEGA</t>
  </si>
  <si>
    <t>META</t>
  </si>
  <si>
    <t>METCO</t>
  </si>
  <si>
    <t>MFC</t>
  </si>
  <si>
    <t>MFEC</t>
  </si>
  <si>
    <t>MGT</t>
  </si>
  <si>
    <t>MIDA</t>
  </si>
  <si>
    <t>MILL</t>
  </si>
  <si>
    <t>MINT</t>
  </si>
  <si>
    <t>MITSIB</t>
  </si>
  <si>
    <t>MJD</t>
  </si>
  <si>
    <t>MK</t>
  </si>
  <si>
    <t>ML</t>
  </si>
  <si>
    <t>MM</t>
  </si>
  <si>
    <t>MODERN</t>
  </si>
  <si>
    <t>MONO</t>
  </si>
  <si>
    <t>MOONG</t>
  </si>
  <si>
    <t>MORE</t>
  </si>
  <si>
    <t>MPG</t>
  </si>
  <si>
    <t>MPIC</t>
  </si>
  <si>
    <t>MSC</t>
  </si>
  <si>
    <t>MTC</t>
  </si>
  <si>
    <t>MTI</t>
  </si>
  <si>
    <t>MVP</t>
  </si>
  <si>
    <t>NBC</t>
  </si>
  <si>
    <t>NC</t>
  </si>
  <si>
    <t>NCH</t>
  </si>
  <si>
    <t>NCL</t>
  </si>
  <si>
    <t>NDR</t>
  </si>
  <si>
    <t>NEP</t>
  </si>
  <si>
    <t>NER</t>
  </si>
  <si>
    <t>NETBAY</t>
  </si>
  <si>
    <t>NEW</t>
  </si>
  <si>
    <t>NEWS</t>
  </si>
  <si>
    <t>NEX</t>
  </si>
  <si>
    <t>NFC</t>
  </si>
  <si>
    <t>NINE</t>
  </si>
  <si>
    <t>NKI</t>
  </si>
  <si>
    <t>NMG</t>
  </si>
  <si>
    <t>SPC</t>
  </si>
  <si>
    <t>NNCL</t>
  </si>
  <si>
    <t>NOBLE</t>
  </si>
  <si>
    <t>NOK</t>
  </si>
  <si>
    <t>CNP</t>
  </si>
  <si>
    <t>NPK</t>
  </si>
  <si>
    <t>NSI</t>
  </si>
  <si>
    <t>NTV</t>
  </si>
  <si>
    <t>NUSA</t>
  </si>
  <si>
    <t>NVD</t>
  </si>
  <si>
    <t>NWR</t>
  </si>
  <si>
    <t>NYT</t>
  </si>
  <si>
    <t>OCC</t>
  </si>
  <si>
    <t>OCEAN</t>
  </si>
  <si>
    <t>OGC</t>
  </si>
  <si>
    <t>OHTL</t>
  </si>
  <si>
    <t>OISHI</t>
  </si>
  <si>
    <t>ORI</t>
  </si>
  <si>
    <t>OSP</t>
  </si>
  <si>
    <t>OTO</t>
  </si>
  <si>
    <t>PACE</t>
  </si>
  <si>
    <t>PAE</t>
  </si>
  <si>
    <t>PAF</t>
  </si>
  <si>
    <t>PAP</t>
  </si>
  <si>
    <t>PATO</t>
  </si>
  <si>
    <t>PB</t>
  </si>
  <si>
    <t>PCSGH</t>
  </si>
  <si>
    <t>PDG</t>
  </si>
  <si>
    <t>PDI</t>
  </si>
  <si>
    <t>PDJ</t>
  </si>
  <si>
    <t>PE</t>
  </si>
  <si>
    <t>PERM</t>
  </si>
  <si>
    <t>PF</t>
  </si>
  <si>
    <t>PG</t>
  </si>
  <si>
    <t>PHOL</t>
  </si>
  <si>
    <t>PICO</t>
  </si>
  <si>
    <t>PIMO</t>
  </si>
  <si>
    <t>PJW</t>
  </si>
  <si>
    <t>PK</t>
  </si>
  <si>
    <t>PL</t>
  </si>
  <si>
    <t>PLANB</t>
  </si>
  <si>
    <t>PLANET</t>
  </si>
  <si>
    <t>PLAT</t>
  </si>
  <si>
    <t>PLE</t>
  </si>
  <si>
    <t>PM</t>
  </si>
  <si>
    <t>PMTA</t>
  </si>
  <si>
    <t>POLAR</t>
  </si>
  <si>
    <t>PORT</t>
  </si>
  <si>
    <t>POST</t>
  </si>
  <si>
    <t>PPM</t>
  </si>
  <si>
    <t>PPP</t>
  </si>
  <si>
    <t>PPPM</t>
  </si>
  <si>
    <t>NP</t>
  </si>
  <si>
    <t>PPS</t>
  </si>
  <si>
    <t>PR9</t>
  </si>
  <si>
    <t>PRAKIT</t>
  </si>
  <si>
    <t>PREB</t>
  </si>
  <si>
    <t>PRECHA</t>
  </si>
  <si>
    <t>PRG</t>
  </si>
  <si>
    <t>PRIME</t>
  </si>
  <si>
    <t>PRIN</t>
  </si>
  <si>
    <t>PRINC</t>
  </si>
  <si>
    <t>PRM</t>
  </si>
  <si>
    <t>PRO</t>
  </si>
  <si>
    <t>PROUD</t>
  </si>
  <si>
    <t>PSH</t>
  </si>
  <si>
    <t>PSL</t>
  </si>
  <si>
    <t>PSTC</t>
  </si>
  <si>
    <t>PT</t>
  </si>
  <si>
    <t>PTG</t>
  </si>
  <si>
    <t>PTL</t>
  </si>
  <si>
    <t>PTT</t>
  </si>
  <si>
    <t>PTTEP</t>
  </si>
  <si>
    <t>PTTGC</t>
  </si>
  <si>
    <t>PYLON</t>
  </si>
  <si>
    <t>Q-CON</t>
  </si>
  <si>
    <t>QH</t>
  </si>
  <si>
    <t>QLT</t>
  </si>
  <si>
    <t>QTC</t>
  </si>
  <si>
    <t>RAM</t>
  </si>
  <si>
    <t>RATCH</t>
  </si>
  <si>
    <t>RBF</t>
  </si>
  <si>
    <t>RCI</t>
  </si>
  <si>
    <t>RCL</t>
  </si>
  <si>
    <t>RICH</t>
  </si>
  <si>
    <t>RICHY</t>
  </si>
  <si>
    <t>RJH</t>
  </si>
  <si>
    <t>RML</t>
  </si>
  <si>
    <t>ROCK</t>
  </si>
  <si>
    <t>ROH</t>
  </si>
  <si>
    <t>ROJNA</t>
  </si>
  <si>
    <t>RP</t>
  </si>
  <si>
    <t>RPC</t>
  </si>
  <si>
    <t>RPH</t>
  </si>
  <si>
    <t>RS</t>
  </si>
  <si>
    <t>RSP</t>
  </si>
  <si>
    <t>RWI</t>
  </si>
  <si>
    <t>S&amp;J</t>
  </si>
  <si>
    <t>S</t>
  </si>
  <si>
    <t>S11</t>
  </si>
  <si>
    <t>SAAM</t>
  </si>
  <si>
    <t>SABINA</t>
  </si>
  <si>
    <t>SALEE</t>
  </si>
  <si>
    <t>SAM</t>
  </si>
  <si>
    <t>SAMART</t>
  </si>
  <si>
    <t>SAMCO</t>
  </si>
  <si>
    <t>SAMTEL</t>
  </si>
  <si>
    <t>SANKO</t>
  </si>
  <si>
    <t>SAPPE</t>
  </si>
  <si>
    <t>SAT</t>
  </si>
  <si>
    <t>SAUCE</t>
  </si>
  <si>
    <t>SAWAD</t>
  </si>
  <si>
    <t>SAWANG</t>
  </si>
  <si>
    <t>SC</t>
  </si>
  <si>
    <t>SCB</t>
  </si>
  <si>
    <t>SCC</t>
  </si>
  <si>
    <t>SCCC</t>
  </si>
  <si>
    <t>SCG</t>
  </si>
  <si>
    <t>SCI</t>
  </si>
  <si>
    <t>SCM</t>
  </si>
  <si>
    <t>SCN</t>
  </si>
  <si>
    <t>SCP</t>
  </si>
  <si>
    <t>SDC</t>
  </si>
  <si>
    <t>SE</t>
  </si>
  <si>
    <t>SE-ED</t>
  </si>
  <si>
    <t>SEAFCO</t>
  </si>
  <si>
    <t>SEAOIL</t>
  </si>
  <si>
    <t>SEG</t>
  </si>
  <si>
    <t>SELIC</t>
  </si>
  <si>
    <t>SENA</t>
  </si>
  <si>
    <t>SF</t>
  </si>
  <si>
    <t>SFLEX</t>
  </si>
  <si>
    <t>SFP</t>
  </si>
  <si>
    <t>SGF</t>
  </si>
  <si>
    <t>SGP</t>
  </si>
  <si>
    <t>SHANG</t>
  </si>
  <si>
    <t>SHR</t>
  </si>
  <si>
    <t>SIAM</t>
  </si>
  <si>
    <t>SICT</t>
  </si>
  <si>
    <t>SIMAT</t>
  </si>
  <si>
    <t>SINGER</t>
  </si>
  <si>
    <t>SIRI</t>
  </si>
  <si>
    <t>SIS</t>
  </si>
  <si>
    <t>SISB</t>
  </si>
  <si>
    <t>SITHAI</t>
  </si>
  <si>
    <t>SKE</t>
  </si>
  <si>
    <t>SKN</t>
  </si>
  <si>
    <t>SKR</t>
  </si>
  <si>
    <t>SKY</t>
  </si>
  <si>
    <t>SLM</t>
  </si>
  <si>
    <t> i | 2 </t>
  </si>
  <si>
    <t>SLP</t>
  </si>
  <si>
    <t>SMART</t>
  </si>
  <si>
    <t>SMIT</t>
  </si>
  <si>
    <t>SMK</t>
  </si>
  <si>
    <t>SMPC</t>
  </si>
  <si>
    <t>SMT</t>
  </si>
  <si>
    <t>SNC</t>
  </si>
  <si>
    <t>SNP</t>
  </si>
  <si>
    <t>SOLAR</t>
  </si>
  <si>
    <t>SONIC</t>
  </si>
  <si>
    <t>SORKON</t>
  </si>
  <si>
    <t>SPA</t>
  </si>
  <si>
    <t>SPACK</t>
  </si>
  <si>
    <t>SPALI</t>
  </si>
  <si>
    <t>SPCG</t>
  </si>
  <si>
    <t>SPG</t>
  </si>
  <si>
    <t>SPI</t>
  </si>
  <si>
    <t>SPRC</t>
  </si>
  <si>
    <t>SPVI</t>
  </si>
  <si>
    <t>SQ</t>
  </si>
  <si>
    <t>SR</t>
  </si>
  <si>
    <t>SRICHA</t>
  </si>
  <si>
    <t>SSC</t>
  </si>
  <si>
    <t>SSF</t>
  </si>
  <si>
    <t>SSI</t>
  </si>
  <si>
    <t>SSP</t>
  </si>
  <si>
    <t>SSSC</t>
  </si>
  <si>
    <t>SST</t>
  </si>
  <si>
    <t>STA</t>
  </si>
  <si>
    <t>STANLY</t>
  </si>
  <si>
    <t>STAR</t>
  </si>
  <si>
    <t>STARK</t>
  </si>
  <si>
    <t>STC</t>
  </si>
  <si>
    <t>STEC</t>
  </si>
  <si>
    <t>STGT</t>
  </si>
  <si>
    <t>STHAI</t>
  </si>
  <si>
    <t>STI</t>
  </si>
  <si>
    <t>STPI</t>
  </si>
  <si>
    <t>SUC</t>
  </si>
  <si>
    <t>SUN</t>
  </si>
  <si>
    <t>SUPER</t>
  </si>
  <si>
    <t>SUSCO</t>
  </si>
  <si>
    <t>SUTHA</t>
  </si>
  <si>
    <t>SVH</t>
  </si>
  <si>
    <t>SVI</t>
  </si>
  <si>
    <t>SVOA</t>
  </si>
  <si>
    <t>SWC</t>
  </si>
  <si>
    <t>SYMC</t>
  </si>
  <si>
    <t>SYNEX</t>
  </si>
  <si>
    <t>SYNTEC</t>
  </si>
  <si>
    <t>T</t>
  </si>
  <si>
    <t>TACC</t>
  </si>
  <si>
    <t>TAE</t>
  </si>
  <si>
    <t>TAKUNI</t>
  </si>
  <si>
    <t>TAPAC</t>
  </si>
  <si>
    <t>TASCO</t>
  </si>
  <si>
    <t>TBSP</t>
  </si>
  <si>
    <t>TC</t>
  </si>
  <si>
    <t>TCAP</t>
  </si>
  <si>
    <t>TCC</t>
  </si>
  <si>
    <t>TCCC</t>
  </si>
  <si>
    <t>TCJ</t>
  </si>
  <si>
    <t>TCMC</t>
  </si>
  <si>
    <t>TCOAT</t>
  </si>
  <si>
    <t>TEAM</t>
  </si>
  <si>
    <t>TEAMG</t>
  </si>
  <si>
    <t>TFG</t>
  </si>
  <si>
    <t>TFI</t>
  </si>
  <si>
    <t>TFMAMA</t>
  </si>
  <si>
    <t>TGPRO</t>
  </si>
  <si>
    <t>TH</t>
  </si>
  <si>
    <t>THAI</t>
  </si>
  <si>
    <t>THANA</t>
  </si>
  <si>
    <t>THANI</t>
  </si>
  <si>
    <t>THCOM</t>
  </si>
  <si>
    <t>THE</t>
  </si>
  <si>
    <t>THG</t>
  </si>
  <si>
    <t>THIP</t>
  </si>
  <si>
    <t>THL</t>
  </si>
  <si>
    <t>THMUI</t>
  </si>
  <si>
    <t>THRE</t>
  </si>
  <si>
    <t>THREL</t>
  </si>
  <si>
    <t>TIGER</t>
  </si>
  <si>
    <t>TIP</t>
  </si>
  <si>
    <t>TIPCO</t>
  </si>
  <si>
    <t>TISCO</t>
  </si>
  <si>
    <t>TITLE</t>
  </si>
  <si>
    <t>TIW</t>
  </si>
  <si>
    <t>TK</t>
  </si>
  <si>
    <t>TKN</t>
  </si>
  <si>
    <t>TKS</t>
  </si>
  <si>
    <t>TKT</t>
  </si>
  <si>
    <t>TM</t>
  </si>
  <si>
    <t>TMB</t>
  </si>
  <si>
    <t>TMC</t>
  </si>
  <si>
    <t>TMD</t>
  </si>
  <si>
    <t>TMI</t>
  </si>
  <si>
    <t>TMILL</t>
  </si>
  <si>
    <t>TMT</t>
  </si>
  <si>
    <t>TMW</t>
  </si>
  <si>
    <t>TNDT</t>
  </si>
  <si>
    <t>TNH</t>
  </si>
  <si>
    <t>TNITY</t>
  </si>
  <si>
    <t>TNL</t>
  </si>
  <si>
    <t>TNP</t>
  </si>
  <si>
    <t>TNPC</t>
  </si>
  <si>
    <t>TNR</t>
  </si>
  <si>
    <t>TOA</t>
  </si>
  <si>
    <t>TOG</t>
  </si>
  <si>
    <t>TOP</t>
  </si>
  <si>
    <t>TOPP</t>
  </si>
  <si>
    <t>TPA</t>
  </si>
  <si>
    <t>TPAC</t>
  </si>
  <si>
    <t>TPBI</t>
  </si>
  <si>
    <t>TPCH</t>
  </si>
  <si>
    <t>TPCORP</t>
  </si>
  <si>
    <t>TPIPL</t>
  </si>
  <si>
    <t>TPIPP</t>
  </si>
  <si>
    <t>TPLAS</t>
  </si>
  <si>
    <t>TPOLY</t>
  </si>
  <si>
    <t>TPP</t>
  </si>
  <si>
    <t>TPS</t>
  </si>
  <si>
    <t>TQM</t>
  </si>
  <si>
    <t>TR</t>
  </si>
  <si>
    <t>TRC</t>
  </si>
  <si>
    <t>TRITN</t>
  </si>
  <si>
    <t>TRT</t>
  </si>
  <si>
    <t>TRU</t>
  </si>
  <si>
    <t>TRUBB</t>
  </si>
  <si>
    <t>TSC</t>
  </si>
  <si>
    <t>TSE</t>
  </si>
  <si>
    <t>TSF</t>
  </si>
  <si>
    <t>TSI</t>
  </si>
  <si>
    <t>TSR</t>
  </si>
  <si>
    <t>TSTE</t>
  </si>
  <si>
    <t>TSTH</t>
  </si>
  <si>
    <t>TTA</t>
  </si>
  <si>
    <t>TTCL</t>
  </si>
  <si>
    <t>TTI</t>
  </si>
  <si>
    <t>TTT</t>
  </si>
  <si>
    <t>TTW</t>
  </si>
  <si>
    <t>TU</t>
  </si>
  <si>
    <t>TVD</t>
  </si>
  <si>
    <t>TVI</t>
  </si>
  <si>
    <t>TVO</t>
  </si>
  <si>
    <t>TVT</t>
  </si>
  <si>
    <t>TWP</t>
  </si>
  <si>
    <t>TWPC</t>
  </si>
  <si>
    <t>TWZ</t>
  </si>
  <si>
    <t>TYCN</t>
  </si>
  <si>
    <t>U</t>
  </si>
  <si>
    <t>UAC</t>
  </si>
  <si>
    <t>UBIS</t>
  </si>
  <si>
    <t>UEC</t>
  </si>
  <si>
    <t>UKEM</t>
  </si>
  <si>
    <t>UMI</t>
  </si>
  <si>
    <t>UMS</t>
  </si>
  <si>
    <t>UNIQ</t>
  </si>
  <si>
    <t>UOBKH</t>
  </si>
  <si>
    <t>UP</t>
  </si>
  <si>
    <t>UPA</t>
  </si>
  <si>
    <t>UPF</t>
  </si>
  <si>
    <t>UPOIC</t>
  </si>
  <si>
    <t>UREKA</t>
  </si>
  <si>
    <t>UT</t>
  </si>
  <si>
    <t>UTP</t>
  </si>
  <si>
    <t>UV</t>
  </si>
  <si>
    <t>UVAN</t>
  </si>
  <si>
    <t>UWC</t>
  </si>
  <si>
    <t>VARO</t>
  </si>
  <si>
    <t>VCOM</t>
  </si>
  <si>
    <t>VGI</t>
  </si>
  <si>
    <t>VIBHA</t>
  </si>
  <si>
    <t>VIH</t>
  </si>
  <si>
    <t>VL</t>
  </si>
  <si>
    <t>VNG</t>
  </si>
  <si>
    <t>VNT</t>
  </si>
  <si>
    <t>VPO</t>
  </si>
  <si>
    <t>VRANDA</t>
  </si>
  <si>
    <t>W</t>
  </si>
  <si>
    <t>WACOAL</t>
  </si>
  <si>
    <t>WAVE</t>
  </si>
  <si>
    <t>WG</t>
  </si>
  <si>
    <t>WHA</t>
  </si>
  <si>
    <t>WHAUP</t>
  </si>
  <si>
    <t>WICE</t>
  </si>
  <si>
    <t>WIIK</t>
  </si>
  <si>
    <t>WIN</t>
  </si>
  <si>
    <t>WINNER</t>
  </si>
  <si>
    <t>WORK</t>
  </si>
  <si>
    <t>WP</t>
  </si>
  <si>
    <t>WPH</t>
  </si>
  <si>
    <t>WR</t>
  </si>
  <si>
    <t>XO</t>
  </si>
  <si>
    <t>YCI</t>
  </si>
  <si>
    <t>YGG</t>
  </si>
  <si>
    <t>YUASA</t>
  </si>
  <si>
    <t>ZEN</t>
  </si>
  <si>
    <t>ZIGA</t>
  </si>
  <si>
    <t>ZMICO</t>
  </si>
  <si>
    <t>Balance Sheet</t>
  </si>
  <si>
    <t/>
  </si>
  <si>
    <t>Q1/2008</t>
  </si>
  <si>
    <t>Q2/2008</t>
  </si>
  <si>
    <t>Q3/2008</t>
  </si>
  <si>
    <t>Yearly/2008</t>
  </si>
  <si>
    <t>Q1/2009</t>
  </si>
  <si>
    <t>Q2/2009</t>
  </si>
  <si>
    <t>Q3/2009</t>
  </si>
  <si>
    <t>Yearly/2009</t>
  </si>
  <si>
    <t>Q1/2010</t>
  </si>
  <si>
    <t>Q2/2010</t>
  </si>
  <si>
    <t>Q3/2010</t>
  </si>
  <si>
    <t>Yearly/2010</t>
  </si>
  <si>
    <t>Q1/2011</t>
  </si>
  <si>
    <t>Q2/2011</t>
  </si>
  <si>
    <t>Q3/2011</t>
  </si>
  <si>
    <t>Yearly/2011</t>
  </si>
  <si>
    <t>Q1/2012</t>
  </si>
  <si>
    <t>Q2/2012</t>
  </si>
  <si>
    <t>Q3/2012</t>
  </si>
  <si>
    <t>Yearly/2012</t>
  </si>
  <si>
    <t>Q1/2013</t>
  </si>
  <si>
    <t>Q2/2013</t>
  </si>
  <si>
    <t>Q3/2013</t>
  </si>
  <si>
    <t>Yearly/2013</t>
  </si>
  <si>
    <t>Q1/2014</t>
  </si>
  <si>
    <t>Q2/2014</t>
  </si>
  <si>
    <t>Q3/2014</t>
  </si>
  <si>
    <t>Yearly/2014</t>
  </si>
  <si>
    <t>Q1/2015</t>
  </si>
  <si>
    <t>Q2/2015</t>
  </si>
  <si>
    <t>Q3/2015</t>
  </si>
  <si>
    <t>Yearly/2015</t>
  </si>
  <si>
    <t>Q1/2016</t>
  </si>
  <si>
    <t>Q2/2016</t>
  </si>
  <si>
    <t>Q3/2016</t>
  </si>
  <si>
    <t>Yearly/2016</t>
  </si>
  <si>
    <t>Q1/2017</t>
  </si>
  <si>
    <t>Q2/2017</t>
  </si>
  <si>
    <t>Q3/2017</t>
  </si>
  <si>
    <t>Yearly/2017</t>
  </si>
  <si>
    <t>Q1/2018</t>
  </si>
  <si>
    <t>Q2/2018</t>
  </si>
  <si>
    <t>Q3/2018</t>
  </si>
  <si>
    <t>Yearly/2018</t>
  </si>
  <si>
    <t>Q1/2019</t>
  </si>
  <si>
    <t>Q2/2019</t>
  </si>
  <si>
    <t>Q3/2019</t>
  </si>
  <si>
    <t>Yearly/2019</t>
  </si>
  <si>
    <t>Q1/2020</t>
  </si>
  <si>
    <t>Q2/2020</t>
  </si>
  <si>
    <t>Assets</t>
  </si>
  <si>
    <t xml:space="preserve"> Cash and Cash Equivalents</t>
  </si>
  <si>
    <t xml:space="preserve">    Less : Allowance for Doubtful Accounts</t>
  </si>
  <si>
    <t xml:space="preserve"> Assets Forclosed - Net</t>
  </si>
  <si>
    <t xml:space="preserve"> Property, Plant and Equipments - Net</t>
  </si>
  <si>
    <t xml:space="preserve">    Property, Plant and Equipments</t>
  </si>
  <si>
    <t xml:space="preserve"> Intangible Assets - Net</t>
  </si>
  <si>
    <t xml:space="preserve">    Other Intangible Assets</t>
  </si>
  <si>
    <t xml:space="preserve"> Deferred Tax Assets</t>
  </si>
  <si>
    <t xml:space="preserve"> Total Assets</t>
  </si>
  <si>
    <t>Liabilities</t>
  </si>
  <si>
    <t xml:space="preserve"> Total Liabilities</t>
  </si>
  <si>
    <t>Equities</t>
  </si>
  <si>
    <t xml:space="preserve"> Authorized Share Capital</t>
  </si>
  <si>
    <t xml:space="preserve">    Ordinary Shares</t>
  </si>
  <si>
    <t xml:space="preserve"> Issued and Fully Paid-Up Share Capital</t>
  </si>
  <si>
    <t xml:space="preserve"> Premium (Discount) on Share Capital</t>
  </si>
  <si>
    <t xml:space="preserve"> Retained Earnings (Deficit)</t>
  </si>
  <si>
    <t xml:space="preserve">    Retained Earnings - Appropriated</t>
  </si>
  <si>
    <t xml:space="preserve">      Legal and Statutory Reserves</t>
  </si>
  <si>
    <t xml:space="preserve">    Retained Earnings (Deficit) - Unappropriated</t>
  </si>
  <si>
    <t xml:space="preserve"> Other Components of Equity</t>
  </si>
  <si>
    <t xml:space="preserve">    Other Surplus (Deficit)</t>
  </si>
  <si>
    <t xml:space="preserve">      Other Surplus (Deficit) - Others</t>
  </si>
  <si>
    <t xml:space="preserve">    Other Items</t>
  </si>
  <si>
    <t xml:space="preserve"> Equity Attributable to Equity Holders of Parent</t>
  </si>
  <si>
    <t xml:space="preserve"> Total Equity</t>
  </si>
  <si>
    <t>P&amp;L</t>
  </si>
  <si>
    <t>Q4/2008</t>
  </si>
  <si>
    <t>Q4/2009</t>
  </si>
  <si>
    <t>Q4/2010</t>
  </si>
  <si>
    <t>Q4/2011</t>
  </si>
  <si>
    <t>Q4/2012</t>
  </si>
  <si>
    <t>Q4/2013</t>
  </si>
  <si>
    <t>Q4/2014</t>
  </si>
  <si>
    <t>Q4/2015</t>
  </si>
  <si>
    <t>Q4/2016</t>
  </si>
  <si>
    <t>Q4/2017</t>
  </si>
  <si>
    <t>Q4/2018</t>
  </si>
  <si>
    <t>Q4/2019</t>
  </si>
  <si>
    <t xml:space="preserve">    Other Expenses - Other</t>
  </si>
  <si>
    <t>Net Profit</t>
  </si>
  <si>
    <t xml:space="preserve"> Income Tax Expenses</t>
  </si>
  <si>
    <t xml:space="preserve"> Net Profit (Loss)</t>
  </si>
  <si>
    <t xml:space="preserve"> Profit (Loss) Attributable to Equity Holders of the Parent</t>
  </si>
  <si>
    <t xml:space="preserve"> Basic Earnings per Share (Unit : Baht)</t>
  </si>
  <si>
    <t>Other Comprehensive Income Statement</t>
  </si>
  <si>
    <t xml:space="preserve"> Actuarial Gains (Losses) on Employee Benefit Plans</t>
  </si>
  <si>
    <t xml:space="preserve"> Total Other Comprehensive Income</t>
  </si>
  <si>
    <t xml:space="preserve">    Total Comprehensive Income Attributable to Equity Holders of the Parent</t>
  </si>
  <si>
    <t>Cashflow</t>
  </si>
  <si>
    <t>Operating Activities</t>
  </si>
  <si>
    <t xml:space="preserve"> Profit (Loss) Before Financial Costs And/or Income Tax Expenses</t>
  </si>
  <si>
    <t xml:space="preserve"> Period Net Profit (Loss)/attributable to Equity Holders of Parent</t>
  </si>
  <si>
    <t xml:space="preserve"> Depreciation and Amortisation</t>
  </si>
  <si>
    <t xml:space="preserve">    Depreciation</t>
  </si>
  <si>
    <t xml:space="preserve">    Amortisation</t>
  </si>
  <si>
    <t xml:space="preserve"> Bad Debt and Doubtful Accounts (Reversal)</t>
  </si>
  <si>
    <t xml:space="preserve"> (Gain) Loss on Disposal of Fixed Assets</t>
  </si>
  <si>
    <t xml:space="preserve"> Impairment Loss of Investments (Reversal)</t>
  </si>
  <si>
    <t xml:space="preserve"> Impairment Loss of Properties Foreclosed (Reversal)</t>
  </si>
  <si>
    <t xml:space="preserve"> Impairment Loss of Other Assets (Reversal)</t>
  </si>
  <si>
    <t xml:space="preserve"> (Gain) Loss on Fair Value Adjustments of Investments</t>
  </si>
  <si>
    <t xml:space="preserve"> Finance Costs</t>
  </si>
  <si>
    <t xml:space="preserve"> Other Reconciliation Items</t>
  </si>
  <si>
    <t xml:space="preserve"> Cash Flows From (Used In) Operations Before Changes in Operating Assets and Liabilities</t>
  </si>
  <si>
    <t xml:space="preserve"> (Increase) Decrease in Operating Assets</t>
  </si>
  <si>
    <t xml:space="preserve">    (Increase) Decrease in Other Current Assets</t>
  </si>
  <si>
    <t xml:space="preserve">    (Increase) Decrease in Other Non-Current Assets</t>
  </si>
  <si>
    <t xml:space="preserve"> Increase (Decrease) in Operating Liabilities</t>
  </si>
  <si>
    <t xml:space="preserve">    Increase (Decrease) in Other Current Liabilities</t>
  </si>
  <si>
    <t xml:space="preserve">    Increase (Decrease) in Other Non-Current Liabilities</t>
  </si>
  <si>
    <t xml:space="preserve"> Cash Generated From Operations</t>
  </si>
  <si>
    <t xml:space="preserve"> Interest Received</t>
  </si>
  <si>
    <t xml:space="preserve"> Interest Paid</t>
  </si>
  <si>
    <t xml:space="preserve"> Income Tax Paid</t>
  </si>
  <si>
    <t xml:space="preserve"> Net Cash Provided by (Used In) Operating Activities</t>
  </si>
  <si>
    <t>Investing Activities</t>
  </si>
  <si>
    <t xml:space="preserve"> (Increase) Decrease in Short-Term Investments</t>
  </si>
  <si>
    <t xml:space="preserve"> (Increase) Decrease in Long-Term Investments</t>
  </si>
  <si>
    <t xml:space="preserve">    (Increase) in Long-Term Investments</t>
  </si>
  <si>
    <t xml:space="preserve"> (Increase) Decrease in Property, Plant and Equipments</t>
  </si>
  <si>
    <t xml:space="preserve">    Proceeds From Disposal of Property, Plant and Equipments</t>
  </si>
  <si>
    <t xml:space="preserve">    Purchases of Property, Plant and Equipments</t>
  </si>
  <si>
    <t xml:space="preserve"> (Increase) Decrease in Intangible Assets</t>
  </si>
  <si>
    <t xml:space="preserve">    (Increase) in Intangible Assets</t>
  </si>
  <si>
    <t xml:space="preserve"> (Increase) Decrease in Restricted Deposits at Financial Institutions</t>
  </si>
  <si>
    <t xml:space="preserve"> Dividends Received</t>
  </si>
  <si>
    <t xml:space="preserve"> Other Items</t>
  </si>
  <si>
    <t xml:space="preserve"> Net Cash Provided by (Used In) Investing Activities</t>
  </si>
  <si>
    <t>Financing Activities</t>
  </si>
  <si>
    <t xml:space="preserve"> Increase (Decrease) in Short-Term Borrowings From Financial Institutions</t>
  </si>
  <si>
    <t xml:space="preserve"> Increase (Decrease) in Long-Term Borrowings From Financial Institutions</t>
  </si>
  <si>
    <t xml:space="preserve">    Increase in Long-Term Borrowings From Financial Institutions</t>
  </si>
  <si>
    <t xml:space="preserve">    (Decrease) in Long-Term Borrowings From Financial Institutions</t>
  </si>
  <si>
    <t xml:space="preserve"> Increase (Decrease) in Other Loan From Financial Institutions</t>
  </si>
  <si>
    <t xml:space="preserve"> Increase (Decrease) in Short-Term Borrowings From Related Parties</t>
  </si>
  <si>
    <t xml:space="preserve"> Increase (Decrease) in Long-Term Borrowings From Related Parties</t>
  </si>
  <si>
    <t xml:space="preserve"> Increase (Decrease) in Short-Term Borrowings From Other Parties</t>
  </si>
  <si>
    <t xml:space="preserve"> Increase (Decrease) in Finance Lease Contract Liabilities</t>
  </si>
  <si>
    <t xml:space="preserve">    (Decrease) in Finance Lease Contract Liabilities</t>
  </si>
  <si>
    <t xml:space="preserve"> Increase (Decrease) in Debt Instruments</t>
  </si>
  <si>
    <t xml:space="preserve">    Repayment of Debentures and Debt Instruments</t>
  </si>
  <si>
    <t xml:space="preserve">    Proceeds From Issuance of Debentures and Debt Instruments</t>
  </si>
  <si>
    <t xml:space="preserve"> Proceeds From Issuance of Share Capital</t>
  </si>
  <si>
    <t xml:space="preserve"> Dividend Paid</t>
  </si>
  <si>
    <t xml:space="preserve"> Net Cash Provided by (Used In) Financing Activities</t>
  </si>
  <si>
    <t>Net Cash Flow</t>
  </si>
  <si>
    <t xml:space="preserve"> Net Increase (Decrease) in Cash and Cash Equivalent</t>
  </si>
  <si>
    <t xml:space="preserve"> Cash and Cash Equivalents, Beginning Balance</t>
  </si>
  <si>
    <t xml:space="preserve"> Cash and Cash Equivalents, Ending Balance</t>
  </si>
  <si>
    <t>Asset</t>
  </si>
  <si>
    <t>Q1</t>
  </si>
  <si>
    <t>Q2</t>
  </si>
  <si>
    <t>Q3</t>
  </si>
  <si>
    <t>Yearly</t>
  </si>
  <si>
    <t>%COMMON SIZE</t>
  </si>
  <si>
    <t>D/E Ratio</t>
  </si>
  <si>
    <t>Equity</t>
  </si>
  <si>
    <t>REVENUE STRUCTURE</t>
  </si>
  <si>
    <t>Q4</t>
  </si>
  <si>
    <t>%YOY Growth</t>
  </si>
  <si>
    <t>Total Incomes</t>
  </si>
  <si>
    <t>COGS BREAKDOWN</t>
  </si>
  <si>
    <t>%GPM</t>
  </si>
  <si>
    <t>SG&amp;A</t>
  </si>
  <si>
    <t>EBIT</t>
  </si>
  <si>
    <t>%EBIT</t>
  </si>
  <si>
    <t>EBITDA</t>
  </si>
  <si>
    <t>%EBITDA</t>
  </si>
  <si>
    <t>EBT</t>
  </si>
  <si>
    <t>%EBT</t>
  </si>
  <si>
    <t>%Tax Rate</t>
  </si>
  <si>
    <t>%NPM</t>
  </si>
  <si>
    <t xml:space="preserve"> Loss on Obsolescence (Reversal)</t>
  </si>
  <si>
    <t>CFO/Net Profit</t>
  </si>
  <si>
    <t>Free Cash Flow</t>
  </si>
  <si>
    <t>CapEX</t>
  </si>
  <si>
    <t>Financial Ratio</t>
  </si>
  <si>
    <t>Profitability Ratio</t>
  </si>
  <si>
    <t>ROA</t>
  </si>
  <si>
    <t>ROIC</t>
  </si>
  <si>
    <t>ROE</t>
  </si>
  <si>
    <t>Debt Ratio</t>
  </si>
  <si>
    <t>Debt to Equity</t>
  </si>
  <si>
    <t>Debt to Net Profit</t>
  </si>
  <si>
    <t>Market Ratio</t>
  </si>
  <si>
    <t>Common Shares</t>
  </si>
  <si>
    <t>Book Value / Share</t>
  </si>
  <si>
    <t>EPS</t>
  </si>
  <si>
    <t>EPS Growth</t>
  </si>
  <si>
    <t>Dividend per Share</t>
  </si>
  <si>
    <t>Dividend Yield</t>
  </si>
  <si>
    <t>Dividend Payout Ratio</t>
  </si>
  <si>
    <t>Market Cap</t>
  </si>
  <si>
    <t>P/BV</t>
  </si>
  <si>
    <t>P/E</t>
  </si>
  <si>
    <t>EV/EBITDA</t>
  </si>
  <si>
    <t>P/S</t>
  </si>
  <si>
    <t>Max Price</t>
  </si>
  <si>
    <t>Min Price</t>
  </si>
  <si>
    <t>Price</t>
  </si>
  <si>
    <t>Valuation</t>
  </si>
  <si>
    <t>PEG Ratio</t>
  </si>
  <si>
    <t>CONSENSUS</t>
  </si>
  <si>
    <t>P/BV MOS</t>
  </si>
  <si>
    <t>P/E MOS</t>
  </si>
  <si>
    <t>EV/EBITDA MOS</t>
  </si>
  <si>
    <t>P/S MOS</t>
  </si>
  <si>
    <t>CONSENSUS MOS</t>
  </si>
  <si>
    <t>AVERAGE MOS</t>
  </si>
  <si>
    <t>Backtesting</t>
  </si>
  <si>
    <t>DPS Consecutive</t>
  </si>
  <si>
    <t>Total Return</t>
  </si>
  <si>
    <t>%Total Return</t>
  </si>
  <si>
    <t>CAGR</t>
  </si>
  <si>
    <t xml:space="preserve"> Short-Term Investments</t>
  </si>
  <si>
    <t xml:space="preserve"> Trade Accounts and Other Receivable</t>
  </si>
  <si>
    <t xml:space="preserve">    Other Parties</t>
  </si>
  <si>
    <t xml:space="preserve"> Inventories</t>
  </si>
  <si>
    <t xml:space="preserve"> Other Current Financial Assets</t>
  </si>
  <si>
    <t xml:space="preserve"> Other Short-Term Account Receivables - Net</t>
  </si>
  <si>
    <t xml:space="preserve"> Other Current Assets</t>
  </si>
  <si>
    <t xml:space="preserve">    Other Current Assets - Others</t>
  </si>
  <si>
    <t xml:space="preserve"> Total Current Assets</t>
  </si>
  <si>
    <t xml:space="preserve"> Cash Restricted or Pledged</t>
  </si>
  <si>
    <t xml:space="preserve"> Investment in Associates Joint Ventures And/or Jointly-Control Entities, Equity Method</t>
  </si>
  <si>
    <t xml:space="preserve"> Investment Accounted for Using Cost Method</t>
  </si>
  <si>
    <t xml:space="preserve">    Associates, Joint Ventures And/or Jointly-Controlled Entities</t>
  </si>
  <si>
    <t xml:space="preserve">    Long-Term Investments</t>
  </si>
  <si>
    <t xml:space="preserve"> Investment Properties - Net</t>
  </si>
  <si>
    <t xml:space="preserve">    Investment Properties</t>
  </si>
  <si>
    <t xml:space="preserve"> Net of Current Portion of Long-Term Loans</t>
  </si>
  <si>
    <t xml:space="preserve">    Related Parties</t>
  </si>
  <si>
    <t xml:space="preserve"> Net Current Portion of Long-Term Receivables</t>
  </si>
  <si>
    <t xml:space="preserve"> Goodwill - Net</t>
  </si>
  <si>
    <t xml:space="preserve">    Goodwill</t>
  </si>
  <si>
    <t xml:space="preserve"> Leasehold Right - Net</t>
  </si>
  <si>
    <t xml:space="preserve"> Other Non-Current Financial Assets</t>
  </si>
  <si>
    <t xml:space="preserve"> Other Non-Current Assets</t>
  </si>
  <si>
    <t xml:space="preserve">    Advance Payments</t>
  </si>
  <si>
    <t xml:space="preserve">    Other Non-Current Assets - Other</t>
  </si>
  <si>
    <t xml:space="preserve"> Total Non-Current Assets</t>
  </si>
  <si>
    <t xml:space="preserve"> Bank Overdrafts and Short-Term Borrowings From Financial Institutions</t>
  </si>
  <si>
    <t xml:space="preserve"> Trade Accounts and Other Payable</t>
  </si>
  <si>
    <t xml:space="preserve"> Land and Construction Cost Payables</t>
  </si>
  <si>
    <t xml:space="preserve"> Other Short-Term Account Payables - Net</t>
  </si>
  <si>
    <t xml:space="preserve"> Advances and Short-Term Loans</t>
  </si>
  <si>
    <t xml:space="preserve"> Current Portion of Long-Term Liabilities</t>
  </si>
  <si>
    <t xml:space="preserve">    Long-Term Borrowings From Financial Institutions</t>
  </si>
  <si>
    <t xml:space="preserve">    Long-Term Borrowings From Other Parties</t>
  </si>
  <si>
    <t xml:space="preserve">    Finance Lease Liabilities</t>
  </si>
  <si>
    <t xml:space="preserve">    Other Long-Term Liabilities</t>
  </si>
  <si>
    <t xml:space="preserve"> Current Portion of Account Payables</t>
  </si>
  <si>
    <t xml:space="preserve"> Current Portion of Deferred Income</t>
  </si>
  <si>
    <t xml:space="preserve"> Current Portion of Advances Received From Customers</t>
  </si>
  <si>
    <t xml:space="preserve"> Short-Term Provisions</t>
  </si>
  <si>
    <t xml:space="preserve"> Other Current Liabilities</t>
  </si>
  <si>
    <t xml:space="preserve">    Corporate Income Tax Payable</t>
  </si>
  <si>
    <t xml:space="preserve">    Other Current Liabilities - Others</t>
  </si>
  <si>
    <t xml:space="preserve"> Total Current Liabilities</t>
  </si>
  <si>
    <t xml:space="preserve"> Net of Current Portion of Long-Term Liabilities</t>
  </si>
  <si>
    <t xml:space="preserve">    Long-Term Borrowings From Related Parties</t>
  </si>
  <si>
    <t xml:space="preserve"> Net of Current Portion of Other Account Payables</t>
  </si>
  <si>
    <t xml:space="preserve"> Net of Current Portion of Post Employee Benefit Obligations</t>
  </si>
  <si>
    <t xml:space="preserve"> Deferred Tax Liabilities</t>
  </si>
  <si>
    <t xml:space="preserve"> Other Non-Current Liabilities</t>
  </si>
  <si>
    <t xml:space="preserve">    Other Non-Current Liabilities - Others</t>
  </si>
  <si>
    <t xml:space="preserve"> Total Non-Current Liabilities</t>
  </si>
  <si>
    <t xml:space="preserve"> Treasury Shares / Shares of the Company Held by Subsidiaries</t>
  </si>
  <si>
    <t xml:space="preserve">    Number of Treasury Shares (Unit : Share)</t>
  </si>
  <si>
    <t xml:space="preserve">    Treasury Shares</t>
  </si>
  <si>
    <t xml:space="preserve">      Revaluation Surplus on Investments</t>
  </si>
  <si>
    <t xml:space="preserve">    Currency Translation Changes</t>
  </si>
  <si>
    <t xml:space="preserve"> Non-Controlling Interests</t>
  </si>
  <si>
    <t>Short-Term Debt</t>
  </si>
  <si>
    <t>Long-Term Debt</t>
  </si>
  <si>
    <t>Total Debt</t>
  </si>
  <si>
    <t>Revenues</t>
  </si>
  <si>
    <t xml:space="preserve"> Revenues From Sale of Goods and Rendering of Services</t>
  </si>
  <si>
    <t xml:space="preserve">    Revenues From Sales</t>
  </si>
  <si>
    <t xml:space="preserve">    Revenues From Rendering of Services</t>
  </si>
  <si>
    <t xml:space="preserve"> Other Income</t>
  </si>
  <si>
    <t xml:space="preserve">    Interest Income</t>
  </si>
  <si>
    <t xml:space="preserve">    Dividend Income</t>
  </si>
  <si>
    <t xml:space="preserve">    Gain on Disposal of Investments</t>
  </si>
  <si>
    <t xml:space="preserve">    Other Incomes - Others</t>
  </si>
  <si>
    <t xml:space="preserve"> Shares of Profits From Investments Accounted for Using the Equity Method</t>
  </si>
  <si>
    <t xml:space="preserve"> Total Revenues</t>
  </si>
  <si>
    <t>Expenses</t>
  </si>
  <si>
    <t xml:space="preserve"> Cost of Sale of Goods and Rendering of Services</t>
  </si>
  <si>
    <t xml:space="preserve">    Cost of Goods Sold</t>
  </si>
  <si>
    <t xml:space="preserve">    Cost of Rendering of Services</t>
  </si>
  <si>
    <t xml:space="preserve"> Selling and Administrative Expenses</t>
  </si>
  <si>
    <t xml:space="preserve">    Administrative Expenses</t>
  </si>
  <si>
    <t xml:space="preserve"> Other Expenses</t>
  </si>
  <si>
    <t xml:space="preserve"> Management and Directors' Remuneration</t>
  </si>
  <si>
    <t xml:space="preserve"> Shares of Losses From Investments Accounted for Using the Equity Method</t>
  </si>
  <si>
    <t xml:space="preserve"> Total Expenses</t>
  </si>
  <si>
    <t xml:space="preserve"> Profit (Loss) Before Finance Costs and Income Tax Expenses</t>
  </si>
  <si>
    <t xml:space="preserve"> Profit (Loss) Attributable to Non-Controlling Interests</t>
  </si>
  <si>
    <t xml:space="preserve"> Unrealised Gains (Losses) on Available-for-Sale Financial Assets</t>
  </si>
  <si>
    <t xml:space="preserve"> Exchange Differences on Translating Foreign Operations</t>
  </si>
  <si>
    <t xml:space="preserve"> Other Comprehensive Income - Others</t>
  </si>
  <si>
    <t xml:space="preserve">    Total Comprehensive Income Attributable to Non-Controlling Interests</t>
  </si>
  <si>
    <t xml:space="preserve"> Other Expenses (Edited)</t>
  </si>
  <si>
    <t xml:space="preserve"> Share of (Profit) Loss From Investments Accounted for Using the Equity Method</t>
  </si>
  <si>
    <t xml:space="preserve"> Unrealised (Gain) Loss on Foreign Currency Exchange</t>
  </si>
  <si>
    <t xml:space="preserve"> Impairment Loss of Fixed Assets (Reversal)</t>
  </si>
  <si>
    <t xml:space="preserve"> (Gain) Loss on Sales of Investments in Subsidiaries and Associates</t>
  </si>
  <si>
    <t xml:space="preserve"> (Gain) Loss on Disposal of Other Investments</t>
  </si>
  <si>
    <t xml:space="preserve"> (Gain) Loss on Disposal of Other Assets</t>
  </si>
  <si>
    <t xml:space="preserve"> (Gain) Loss on Fair Value Adjustments of Other Assets</t>
  </si>
  <si>
    <t xml:space="preserve"> Loss on Write-Off Fixed Assets</t>
  </si>
  <si>
    <t xml:space="preserve"> Loss on Write-Off Other Assets</t>
  </si>
  <si>
    <t xml:space="preserve">    (Increase) Decrease in Trade Account and Other Receivables - Other Parties</t>
  </si>
  <si>
    <t xml:space="preserve">    Increase (Decrease) in Other Receivables - Other Parties</t>
  </si>
  <si>
    <t xml:space="preserve">    (Increase) Decrease in Inventories</t>
  </si>
  <si>
    <t xml:space="preserve">    Increase (Decrease) in Trade Account and Other Payables - Other Parties</t>
  </si>
  <si>
    <t xml:space="preserve">    Increase (Decrease) in Other Payables - Other Parties</t>
  </si>
  <si>
    <t xml:space="preserve">    Decrease in Long-Term Investments</t>
  </si>
  <si>
    <t xml:space="preserve"> (Increase) Decrease in Investment in Subsidiaries and Associates</t>
  </si>
  <si>
    <t xml:space="preserve">    (Increase) in Investment in Subsidiaries And/or Associates</t>
  </si>
  <si>
    <t xml:space="preserve">    Decrease in Investment in Subsidiaries And/or Associates</t>
  </si>
  <si>
    <t xml:space="preserve"> (Increase) Decrease in Other Investment</t>
  </si>
  <si>
    <t xml:space="preserve">    (Increase) in Other Investment</t>
  </si>
  <si>
    <t xml:space="preserve">    Decrease in Other Investment</t>
  </si>
  <si>
    <t xml:space="preserve"> (Increase) Decrease in Long-Term Loans - Related Parties</t>
  </si>
  <si>
    <t xml:space="preserve"> Increase (Decrease) Differences on Financial Statements Translation</t>
  </si>
  <si>
    <t>Gross Profit</t>
  </si>
  <si>
    <t xml:space="preserve">    Selling Expenses</t>
  </si>
  <si>
    <t>Liquidity Ratio</t>
  </si>
  <si>
    <t>ระยะเวลาเก็บหนี้เฉลี่ย</t>
  </si>
  <si>
    <t>ระยะเวลาขายสินค้าเฉลี่ย</t>
  </si>
  <si>
    <t>ระยะเวลาชำระหนี้เฉลี่ย</t>
  </si>
  <si>
    <t>Cash Cycle</t>
  </si>
  <si>
    <t>INCOME BREAKDOWN</t>
  </si>
  <si>
    <t>SHOPPING CENTER</t>
  </si>
  <si>
    <t>OFFICE BUILDING</t>
  </si>
  <si>
    <t>HOTEL</t>
  </si>
  <si>
    <t>RESIDENTIAL</t>
  </si>
  <si>
    <t>ENTERTAINMENT PARK</t>
  </si>
  <si>
    <t>FOOD &amp; BEVERAGE</t>
  </si>
  <si>
    <t>GRAND CANEL LAND</t>
  </si>
  <si>
    <t>PARTIAL BENEFIT</t>
  </si>
  <si>
    <t>OTHERS</t>
  </si>
  <si>
    <t>COST BREAKDOWN</t>
  </si>
  <si>
    <t>GROSS PROFIT BREAKDOWN</t>
  </si>
  <si>
    <t>Total</t>
  </si>
  <si>
    <t>MARKET SHARE (BANGKOK) (GROSS FLOOR AREA)</t>
  </si>
  <si>
    <t>THE MALL</t>
  </si>
  <si>
    <t>ROBINSON</t>
  </si>
  <si>
    <t>L&amp;H</t>
  </si>
  <si>
    <t>SEACON SQUARE</t>
  </si>
  <si>
    <t>SIAM PIWAT</t>
  </si>
  <si>
    <t>FUTURE PARK</t>
  </si>
  <si>
    <t>HYPER MARKET</t>
  </si>
  <si>
    <t xml:space="preserve">SHOPPING CENTERS </t>
  </si>
  <si>
    <t>BANGKOK</t>
  </si>
  <si>
    <t>PROVINCES</t>
  </si>
  <si>
    <t>HOTELS</t>
  </si>
  <si>
    <t>ROOMS</t>
  </si>
  <si>
    <t>RESIDENTIAL (MIXED-USE CONDOMINIUM)</t>
  </si>
  <si>
    <t>WATER PARK</t>
  </si>
  <si>
    <t>CENTRAL PARK</t>
  </si>
  <si>
    <t>THEME PARK</t>
  </si>
  <si>
    <t>Q3/2020</t>
  </si>
  <si>
    <t xml:space="preserve"> Diluted Earnings per Share (Unit : Baht)</t>
  </si>
  <si>
    <t xml:space="preserve"> Gains (Losses) on Cash Flow Hedges</t>
  </si>
  <si>
    <t xml:space="preserve"> Income Tax Relating to Components of Other Comprehensive Income</t>
  </si>
  <si>
    <t xml:space="preserve"> Current Portion of Long-Term Loans</t>
  </si>
  <si>
    <t xml:space="preserve"> Current Portion of Long-Term Receivables</t>
  </si>
  <si>
    <t xml:space="preserve"> Derivative Assets, Current</t>
  </si>
  <si>
    <t xml:space="preserve"> Non-Current Assets And/or the Disposal Group as Held for Sale</t>
  </si>
  <si>
    <t xml:space="preserve">    Refundable Value Added Tax</t>
  </si>
  <si>
    <t xml:space="preserve">    Prepayments</t>
  </si>
  <si>
    <t xml:space="preserve">    Accrued Interest Receivables</t>
  </si>
  <si>
    <t xml:space="preserve"> Derivative Assets, Non-Current</t>
  </si>
  <si>
    <t xml:space="preserve">    Debentures and Debt Certificates</t>
  </si>
  <si>
    <t xml:space="preserve"> Derivative Liabilities, Current</t>
  </si>
  <si>
    <t xml:space="preserve"> Liabilities Directly Associated With Non-Current Assets And/or the Disposal Group as Held for Sale</t>
  </si>
  <si>
    <t xml:space="preserve">    Accrued Expense</t>
  </si>
  <si>
    <t xml:space="preserve"> Derivative Liabilities, Non-Current</t>
  </si>
  <si>
    <t xml:space="preserve">      Treasury Shares Reserve</t>
  </si>
  <si>
    <t xml:space="preserve">    Gain on Foreign Currency Exchange</t>
  </si>
  <si>
    <t xml:space="preserve">    Reversal Impairment Loss of Other Assets</t>
  </si>
  <si>
    <t xml:space="preserve">    Loss on Foreign Currency Exchange</t>
  </si>
  <si>
    <t xml:space="preserve">    Loss on Disposal of Investments</t>
  </si>
  <si>
    <t xml:space="preserve">    Impairment Loss of Other Assets</t>
  </si>
  <si>
    <t xml:space="preserve">    Profit (Loss) From Discontinued Operations</t>
  </si>
  <si>
    <t xml:space="preserve"> Change in Assets Revaluation Surplus</t>
  </si>
  <si>
    <t xml:space="preserve"> Share of Other Comprehensive Income of Associates</t>
  </si>
  <si>
    <t xml:space="preserve"> Loss on Diminution in Value of Inventories (Reversal)</t>
  </si>
  <si>
    <t xml:space="preserve"> Impairment Loss of Identifiable Intangible Assets (Reversal)</t>
  </si>
  <si>
    <t xml:space="preserve"> Loss on Write-Off Investments</t>
  </si>
  <si>
    <t xml:space="preserve"> (Increase) Decrease in Advances and Short-Term Loans - Other Parties</t>
  </si>
  <si>
    <t xml:space="preserve"> (Increase) Decrease in Long-Term Loans - Other Parties</t>
  </si>
  <si>
    <t xml:space="preserve">    (Increase) in Long-Term Loans - Other Parties</t>
  </si>
  <si>
    <t xml:space="preserve">    Decrease in Long-Term Loans - Other Parties</t>
  </si>
  <si>
    <t xml:space="preserve"> (Increase) Decrease in Advances and Short-Term Loans - Related Parties</t>
  </si>
  <si>
    <t xml:space="preserve">    (Increase) in Long-Term Loans - Related Parties</t>
  </si>
  <si>
    <t xml:space="preserve">    Decrease in Long-Term Loans - Related Parties</t>
  </si>
  <si>
    <t xml:space="preserve">    Decrease in Intangible Assets</t>
  </si>
  <si>
    <t xml:space="preserve"> (Increase) Decrease in Properties Foreclosed</t>
  </si>
  <si>
    <t xml:space="preserve"> Increase (Decrease) in Long-Term Borrowings From Other Parties</t>
  </si>
  <si>
    <t xml:space="preserve">    (Decrease) in Long-Term Borrowings From Other Parties</t>
  </si>
  <si>
    <t xml:space="preserve"> Purchase of Treasury Shares</t>
  </si>
  <si>
    <t xml:space="preserve"> Effect of Exchange Rate Changes on Cash and Cash Equivalents</t>
  </si>
  <si>
    <t xml:space="preserve"> Short-Term Investments Restricted or Pledged</t>
  </si>
  <si>
    <t xml:space="preserve">    Receivables Value Added Tax</t>
  </si>
  <si>
    <t xml:space="preserve"> Assets Under Concession Agreements</t>
  </si>
  <si>
    <t xml:space="preserve">    Concession Rights</t>
  </si>
  <si>
    <t xml:space="preserve">    Liabilities Under Concession Right</t>
  </si>
  <si>
    <t xml:space="preserve"> Other Current Financial Liabilities</t>
  </si>
  <si>
    <t xml:space="preserve">    Dividend Payable</t>
  </si>
  <si>
    <t xml:space="preserve">    Accrued Concession Fees</t>
  </si>
  <si>
    <t xml:space="preserve"> Other Non-Current Financial Liabilities</t>
  </si>
  <si>
    <t xml:space="preserve">      Unrealised Gain (Loss) From Changes in Investments Interest</t>
  </si>
  <si>
    <t xml:space="preserve">      Surplus (Deficit) From Shareholders' Equity Transaction of Subsidiaries And/or Associates</t>
  </si>
  <si>
    <t xml:space="preserve">        Revaluation Surplus on Investments</t>
  </si>
  <si>
    <t xml:space="preserve">        Others</t>
  </si>
  <si>
    <t xml:space="preserve">    Share Subscription Received in Advance</t>
  </si>
  <si>
    <t xml:space="preserve">    Revenues From Construction Contracts</t>
  </si>
  <si>
    <t xml:space="preserve">    Gain on Fair Value Adjustments of Investments</t>
  </si>
  <si>
    <t xml:space="preserve">    Cost of Construction Services</t>
  </si>
  <si>
    <t xml:space="preserve">    Loss on Fair Value Adjustments of Investments</t>
  </si>
  <si>
    <t xml:space="preserve">    Impairment Loss of Fixed Assets</t>
  </si>
  <si>
    <t xml:space="preserve">    Impairment Loss of Intangible Assets</t>
  </si>
  <si>
    <t xml:space="preserve">    Managements' Remuneration</t>
  </si>
  <si>
    <t xml:space="preserve"> Loss on Write-Off Intangible Assets</t>
  </si>
  <si>
    <t xml:space="preserve">    (Increase) Decrease in Trade Account and Other Receivables - Related Parties</t>
  </si>
  <si>
    <t xml:space="preserve">    Increase (Decrease) in Other Receivables - Related Parties</t>
  </si>
  <si>
    <t xml:space="preserve">    Increase (Decrease) in Other Payables - Related Parties</t>
  </si>
  <si>
    <t xml:space="preserve"> (Increase) Decrease in Assets Under Concession Agreements</t>
  </si>
  <si>
    <t xml:space="preserve">    (Increase) in Assets Under Concession Agreements</t>
  </si>
  <si>
    <t xml:space="preserve">    Increase in Long-Term Borrowings From Other Parties</t>
  </si>
  <si>
    <t xml:space="preserve"> Proceeds in Advance From Share Subscription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</si>
</sst>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87" formatCode="_(* #,##0.00_);_(* \(#,##0.00\);_(* &quot;-&quot;??_);_(@_)"/>
    <numFmt numFmtId="188" formatCode="#,##0,;\-#,##0,"/>
    <numFmt numFmtId="189" formatCode="0.0%"/>
    <numFmt numFmtId="190" formatCode="_(* #,##0_);_(* \(#,##0\);_(* &quot;-&quot;??_);_(@_)"/>
  </numFmts>
  <fonts count="20" x14ac:knownFonts="1">
    <font>
      <sz val="11"/>
      <color theme="1"/>
      <name val="Century Gothic"/>
    </font>
    <font>
      <b/>
      <sz val="12"/>
      <color rgb="FF000000"/>
      <name val="Arial"/>
      <family val="2"/>
    </font>
    <font>
      <sz val="11"/>
      <color theme="1"/>
      <name val="Arial"/>
      <family val="2"/>
    </font>
    <font>
      <sz val="12"/>
      <color rgb="FF8A8A8A"/>
      <name val="Arial"/>
      <family val="2"/>
    </font>
    <font>
      <sz val="12"/>
      <color rgb="FFFF0000"/>
      <name val="Arial"/>
      <family val="2"/>
    </font>
    <font>
      <sz val="12"/>
      <color rgb="FFFFA500"/>
      <name val="Arial"/>
      <family val="2"/>
    </font>
    <font>
      <u/>
      <sz val="11"/>
      <color theme="10"/>
      <name val="Century Gothic"/>
      <family val="2"/>
    </font>
    <font>
      <sz val="12"/>
      <color rgb="FF008000"/>
      <name val="Arial"/>
      <family val="2"/>
    </font>
    <font>
      <sz val="11"/>
      <color rgb="FF000000"/>
      <name val="Century Gothic"/>
      <family val="2"/>
    </font>
    <font>
      <b/>
      <sz val="11"/>
      <color theme="0"/>
      <name val="Century Gothic"/>
      <family val="2"/>
    </font>
    <font>
      <b/>
      <sz val="11"/>
      <color rgb="FF000000"/>
      <name val="Century Gothic"/>
      <family val="2"/>
    </font>
    <font>
      <sz val="11"/>
      <color theme="0"/>
      <name val="Century Gothic"/>
      <family val="2"/>
    </font>
    <font>
      <b/>
      <sz val="11"/>
      <color rgb="FF00B050"/>
      <name val="Century Gothic"/>
      <family val="2"/>
    </font>
    <font>
      <b/>
      <sz val="11"/>
      <color rgb="FFFFFFFF"/>
      <name val="Century Gothic"/>
      <family val="2"/>
    </font>
    <font>
      <sz val="11"/>
      <name val="Century Gothic"/>
      <family val="2"/>
    </font>
    <font>
      <b/>
      <sz val="11"/>
      <color theme="1"/>
      <name val="Century Gothic"/>
      <family val="2"/>
    </font>
    <font>
      <sz val="11"/>
      <color rgb="FF00B050"/>
      <name val="Century Gothic"/>
      <family val="2"/>
    </font>
    <font>
      <b/>
      <sz val="11"/>
      <color rgb="FFFF0000"/>
      <name val="Century Gothic"/>
      <family val="2"/>
    </font>
    <font>
      <sz val="11"/>
      <color theme="1"/>
      <name val="Century Gothic"/>
      <family val="2"/>
    </font>
    <font>
      <b/>
      <sz val="11"/>
      <color rgb="FF000000"/>
      <name val="Century Gothic"/>
      <family val="2"/>
    </font>
  </fonts>
  <fills count="14">
    <fill>
      <patternFill patternType="none"/>
    </fill>
    <fill>
      <patternFill patternType="gray125"/>
    </fill>
    <fill>
      <patternFill patternType="solid">
        <fgColor rgb="FF0070C0"/>
        <bgColor rgb="FF0070C0"/>
      </patternFill>
    </fill>
    <fill>
      <patternFill patternType="solid">
        <fgColor rgb="FF00B0F0"/>
        <bgColor rgb="FF00B0F0"/>
      </patternFill>
    </fill>
    <fill>
      <patternFill patternType="solid">
        <fgColor rgb="FFFF0000"/>
        <bgColor rgb="FFFF0000"/>
      </patternFill>
    </fill>
    <fill>
      <patternFill patternType="solid">
        <fgColor rgb="FFFFC000"/>
        <bgColor rgb="FFFFC000"/>
      </patternFill>
    </fill>
    <fill>
      <patternFill patternType="solid">
        <fgColor rgb="FF00B050"/>
        <bgColor rgb="FF00B050"/>
      </patternFill>
    </fill>
    <fill>
      <patternFill patternType="solid">
        <fgColor rgb="FFD6E3BC"/>
        <bgColor rgb="FFD6E3BC"/>
      </patternFill>
    </fill>
    <fill>
      <patternFill patternType="solid">
        <fgColor theme="1"/>
        <bgColor theme="1"/>
      </patternFill>
    </fill>
    <fill>
      <patternFill patternType="solid">
        <fgColor rgb="FFFFFF00"/>
        <bgColor rgb="FFFFFF00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-0.249977111117893"/>
        <bgColor indexed="64"/>
      </patternFill>
    </fill>
  </fills>
  <borders count="26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81">
    <xf numFmtId="0" fontId="0" fillId="0" borderId="0" xfId="0" applyFont="1" applyAlignment="1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4" fontId="3" fillId="0" borderId="0" xfId="0" applyNumberFormat="1" applyFont="1"/>
    <xf numFmtId="0" fontId="5" fillId="0" borderId="0" xfId="0" applyFont="1"/>
    <xf numFmtId="0" fontId="6" fillId="0" borderId="0" xfId="0" applyFont="1"/>
    <xf numFmtId="3" fontId="3" fillId="0" borderId="0" xfId="0" applyNumberFormat="1" applyFont="1"/>
    <xf numFmtId="0" fontId="7" fillId="0" borderId="0" xfId="0" applyFont="1"/>
    <xf numFmtId="0" fontId="8" fillId="0" borderId="0" xfId="0" applyFont="1"/>
    <xf numFmtId="0" fontId="9" fillId="2" borderId="1" xfId="0" applyFont="1" applyFill="1" applyBorder="1"/>
    <xf numFmtId="0" fontId="10" fillId="0" borderId="0" xfId="0" applyFont="1"/>
    <xf numFmtId="187" fontId="8" fillId="0" borderId="0" xfId="0" applyNumberFormat="1" applyFont="1"/>
    <xf numFmtId="0" fontId="11" fillId="2" borderId="1" xfId="0" applyFont="1" applyFill="1" applyBorder="1"/>
    <xf numFmtId="0" fontId="8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8" fillId="0" borderId="2" xfId="0" applyFont="1" applyBorder="1"/>
    <xf numFmtId="10" fontId="12" fillId="0" borderId="0" xfId="0" applyNumberFormat="1" applyFont="1"/>
    <xf numFmtId="188" fontId="15" fillId="0" borderId="5" xfId="0" applyNumberFormat="1" applyFont="1" applyBorder="1"/>
    <xf numFmtId="188" fontId="15" fillId="0" borderId="5" xfId="0" applyNumberFormat="1" applyFont="1" applyBorder="1" applyAlignment="1">
      <alignment horizontal="right"/>
    </xf>
    <xf numFmtId="0" fontId="10" fillId="0" borderId="0" xfId="0" applyFont="1" applyAlignment="1">
      <alignment horizontal="left"/>
    </xf>
    <xf numFmtId="189" fontId="15" fillId="0" borderId="6" xfId="0" applyNumberFormat="1" applyFont="1" applyBorder="1"/>
    <xf numFmtId="189" fontId="10" fillId="0" borderId="0" xfId="0" applyNumberFormat="1" applyFont="1" applyAlignment="1">
      <alignment horizontal="left"/>
    </xf>
    <xf numFmtId="187" fontId="15" fillId="0" borderId="10" xfId="0" applyNumberFormat="1" applyFont="1" applyBorder="1"/>
    <xf numFmtId="0" fontId="8" fillId="0" borderId="6" xfId="0" applyFont="1" applyBorder="1"/>
    <xf numFmtId="0" fontId="12" fillId="0" borderId="0" xfId="0" applyFont="1"/>
    <xf numFmtId="188" fontId="15" fillId="0" borderId="10" xfId="0" applyNumberFormat="1" applyFont="1" applyBorder="1"/>
    <xf numFmtId="189" fontId="12" fillId="0" borderId="0" xfId="0" applyNumberFormat="1" applyFont="1"/>
    <xf numFmtId="188" fontId="8" fillId="0" borderId="0" xfId="0" applyNumberFormat="1" applyFont="1"/>
    <xf numFmtId="188" fontId="15" fillId="0" borderId="11" xfId="0" applyNumberFormat="1" applyFont="1" applyBorder="1"/>
    <xf numFmtId="189" fontId="15" fillId="0" borderId="12" xfId="0" applyNumberFormat="1" applyFont="1" applyBorder="1"/>
    <xf numFmtId="189" fontId="15" fillId="0" borderId="13" xfId="0" applyNumberFormat="1" applyFont="1" applyBorder="1"/>
    <xf numFmtId="188" fontId="15" fillId="0" borderId="6" xfId="0" applyNumberFormat="1" applyFont="1" applyBorder="1"/>
    <xf numFmtId="189" fontId="15" fillId="0" borderId="17" xfId="0" applyNumberFormat="1" applyFont="1" applyBorder="1"/>
    <xf numFmtId="189" fontId="15" fillId="0" borderId="0" xfId="0" applyNumberFormat="1" applyFont="1"/>
    <xf numFmtId="189" fontId="15" fillId="0" borderId="18" xfId="0" applyNumberFormat="1" applyFont="1" applyBorder="1"/>
    <xf numFmtId="189" fontId="10" fillId="0" borderId="0" xfId="0" applyNumberFormat="1" applyFont="1"/>
    <xf numFmtId="188" fontId="15" fillId="0" borderId="2" xfId="0" applyNumberFormat="1" applyFont="1" applyBorder="1"/>
    <xf numFmtId="187" fontId="15" fillId="0" borderId="6" xfId="0" applyNumberFormat="1" applyFont="1" applyBorder="1"/>
    <xf numFmtId="10" fontId="16" fillId="0" borderId="0" xfId="0" applyNumberFormat="1" applyFont="1"/>
    <xf numFmtId="190" fontId="0" fillId="0" borderId="0" xfId="0" applyNumberFormat="1" applyFont="1" applyAlignment="1">
      <alignment horizontal="left"/>
    </xf>
    <xf numFmtId="10" fontId="15" fillId="0" borderId="10" xfId="0" applyNumberFormat="1" applyFont="1" applyBorder="1"/>
    <xf numFmtId="187" fontId="16" fillId="0" borderId="0" xfId="0" applyNumberFormat="1" applyFont="1"/>
    <xf numFmtId="187" fontId="0" fillId="0" borderId="0" xfId="0" applyNumberFormat="1" applyFont="1" applyAlignment="1">
      <alignment horizontal="left"/>
    </xf>
    <xf numFmtId="10" fontId="0" fillId="0" borderId="5" xfId="0" applyNumberFormat="1" applyFont="1" applyBorder="1"/>
    <xf numFmtId="10" fontId="0" fillId="0" borderId="0" xfId="0" applyNumberFormat="1" applyFont="1"/>
    <xf numFmtId="10" fontId="0" fillId="0" borderId="5" xfId="0" applyNumberFormat="1" applyFont="1" applyBorder="1" applyAlignment="1">
      <alignment horizontal="right"/>
    </xf>
    <xf numFmtId="10" fontId="0" fillId="0" borderId="0" xfId="0" applyNumberFormat="1" applyFont="1" applyAlignment="1">
      <alignment horizontal="left"/>
    </xf>
    <xf numFmtId="9" fontId="0" fillId="0" borderId="5" xfId="0" applyNumberFormat="1" applyFont="1" applyBorder="1"/>
    <xf numFmtId="9" fontId="0" fillId="0" borderId="0" xfId="0" applyNumberFormat="1" applyFont="1"/>
    <xf numFmtId="9" fontId="0" fillId="0" borderId="5" xfId="0" applyNumberFormat="1" applyFont="1" applyBorder="1" applyAlignment="1">
      <alignment horizontal="right"/>
    </xf>
    <xf numFmtId="9" fontId="0" fillId="0" borderId="0" xfId="0" applyNumberFormat="1" applyFont="1" applyAlignment="1">
      <alignment horizontal="left"/>
    </xf>
    <xf numFmtId="187" fontId="15" fillId="0" borderId="5" xfId="0" applyNumberFormat="1" applyFont="1" applyBorder="1"/>
    <xf numFmtId="187" fontId="15" fillId="0" borderId="0" xfId="0" applyNumberFormat="1" applyFont="1"/>
    <xf numFmtId="187" fontId="15" fillId="0" borderId="5" xfId="0" applyNumberFormat="1" applyFont="1" applyBorder="1" applyAlignment="1">
      <alignment horizontal="right"/>
    </xf>
    <xf numFmtId="187" fontId="12" fillId="0" borderId="0" xfId="0" applyNumberFormat="1" applyFont="1"/>
    <xf numFmtId="187" fontId="15" fillId="0" borderId="0" xfId="0" applyNumberFormat="1" applyFont="1" applyAlignment="1">
      <alignment horizontal="left"/>
    </xf>
    <xf numFmtId="187" fontId="12" fillId="0" borderId="10" xfId="0" applyNumberFormat="1" applyFont="1" applyBorder="1"/>
    <xf numFmtId="187" fontId="12" fillId="0" borderId="22" xfId="0" applyNumberFormat="1" applyFont="1" applyBorder="1"/>
    <xf numFmtId="187" fontId="12" fillId="0" borderId="10" xfId="0" applyNumberFormat="1" applyFont="1" applyBorder="1" applyAlignment="1">
      <alignment horizontal="right"/>
    </xf>
    <xf numFmtId="187" fontId="12" fillId="0" borderId="0" xfId="0" applyNumberFormat="1" applyFont="1" applyAlignment="1">
      <alignment horizontal="left"/>
    </xf>
    <xf numFmtId="0" fontId="17" fillId="0" borderId="0" xfId="0" applyFont="1"/>
    <xf numFmtId="187" fontId="17" fillId="0" borderId="5" xfId="0" applyNumberFormat="1" applyFont="1" applyBorder="1"/>
    <xf numFmtId="187" fontId="17" fillId="0" borderId="0" xfId="0" applyNumberFormat="1" applyFont="1"/>
    <xf numFmtId="187" fontId="17" fillId="0" borderId="5" xfId="0" applyNumberFormat="1" applyFont="1" applyBorder="1" applyAlignment="1">
      <alignment horizontal="right"/>
    </xf>
    <xf numFmtId="10" fontId="17" fillId="0" borderId="0" xfId="0" applyNumberFormat="1" applyFont="1"/>
    <xf numFmtId="187" fontId="17" fillId="0" borderId="0" xfId="0" applyNumberFormat="1" applyFont="1" applyAlignment="1">
      <alignment horizontal="left"/>
    </xf>
    <xf numFmtId="187" fontId="10" fillId="0" borderId="11" xfId="0" applyNumberFormat="1" applyFont="1" applyBorder="1"/>
    <xf numFmtId="187" fontId="10" fillId="0" borderId="23" xfId="0" applyNumberFormat="1" applyFont="1" applyBorder="1"/>
    <xf numFmtId="187" fontId="10" fillId="0" borderId="11" xfId="0" applyNumberFormat="1" applyFont="1" applyBorder="1" applyAlignment="1">
      <alignment horizontal="right"/>
    </xf>
    <xf numFmtId="187" fontId="0" fillId="0" borderId="10" xfId="0" applyNumberFormat="1" applyFont="1" applyBorder="1"/>
    <xf numFmtId="187" fontId="0" fillId="0" borderId="22" xfId="0" applyNumberFormat="1" applyFont="1" applyBorder="1"/>
    <xf numFmtId="187" fontId="0" fillId="0" borderId="10" xfId="0" applyNumberFormat="1" applyFont="1" applyBorder="1" applyAlignment="1">
      <alignment horizontal="right"/>
    </xf>
    <xf numFmtId="0" fontId="8" fillId="0" borderId="5" xfId="0" applyFont="1" applyBorder="1"/>
    <xf numFmtId="187" fontId="0" fillId="0" borderId="0" xfId="0" applyNumberFormat="1" applyFont="1"/>
    <xf numFmtId="187" fontId="0" fillId="0" borderId="5" xfId="0" applyNumberFormat="1" applyFont="1" applyBorder="1"/>
    <xf numFmtId="187" fontId="0" fillId="0" borderId="5" xfId="0" applyNumberFormat="1" applyFont="1" applyBorder="1" applyAlignment="1">
      <alignment horizontal="right"/>
    </xf>
    <xf numFmtId="9" fontId="15" fillId="0" borderId="5" xfId="0" applyNumberFormat="1" applyFont="1" applyBorder="1"/>
    <xf numFmtId="9" fontId="15" fillId="0" borderId="0" xfId="0" applyNumberFormat="1" applyFont="1"/>
    <xf numFmtId="9" fontId="15" fillId="0" borderId="5" xfId="0" applyNumberFormat="1" applyFont="1" applyBorder="1" applyAlignment="1">
      <alignment horizontal="right"/>
    </xf>
    <xf numFmtId="9" fontId="15" fillId="0" borderId="0" xfId="0" applyNumberFormat="1" applyFont="1" applyAlignment="1">
      <alignment horizontal="left"/>
    </xf>
    <xf numFmtId="9" fontId="0" fillId="0" borderId="11" xfId="0" applyNumberFormat="1" applyFont="1" applyBorder="1"/>
    <xf numFmtId="9" fontId="0" fillId="0" borderId="23" xfId="0" applyNumberFormat="1" applyFont="1" applyBorder="1"/>
    <xf numFmtId="9" fontId="15" fillId="0" borderId="11" xfId="0" applyNumberFormat="1" applyFont="1" applyBorder="1"/>
    <xf numFmtId="9" fontId="15" fillId="0" borderId="23" xfId="0" applyNumberFormat="1" applyFont="1" applyBorder="1"/>
    <xf numFmtId="9" fontId="15" fillId="0" borderId="11" xfId="0" applyNumberFormat="1" applyFont="1" applyBorder="1" applyAlignment="1">
      <alignment horizontal="right"/>
    </xf>
    <xf numFmtId="187" fontId="10" fillId="0" borderId="12" xfId="0" applyNumberFormat="1" applyFont="1" applyBorder="1"/>
    <xf numFmtId="187" fontId="10" fillId="0" borderId="22" xfId="0" applyNumberFormat="1" applyFont="1" applyBorder="1"/>
    <xf numFmtId="187" fontId="10" fillId="0" borderId="13" xfId="0" applyNumberFormat="1" applyFont="1" applyBorder="1"/>
    <xf numFmtId="187" fontId="10" fillId="0" borderId="0" xfId="0" applyNumberFormat="1" applyFont="1"/>
    <xf numFmtId="187" fontId="10" fillId="0" borderId="18" xfId="0" applyNumberFormat="1" applyFont="1" applyBorder="1"/>
    <xf numFmtId="0" fontId="10" fillId="0" borderId="17" xfId="0" applyFont="1" applyBorder="1"/>
    <xf numFmtId="190" fontId="12" fillId="0" borderId="0" xfId="0" applyNumberFormat="1" applyFont="1"/>
    <xf numFmtId="190" fontId="12" fillId="0" borderId="0" xfId="0" applyNumberFormat="1" applyFont="1" applyAlignment="1">
      <alignment horizontal="left"/>
    </xf>
    <xf numFmtId="189" fontId="12" fillId="0" borderId="24" xfId="0" applyNumberFormat="1" applyFont="1" applyBorder="1"/>
    <xf numFmtId="189" fontId="12" fillId="0" borderId="23" xfId="0" applyNumberFormat="1" applyFont="1" applyBorder="1"/>
    <xf numFmtId="189" fontId="12" fillId="0" borderId="25" xfId="0" applyNumberFormat="1" applyFont="1" applyBorder="1"/>
    <xf numFmtId="189" fontId="12" fillId="0" borderId="0" xfId="0" applyNumberFormat="1" applyFont="1" applyAlignment="1">
      <alignment horizontal="left"/>
    </xf>
    <xf numFmtId="187" fontId="10" fillId="0" borderId="17" xfId="0" applyNumberFormat="1" applyFont="1" applyBorder="1"/>
    <xf numFmtId="189" fontId="12" fillId="0" borderId="18" xfId="0" applyNumberFormat="1" applyFont="1" applyBorder="1"/>
    <xf numFmtId="0" fontId="10" fillId="0" borderId="12" xfId="0" applyFont="1" applyBorder="1"/>
    <xf numFmtId="0" fontId="10" fillId="0" borderId="22" xfId="0" applyFont="1" applyBorder="1"/>
    <xf numFmtId="0" fontId="0" fillId="0" borderId="0" xfId="0" applyFont="1"/>
    <xf numFmtId="190" fontId="15" fillId="0" borderId="0" xfId="0" applyNumberFormat="1" applyFont="1"/>
    <xf numFmtId="190" fontId="0" fillId="0" borderId="0" xfId="0" applyNumberFormat="1" applyFont="1"/>
    <xf numFmtId="190" fontId="0" fillId="0" borderId="17" xfId="0" applyNumberFormat="1" applyFont="1" applyBorder="1"/>
    <xf numFmtId="190" fontId="16" fillId="0" borderId="0" xfId="0" applyNumberFormat="1" applyFont="1"/>
    <xf numFmtId="0" fontId="15" fillId="0" borderId="0" xfId="0" applyFont="1"/>
    <xf numFmtId="190" fontId="15" fillId="0" borderId="12" xfId="0" applyNumberFormat="1" applyFont="1" applyBorder="1"/>
    <xf numFmtId="190" fontId="15" fillId="0" borderId="22" xfId="0" applyNumberFormat="1" applyFont="1" applyBorder="1"/>
    <xf numFmtId="190" fontId="0" fillId="0" borderId="24" xfId="0" applyNumberFormat="1" applyFont="1" applyBorder="1"/>
    <xf numFmtId="190" fontId="0" fillId="0" borderId="23" xfId="0" applyNumberFormat="1" applyFont="1" applyBorder="1"/>
    <xf numFmtId="190" fontId="15" fillId="0" borderId="17" xfId="0" applyNumberFormat="1" applyFont="1" applyBorder="1"/>
    <xf numFmtId="190" fontId="15" fillId="0" borderId="24" xfId="0" applyNumberFormat="1" applyFont="1" applyBorder="1"/>
    <xf numFmtId="190" fontId="15" fillId="0" borderId="23" xfId="0" applyNumberFormat="1" applyFont="1" applyBorder="1"/>
    <xf numFmtId="0" fontId="16" fillId="0" borderId="0" xfId="0" applyFont="1"/>
    <xf numFmtId="0" fontId="8" fillId="9" borderId="1" xfId="0" applyFont="1" applyFill="1" applyBorder="1"/>
    <xf numFmtId="189" fontId="15" fillId="0" borderId="10" xfId="0" applyNumberFormat="1" applyFont="1" applyBorder="1"/>
    <xf numFmtId="189" fontId="0" fillId="0" borderId="0" xfId="0" applyNumberFormat="1" applyFont="1"/>
    <xf numFmtId="0" fontId="12" fillId="0" borderId="12" xfId="0" applyFont="1" applyBorder="1"/>
    <xf numFmtId="0" fontId="17" fillId="0" borderId="17" xfId="0" applyFont="1" applyBorder="1"/>
    <xf numFmtId="0" fontId="10" fillId="0" borderId="24" xfId="0" applyFont="1" applyBorder="1"/>
    <xf numFmtId="187" fontId="15" fillId="0" borderId="18" xfId="0" applyNumberFormat="1" applyFont="1" applyBorder="1"/>
    <xf numFmtId="187" fontId="15" fillId="0" borderId="18" xfId="0" applyNumberFormat="1" applyFont="1" applyBorder="1" applyAlignment="1">
      <alignment horizontal="right"/>
    </xf>
    <xf numFmtId="187" fontId="15" fillId="0" borderId="11" xfId="0" applyNumberFormat="1" applyFont="1" applyBorder="1"/>
    <xf numFmtId="187" fontId="15" fillId="0" borderId="25" xfId="0" applyNumberFormat="1" applyFont="1" applyBorder="1"/>
    <xf numFmtId="187" fontId="15" fillId="0" borderId="25" xfId="0" applyNumberFormat="1" applyFont="1" applyBorder="1" applyAlignment="1">
      <alignment horizontal="right"/>
    </xf>
    <xf numFmtId="190" fontId="15" fillId="0" borderId="10" xfId="0" applyNumberFormat="1" applyFont="1" applyBorder="1"/>
    <xf numFmtId="190" fontId="15" fillId="0" borderId="5" xfId="0" applyNumberFormat="1" applyFont="1" applyBorder="1"/>
    <xf numFmtId="190" fontId="15" fillId="0" borderId="11" xfId="0" applyNumberFormat="1" applyFont="1" applyBorder="1"/>
    <xf numFmtId="190" fontId="0" fillId="0" borderId="10" xfId="0" applyNumberFormat="1" applyFont="1" applyBorder="1"/>
    <xf numFmtId="190" fontId="0" fillId="0" borderId="5" xfId="0" applyNumberFormat="1" applyFont="1" applyBorder="1"/>
    <xf numFmtId="190" fontId="0" fillId="0" borderId="11" xfId="0" applyNumberFormat="1" applyFont="1" applyBorder="1"/>
    <xf numFmtId="9" fontId="0" fillId="0" borderId="17" xfId="0" applyNumberFormat="1" applyFont="1" applyBorder="1"/>
    <xf numFmtId="9" fontId="0" fillId="0" borderId="10" xfId="0" applyNumberFormat="1" applyFont="1" applyBorder="1"/>
    <xf numFmtId="9" fontId="16" fillId="0" borderId="0" xfId="0" applyNumberFormat="1" applyFont="1"/>
    <xf numFmtId="10" fontId="15" fillId="0" borderId="6" xfId="0" applyNumberFormat="1" applyFont="1" applyBorder="1"/>
    <xf numFmtId="9" fontId="15" fillId="0" borderId="6" xfId="0" applyNumberFormat="1" applyFont="1" applyBorder="1"/>
    <xf numFmtId="49" fontId="0" fillId="0" borderId="0" xfId="0" applyNumberFormat="1" applyFont="1"/>
    <xf numFmtId="9" fontId="12" fillId="0" borderId="0" xfId="0" applyNumberFormat="1" applyFont="1"/>
    <xf numFmtId="189" fontId="15" fillId="0" borderId="5" xfId="0" applyNumberFormat="1" applyFont="1" applyBorder="1"/>
    <xf numFmtId="189" fontId="15" fillId="0" borderId="24" xfId="0" applyNumberFormat="1" applyFont="1" applyBorder="1"/>
    <xf numFmtId="189" fontId="15" fillId="0" borderId="23" xfId="0" applyNumberFormat="1" applyFont="1" applyBorder="1"/>
    <xf numFmtId="189" fontId="15" fillId="0" borderId="11" xfId="0" applyNumberFormat="1" applyFont="1" applyBorder="1"/>
    <xf numFmtId="189" fontId="15" fillId="0" borderId="25" xfId="0" applyNumberFormat="1" applyFont="1" applyBorder="1"/>
    <xf numFmtId="0" fontId="0" fillId="0" borderId="0" xfId="0" applyNumberFormat="1"/>
    <xf numFmtId="0" fontId="0" fillId="10" borderId="0" xfId="0" applyNumberFormat="1" applyFill="1"/>
    <xf numFmtId="0" fontId="0" fillId="11" borderId="0" xfId="0" applyNumberFormat="1" applyFill="1"/>
    <xf numFmtId="0" fontId="18" fillId="0" borderId="0" xfId="0" applyNumberFormat="1" applyFont="1"/>
    <xf numFmtId="0" fontId="0" fillId="12" borderId="0" xfId="0" applyNumberFormat="1" applyFill="1"/>
    <xf numFmtId="0" fontId="0" fillId="13" borderId="0" xfId="0" applyNumberFormat="1" applyFill="1"/>
    <xf numFmtId="0" fontId="19" fillId="0" borderId="0" xfId="0" applyFont="1"/>
    <xf numFmtId="0" fontId="9" fillId="3" borderId="7" xfId="0" applyFont="1" applyFill="1" applyBorder="1" applyAlignment="1">
      <alignment horizontal="center"/>
    </xf>
    <xf numFmtId="0" fontId="14" fillId="0" borderId="8" xfId="0" applyFont="1" applyBorder="1"/>
    <xf numFmtId="0" fontId="14" fillId="0" borderId="9" xfId="0" applyFont="1" applyBorder="1"/>
    <xf numFmtId="190" fontId="9" fillId="6" borderId="2" xfId="0" applyNumberFormat="1" applyFont="1" applyFill="1" applyBorder="1" applyAlignment="1">
      <alignment horizontal="center"/>
    </xf>
    <xf numFmtId="0" fontId="14" fillId="0" borderId="3" xfId="0" applyFont="1" applyBorder="1"/>
    <xf numFmtId="0" fontId="14" fillId="0" borderId="4" xfId="0" applyFont="1" applyBorder="1"/>
    <xf numFmtId="190" fontId="9" fillId="8" borderId="2" xfId="0" applyNumberFormat="1" applyFont="1" applyFill="1" applyBorder="1" applyAlignment="1">
      <alignment horizontal="center"/>
    </xf>
    <xf numFmtId="0" fontId="14" fillId="0" borderId="20" xfId="0" applyFont="1" applyBorder="1"/>
    <xf numFmtId="0" fontId="9" fillId="3" borderId="2" xfId="0" applyFont="1" applyFill="1" applyBorder="1" applyAlignment="1">
      <alignment horizontal="center"/>
    </xf>
    <xf numFmtId="0" fontId="13" fillId="2" borderId="2" xfId="0" applyFont="1" applyFill="1" applyBorder="1" applyAlignment="1">
      <alignment horizontal="center"/>
    </xf>
    <xf numFmtId="0" fontId="13" fillId="3" borderId="2" xfId="0" applyFont="1" applyFill="1" applyBorder="1" applyAlignment="1">
      <alignment horizontal="center"/>
    </xf>
    <xf numFmtId="0" fontId="13" fillId="3" borderId="7" xfId="0" applyFont="1" applyFill="1" applyBorder="1" applyAlignment="1">
      <alignment horizontal="center"/>
    </xf>
    <xf numFmtId="0" fontId="13" fillId="4" borderId="2" xfId="0" applyFont="1" applyFill="1" applyBorder="1" applyAlignment="1">
      <alignment horizontal="center"/>
    </xf>
    <xf numFmtId="0" fontId="13" fillId="5" borderId="2" xfId="0" applyFont="1" applyFill="1" applyBorder="1" applyAlignment="1">
      <alignment horizontal="center"/>
    </xf>
    <xf numFmtId="0" fontId="13" fillId="4" borderId="7" xfId="0" applyFont="1" applyFill="1" applyBorder="1" applyAlignment="1">
      <alignment horizontal="center"/>
    </xf>
    <xf numFmtId="0" fontId="13" fillId="6" borderId="2" xfId="0" applyFont="1" applyFill="1" applyBorder="1" applyAlignment="1">
      <alignment horizontal="center"/>
    </xf>
    <xf numFmtId="0" fontId="15" fillId="7" borderId="2" xfId="0" applyFont="1" applyFill="1" applyBorder="1" applyAlignment="1">
      <alignment horizontal="center"/>
    </xf>
    <xf numFmtId="0" fontId="13" fillId="5" borderId="14" xfId="0" applyFont="1" applyFill="1" applyBorder="1" applyAlignment="1">
      <alignment horizontal="center"/>
    </xf>
    <xf numFmtId="0" fontId="14" fillId="0" borderId="15" xfId="0" applyFont="1" applyBorder="1"/>
    <xf numFmtId="0" fontId="14" fillId="0" borderId="16" xfId="0" applyFont="1" applyBorder="1"/>
    <xf numFmtId="190" fontId="9" fillId="2" borderId="2" xfId="0" applyNumberFormat="1" applyFont="1" applyFill="1" applyBorder="1" applyAlignment="1">
      <alignment horizontal="center"/>
    </xf>
    <xf numFmtId="190" fontId="9" fillId="3" borderId="2" xfId="0" applyNumberFormat="1" applyFont="1" applyFill="1" applyBorder="1" applyAlignment="1">
      <alignment horizontal="center"/>
    </xf>
    <xf numFmtId="0" fontId="13" fillId="8" borderId="19" xfId="0" applyFont="1" applyFill="1" applyBorder="1" applyAlignment="1">
      <alignment horizontal="center"/>
    </xf>
    <xf numFmtId="0" fontId="14" fillId="0" borderId="21" xfId="0" applyFont="1" applyBorder="1"/>
    <xf numFmtId="0" fontId="13" fillId="3" borderId="14" xfId="0" applyFont="1" applyFill="1" applyBorder="1" applyAlignment="1">
      <alignment horizontal="center"/>
    </xf>
    <xf numFmtId="0" fontId="13" fillId="2" borderId="14" xfId="0" applyFont="1" applyFill="1" applyBorder="1" applyAlignment="1">
      <alignment horizontal="center"/>
    </xf>
    <xf numFmtId="0" fontId="9" fillId="3" borderId="14" xfId="0" applyFont="1" applyFill="1" applyBorder="1" applyAlignment="1">
      <alignment horizontal="center"/>
    </xf>
  </cellXfs>
  <cellStyles count="1">
    <cellStyle name="Normal" xfId="0" builtinId="0"/>
  </cellStyles>
  <dxfs count="1984"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B05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85725" cy="85725"/>
    <xdr:pic>
      <xdr:nvPicPr>
        <xdr:cNvPr id="2" name="image1.gif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57150" cy="57150"/>
    <xdr:pic>
      <xdr:nvPicPr>
        <xdr:cNvPr id="3" name="image1.gif" descr="http://siamchart.com/css/sort_down.gif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topLeftCell="A193" workbookViewId="0">
      <selection activeCell="G17" sqref="G17"/>
    </sheetView>
  </sheetViews>
  <sheetFormatPr defaultColWidth="12.625" defaultRowHeight="15" customHeight="1" x14ac:dyDescent="0.3"/>
  <cols>
    <col min="1" max="1" width="9.5" customWidth="1"/>
    <col min="2" max="2" width="4.125" customWidth="1"/>
    <col min="3" max="3" width="12.25" customWidth="1"/>
    <col min="4" max="4" width="9.375" customWidth="1"/>
    <col min="5" max="5" width="6.125" customWidth="1"/>
    <col min="6" max="6" width="6.875" customWidth="1"/>
    <col min="7" max="7" width="11.625" customWidth="1"/>
    <col min="8" max="8" width="9.125" customWidth="1"/>
    <col min="9" max="9" width="9.5" customWidth="1"/>
    <col min="10" max="10" width="9.125" customWidth="1"/>
    <col min="11" max="11" width="6.125" customWidth="1"/>
    <col min="12" max="12" width="7.125" customWidth="1"/>
    <col min="13" max="13" width="5.125" customWidth="1"/>
    <col min="14" max="14" width="6.125" customWidth="1"/>
    <col min="15" max="15" width="7" customWidth="1"/>
    <col min="16" max="17" width="8.875" customWidth="1"/>
    <col min="18" max="18" width="7.125" customWidth="1"/>
    <col min="19" max="19" width="8.5" customWidth="1"/>
    <col min="20" max="20" width="5.875" customWidth="1"/>
    <col min="21" max="22" width="7.375" customWidth="1"/>
    <col min="23" max="23" width="6.875" customWidth="1"/>
    <col min="24" max="24" width="12.625" customWidth="1"/>
  </cols>
  <sheetData>
    <row r="1" spans="1:26" ht="16.5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2"/>
      <c r="Z1" s="2"/>
    </row>
    <row r="2" spans="1:26" ht="16.5" x14ac:dyDescent="0.3">
      <c r="A2" s="3" t="s">
        <v>0</v>
      </c>
      <c r="B2" s="3">
        <v>1</v>
      </c>
      <c r="C2" s="3" t="s">
        <v>1</v>
      </c>
      <c r="D2" s="3"/>
      <c r="E2" s="3">
        <v>3.18</v>
      </c>
      <c r="F2" s="4">
        <v>0</v>
      </c>
      <c r="G2" s="5">
        <v>28500</v>
      </c>
      <c r="H2" s="5">
        <v>90</v>
      </c>
      <c r="I2" s="5">
        <v>1431</v>
      </c>
      <c r="J2" s="3">
        <v>6.6</v>
      </c>
      <c r="K2" s="3">
        <v>0.92</v>
      </c>
      <c r="L2" s="3">
        <v>0.22</v>
      </c>
      <c r="M2" s="3">
        <v>7.0000000000000007E-2</v>
      </c>
      <c r="N2" s="3">
        <v>0.48</v>
      </c>
      <c r="O2" s="3">
        <v>14.11</v>
      </c>
      <c r="P2" s="3">
        <v>14.65</v>
      </c>
      <c r="Q2" s="3">
        <v>6.91</v>
      </c>
      <c r="R2" s="3">
        <v>4.4000000000000004</v>
      </c>
      <c r="S2" s="3">
        <v>58.29</v>
      </c>
      <c r="T2" s="3"/>
      <c r="U2" s="3">
        <v>165</v>
      </c>
      <c r="V2" s="3">
        <v>97</v>
      </c>
      <c r="W2" s="6">
        <v>0.03</v>
      </c>
      <c r="X2" s="3"/>
      <c r="Y2" s="2"/>
      <c r="Z2" s="2"/>
    </row>
    <row r="3" spans="1:26" ht="16.5" x14ac:dyDescent="0.3">
      <c r="A3" s="7" t="s">
        <v>2</v>
      </c>
      <c r="B3" s="7">
        <v>2</v>
      </c>
      <c r="C3" s="3" t="s">
        <v>1</v>
      </c>
      <c r="D3" s="3"/>
      <c r="E3" s="3">
        <v>0.32</v>
      </c>
      <c r="F3" s="4">
        <v>0</v>
      </c>
      <c r="G3" s="8">
        <v>10880000</v>
      </c>
      <c r="H3" s="8">
        <v>3487</v>
      </c>
      <c r="I3" s="8">
        <v>1141</v>
      </c>
      <c r="J3" s="3">
        <v>9.2200000000000006</v>
      </c>
      <c r="K3" s="3">
        <v>0.65</v>
      </c>
      <c r="L3" s="3">
        <v>0.75</v>
      </c>
      <c r="M3" s="3"/>
      <c r="N3" s="3">
        <v>0.03</v>
      </c>
      <c r="O3" s="3">
        <v>6.21</v>
      </c>
      <c r="P3" s="3">
        <v>8.7100000000000009</v>
      </c>
      <c r="Q3" s="3">
        <v>9.39</v>
      </c>
      <c r="R3" s="3"/>
      <c r="S3" s="3">
        <v>91.98</v>
      </c>
      <c r="T3" s="3"/>
      <c r="U3" s="3">
        <v>365</v>
      </c>
      <c r="V3" s="3">
        <v>354</v>
      </c>
      <c r="W3" s="9">
        <v>-0.12</v>
      </c>
      <c r="X3" s="3"/>
      <c r="Y3" s="2"/>
      <c r="Z3" s="2"/>
    </row>
    <row r="4" spans="1:26" ht="16.5" x14ac:dyDescent="0.3">
      <c r="A4" s="7" t="s">
        <v>3</v>
      </c>
      <c r="B4" s="7">
        <v>3</v>
      </c>
      <c r="C4" s="3" t="s">
        <v>1</v>
      </c>
      <c r="D4" s="3"/>
      <c r="E4" s="3">
        <v>4.9800000000000004</v>
      </c>
      <c r="F4" s="9">
        <v>0</v>
      </c>
      <c r="G4" s="8">
        <v>4500</v>
      </c>
      <c r="H4" s="8">
        <v>22</v>
      </c>
      <c r="I4" s="8">
        <v>4880</v>
      </c>
      <c r="J4" s="3"/>
      <c r="K4" s="3">
        <v>1.44</v>
      </c>
      <c r="L4" s="3">
        <v>3.5</v>
      </c>
      <c r="M4" s="3"/>
      <c r="N4" s="3">
        <v>0</v>
      </c>
      <c r="O4" s="3">
        <v>0.09</v>
      </c>
      <c r="P4" s="3">
        <v>-6.87</v>
      </c>
      <c r="Q4" s="3">
        <v>0.81</v>
      </c>
      <c r="R4" s="3"/>
      <c r="S4" s="3">
        <v>25.86</v>
      </c>
      <c r="T4" s="3"/>
      <c r="U4" s="3"/>
      <c r="V4" s="3"/>
      <c r="W4" s="4"/>
      <c r="X4" s="3"/>
      <c r="Y4" s="2"/>
      <c r="Z4" s="2"/>
    </row>
    <row r="5" spans="1:26" ht="16.5" x14ac:dyDescent="0.3">
      <c r="A5" s="7" t="s">
        <v>4</v>
      </c>
      <c r="B5" s="7">
        <v>4</v>
      </c>
      <c r="C5" s="3" t="s">
        <v>5</v>
      </c>
      <c r="D5" s="3" t="s">
        <v>6</v>
      </c>
      <c r="E5" s="3">
        <v>1.5</v>
      </c>
      <c r="F5" s="4">
        <v>0</v>
      </c>
      <c r="G5" s="8">
        <v>0</v>
      </c>
      <c r="H5" s="3">
        <v>0</v>
      </c>
      <c r="I5" s="8">
        <v>1685</v>
      </c>
      <c r="J5" s="3"/>
      <c r="K5" s="3">
        <v>3.41</v>
      </c>
      <c r="L5" s="3">
        <v>2.3199999999999998</v>
      </c>
      <c r="M5" s="3"/>
      <c r="N5" s="3">
        <v>0</v>
      </c>
      <c r="O5" s="3">
        <v>4.92</v>
      </c>
      <c r="P5" s="3">
        <v>11.66</v>
      </c>
      <c r="Q5" s="3">
        <v>7.17</v>
      </c>
      <c r="R5" s="3"/>
      <c r="S5" s="3">
        <v>25.01</v>
      </c>
      <c r="T5" s="3"/>
      <c r="U5" s="3"/>
      <c r="V5" s="3"/>
      <c r="W5" s="9"/>
      <c r="X5" s="3"/>
      <c r="Y5" s="2"/>
      <c r="Z5" s="2"/>
    </row>
    <row r="6" spans="1:26" ht="16.5" x14ac:dyDescent="0.3">
      <c r="A6" s="7" t="s">
        <v>7</v>
      </c>
      <c r="B6" s="7">
        <v>5</v>
      </c>
      <c r="C6" s="3" t="s">
        <v>1</v>
      </c>
      <c r="D6" s="3"/>
      <c r="E6" s="3">
        <v>1.86</v>
      </c>
      <c r="F6" s="3">
        <v>0</v>
      </c>
      <c r="G6" s="8">
        <v>14786600</v>
      </c>
      <c r="H6" s="8">
        <v>27786</v>
      </c>
      <c r="I6" s="8">
        <v>9021</v>
      </c>
      <c r="J6" s="3"/>
      <c r="K6" s="3">
        <v>0.55000000000000004</v>
      </c>
      <c r="L6" s="3">
        <v>3.16</v>
      </c>
      <c r="M6" s="3"/>
      <c r="N6" s="3">
        <v>0</v>
      </c>
      <c r="O6" s="3">
        <v>-5.34</v>
      </c>
      <c r="P6" s="3">
        <v>-12.49</v>
      </c>
      <c r="Q6" s="3">
        <v>-18.7</v>
      </c>
      <c r="R6" s="3"/>
      <c r="S6" s="3">
        <v>58.59</v>
      </c>
      <c r="T6" s="3"/>
      <c r="U6" s="3"/>
      <c r="V6" s="3"/>
      <c r="W6" s="9"/>
      <c r="X6" s="3"/>
      <c r="Y6" s="2"/>
      <c r="Z6" s="2"/>
    </row>
    <row r="7" spans="1:26" ht="16.5" x14ac:dyDescent="0.3">
      <c r="A7" s="7" t="s">
        <v>8</v>
      </c>
      <c r="B7" s="7">
        <v>6</v>
      </c>
      <c r="C7" s="3" t="s">
        <v>1</v>
      </c>
      <c r="D7" s="3"/>
      <c r="E7" s="3">
        <v>5.8</v>
      </c>
      <c r="F7" s="3">
        <v>0</v>
      </c>
      <c r="G7" s="8">
        <v>98500</v>
      </c>
      <c r="H7" s="8">
        <v>571</v>
      </c>
      <c r="I7" s="8">
        <v>1363</v>
      </c>
      <c r="J7" s="3">
        <v>13.2</v>
      </c>
      <c r="K7" s="3">
        <v>1.46</v>
      </c>
      <c r="L7" s="3">
        <v>1.18</v>
      </c>
      <c r="M7" s="3"/>
      <c r="N7" s="3">
        <v>0.44</v>
      </c>
      <c r="O7" s="3">
        <v>8.6199999999999992</v>
      </c>
      <c r="P7" s="3">
        <v>11.7</v>
      </c>
      <c r="Q7" s="3">
        <v>6.79</v>
      </c>
      <c r="R7" s="3"/>
      <c r="S7" s="3">
        <v>32.61</v>
      </c>
      <c r="T7" s="3"/>
      <c r="U7" s="3">
        <v>383</v>
      </c>
      <c r="V7" s="3">
        <v>363</v>
      </c>
      <c r="W7" s="9">
        <v>-0.09</v>
      </c>
      <c r="X7" s="3"/>
      <c r="Y7" s="2"/>
      <c r="Z7" s="2"/>
    </row>
    <row r="8" spans="1:26" ht="16.5" x14ac:dyDescent="0.3">
      <c r="A8" s="7" t="s">
        <v>9</v>
      </c>
      <c r="B8" s="7">
        <v>7</v>
      </c>
      <c r="C8" s="3" t="s">
        <v>5</v>
      </c>
      <c r="D8" s="3"/>
      <c r="E8" s="3">
        <v>0.79</v>
      </c>
      <c r="F8" s="4">
        <v>0</v>
      </c>
      <c r="G8" s="8">
        <v>359000</v>
      </c>
      <c r="H8" s="8">
        <v>279</v>
      </c>
      <c r="I8" s="8">
        <v>237</v>
      </c>
      <c r="J8" s="3">
        <v>21.79</v>
      </c>
      <c r="K8" s="3">
        <v>0.98</v>
      </c>
      <c r="L8" s="3">
        <v>2.2400000000000002</v>
      </c>
      <c r="M8" s="3"/>
      <c r="N8" s="3">
        <v>0.04</v>
      </c>
      <c r="O8" s="3">
        <v>3.31</v>
      </c>
      <c r="P8" s="3">
        <v>4.53</v>
      </c>
      <c r="Q8" s="3">
        <v>2.64</v>
      </c>
      <c r="R8" s="3"/>
      <c r="S8" s="3">
        <v>34.67</v>
      </c>
      <c r="T8" s="3"/>
      <c r="U8" s="3">
        <v>694</v>
      </c>
      <c r="V8" s="3">
        <v>705</v>
      </c>
      <c r="W8" s="4">
        <v>-0.12</v>
      </c>
      <c r="X8" s="3"/>
      <c r="Y8" s="2"/>
      <c r="Z8" s="2"/>
    </row>
    <row r="9" spans="1:26" ht="16.5" x14ac:dyDescent="0.3">
      <c r="A9" s="7" t="s">
        <v>10</v>
      </c>
      <c r="B9" s="7">
        <v>8</v>
      </c>
      <c r="C9" s="3" t="s">
        <v>1</v>
      </c>
      <c r="D9" s="3"/>
      <c r="E9" s="3">
        <v>0.67</v>
      </c>
      <c r="F9" s="3">
        <v>0</v>
      </c>
      <c r="G9" s="8">
        <v>138600</v>
      </c>
      <c r="H9" s="3">
        <v>94</v>
      </c>
      <c r="I9" s="3">
        <v>212</v>
      </c>
      <c r="J9" s="3"/>
      <c r="K9" s="3">
        <v>0.36</v>
      </c>
      <c r="L9" s="3">
        <v>5.33</v>
      </c>
      <c r="M9" s="3"/>
      <c r="N9" s="3">
        <v>0</v>
      </c>
      <c r="O9" s="3">
        <v>-4.74</v>
      </c>
      <c r="P9" s="3">
        <v>-40.200000000000003</v>
      </c>
      <c r="Q9" s="3">
        <v>-220.27</v>
      </c>
      <c r="R9" s="3"/>
      <c r="S9" s="3">
        <v>60.49</v>
      </c>
      <c r="T9" s="3"/>
      <c r="U9" s="3"/>
      <c r="V9" s="3"/>
      <c r="W9" s="4"/>
      <c r="X9" s="3"/>
      <c r="Y9" s="2"/>
      <c r="Z9" s="2"/>
    </row>
    <row r="10" spans="1:26" ht="16.5" x14ac:dyDescent="0.3">
      <c r="A10" s="7" t="s">
        <v>11</v>
      </c>
      <c r="B10" s="7">
        <v>9</v>
      </c>
      <c r="C10" s="3" t="s">
        <v>5</v>
      </c>
      <c r="D10" s="3"/>
      <c r="E10" s="3">
        <v>0.6</v>
      </c>
      <c r="F10" s="4">
        <v>0</v>
      </c>
      <c r="G10" s="8">
        <v>13100</v>
      </c>
      <c r="H10" s="3">
        <v>8</v>
      </c>
      <c r="I10" s="3">
        <v>806</v>
      </c>
      <c r="J10" s="3">
        <v>191.34</v>
      </c>
      <c r="K10" s="3">
        <v>1.33</v>
      </c>
      <c r="L10" s="3">
        <v>0.62</v>
      </c>
      <c r="M10" s="3"/>
      <c r="N10" s="3">
        <v>0</v>
      </c>
      <c r="O10" s="3">
        <v>3.51</v>
      </c>
      <c r="P10" s="3">
        <v>0.67</v>
      </c>
      <c r="Q10" s="3">
        <v>-39.770000000000003</v>
      </c>
      <c r="R10" s="3"/>
      <c r="S10" s="3">
        <v>50.34</v>
      </c>
      <c r="T10" s="3"/>
      <c r="U10" s="3">
        <v>953</v>
      </c>
      <c r="V10" s="3">
        <v>852</v>
      </c>
      <c r="W10" s="9">
        <v>3.61</v>
      </c>
      <c r="X10" s="3"/>
      <c r="Y10" s="2"/>
      <c r="Z10" s="2"/>
    </row>
    <row r="11" spans="1:26" ht="16.5" x14ac:dyDescent="0.3">
      <c r="A11" s="7" t="s">
        <v>12</v>
      </c>
      <c r="B11" s="7">
        <v>10</v>
      </c>
      <c r="C11" s="3" t="s">
        <v>5</v>
      </c>
      <c r="D11" s="3"/>
      <c r="E11" s="3">
        <v>3.02</v>
      </c>
      <c r="F11" s="3">
        <v>-1.31</v>
      </c>
      <c r="G11" s="8">
        <v>4692900</v>
      </c>
      <c r="H11" s="8">
        <v>14298</v>
      </c>
      <c r="I11" s="8">
        <v>30732</v>
      </c>
      <c r="J11" s="3">
        <v>23.34</v>
      </c>
      <c r="K11" s="3">
        <v>2.72</v>
      </c>
      <c r="L11" s="3">
        <v>0.31</v>
      </c>
      <c r="M11" s="3"/>
      <c r="N11" s="3">
        <v>0.13</v>
      </c>
      <c r="O11" s="3">
        <v>10.46</v>
      </c>
      <c r="P11" s="3">
        <v>11.07</v>
      </c>
      <c r="Q11" s="3">
        <v>26.23</v>
      </c>
      <c r="R11" s="3"/>
      <c r="S11" s="3">
        <v>21.75</v>
      </c>
      <c r="T11" s="3"/>
      <c r="U11" s="3">
        <v>534</v>
      </c>
      <c r="V11" s="3">
        <v>454</v>
      </c>
      <c r="W11" s="6"/>
      <c r="X11" s="3"/>
      <c r="Y11" s="2"/>
      <c r="Z11" s="2"/>
    </row>
    <row r="12" spans="1:26" ht="16.5" x14ac:dyDescent="0.3">
      <c r="A12" s="7" t="s">
        <v>13</v>
      </c>
      <c r="B12" s="7">
        <v>11</v>
      </c>
      <c r="C12" s="3" t="s">
        <v>5</v>
      </c>
      <c r="D12" s="3"/>
      <c r="E12" s="3">
        <v>1.24</v>
      </c>
      <c r="F12" s="4">
        <v>-0.8</v>
      </c>
      <c r="G12" s="8">
        <v>1397100</v>
      </c>
      <c r="H12" s="8">
        <v>1763</v>
      </c>
      <c r="I12" s="8">
        <v>744</v>
      </c>
      <c r="J12" s="3">
        <v>18.45</v>
      </c>
      <c r="K12" s="3">
        <v>1.1499999999999999</v>
      </c>
      <c r="L12" s="3">
        <v>1.1599999999999999</v>
      </c>
      <c r="M12" s="3"/>
      <c r="N12" s="3">
        <v>7.0000000000000007E-2</v>
      </c>
      <c r="O12" s="3">
        <v>5.57</v>
      </c>
      <c r="P12" s="3">
        <v>6.33</v>
      </c>
      <c r="Q12" s="3">
        <v>1.55</v>
      </c>
      <c r="R12" s="3">
        <v>3.2</v>
      </c>
      <c r="S12" s="3">
        <v>24.93</v>
      </c>
      <c r="T12" s="3"/>
      <c r="U12" s="3">
        <v>609</v>
      </c>
      <c r="V12" s="3">
        <v>566</v>
      </c>
      <c r="W12" s="9">
        <v>0.2</v>
      </c>
      <c r="X12" s="3"/>
      <c r="Y12" s="2"/>
      <c r="Z12" s="2"/>
    </row>
    <row r="13" spans="1:26" ht="16.5" x14ac:dyDescent="0.3">
      <c r="A13" s="7" t="s">
        <v>14</v>
      </c>
      <c r="B13" s="7">
        <v>12</v>
      </c>
      <c r="C13" s="3" t="s">
        <v>1</v>
      </c>
      <c r="D13" s="3"/>
      <c r="E13" s="3">
        <v>0.74</v>
      </c>
      <c r="F13" s="9">
        <v>0</v>
      </c>
      <c r="G13" s="8">
        <v>93700</v>
      </c>
      <c r="H13" s="8">
        <v>67</v>
      </c>
      <c r="I13" s="3">
        <v>444</v>
      </c>
      <c r="J13" s="3">
        <v>8.33</v>
      </c>
      <c r="K13" s="3">
        <v>0.74</v>
      </c>
      <c r="L13" s="3">
        <v>1.18</v>
      </c>
      <c r="M13" s="3">
        <v>0.01</v>
      </c>
      <c r="N13" s="3">
        <v>0.09</v>
      </c>
      <c r="O13" s="3">
        <v>6.43</v>
      </c>
      <c r="P13" s="3">
        <v>9.25</v>
      </c>
      <c r="Q13" s="3">
        <v>3.81</v>
      </c>
      <c r="R13" s="3">
        <v>1.35</v>
      </c>
      <c r="S13" s="3">
        <v>37.56</v>
      </c>
      <c r="T13" s="3"/>
      <c r="U13" s="3">
        <v>320</v>
      </c>
      <c r="V13" s="3">
        <v>316</v>
      </c>
      <c r="W13" s="9">
        <v>-0.13</v>
      </c>
      <c r="X13" s="3"/>
      <c r="Y13" s="2"/>
      <c r="Z13" s="2"/>
    </row>
    <row r="14" spans="1:26" ht="16.5" x14ac:dyDescent="0.3">
      <c r="A14" s="7" t="s">
        <v>15</v>
      </c>
      <c r="B14" s="7">
        <v>13</v>
      </c>
      <c r="C14" s="3" t="s">
        <v>1</v>
      </c>
      <c r="D14" s="3"/>
      <c r="E14" s="3">
        <v>177.5</v>
      </c>
      <c r="F14" s="9">
        <v>-0.84</v>
      </c>
      <c r="G14" s="8">
        <v>3298200</v>
      </c>
      <c r="H14" s="8">
        <v>586317</v>
      </c>
      <c r="I14" s="8">
        <v>527806</v>
      </c>
      <c r="J14" s="3">
        <v>17.82</v>
      </c>
      <c r="K14" s="3">
        <v>7.37</v>
      </c>
      <c r="L14" s="3">
        <v>4.1399999999999997</v>
      </c>
      <c r="M14" s="3">
        <v>3.24</v>
      </c>
      <c r="N14" s="3">
        <v>9.9600000000000009</v>
      </c>
      <c r="O14" s="3">
        <v>12.5</v>
      </c>
      <c r="P14" s="3">
        <v>43.57</v>
      </c>
      <c r="Q14" s="3">
        <v>16.04</v>
      </c>
      <c r="R14" s="3">
        <v>4.0999999999999996</v>
      </c>
      <c r="S14" s="3">
        <v>36.229999999999997</v>
      </c>
      <c r="T14" s="3"/>
      <c r="U14" s="3">
        <v>279</v>
      </c>
      <c r="V14" s="3">
        <v>358</v>
      </c>
      <c r="W14" s="4">
        <v>-3.6</v>
      </c>
      <c r="X14" s="3"/>
      <c r="Y14" s="2"/>
      <c r="Z14" s="2"/>
    </row>
    <row r="15" spans="1:26" ht="16.5" x14ac:dyDescent="0.3">
      <c r="A15" s="7" t="s">
        <v>16</v>
      </c>
      <c r="B15" s="7">
        <v>14</v>
      </c>
      <c r="C15" s="3" t="s">
        <v>5</v>
      </c>
      <c r="D15" s="3" t="s">
        <v>17</v>
      </c>
      <c r="E15" s="3">
        <v>0.11</v>
      </c>
      <c r="F15" s="4">
        <v>10</v>
      </c>
      <c r="G15" s="8">
        <v>46968200</v>
      </c>
      <c r="H15" s="8">
        <v>4957</v>
      </c>
      <c r="I15" s="8">
        <v>471</v>
      </c>
      <c r="J15" s="3"/>
      <c r="K15" s="3">
        <v>0.52</v>
      </c>
      <c r="L15" s="3">
        <v>0.9</v>
      </c>
      <c r="M15" s="3"/>
      <c r="N15" s="3">
        <v>0</v>
      </c>
      <c r="O15" s="3">
        <v>-19.850000000000001</v>
      </c>
      <c r="P15" s="3">
        <v>-34.21</v>
      </c>
      <c r="Q15" s="3">
        <v>-299.48</v>
      </c>
      <c r="R15" s="3"/>
      <c r="S15" s="3">
        <v>59.68</v>
      </c>
      <c r="T15" s="3"/>
      <c r="U15" s="3"/>
      <c r="V15" s="3"/>
      <c r="W15" s="4"/>
      <c r="X15" s="3"/>
      <c r="Y15" s="2"/>
      <c r="Z15" s="2"/>
    </row>
    <row r="16" spans="1:26" ht="16.5" x14ac:dyDescent="0.3">
      <c r="A16" s="7" t="s">
        <v>18</v>
      </c>
      <c r="B16" s="7">
        <v>15</v>
      </c>
      <c r="C16" s="3" t="s">
        <v>1</v>
      </c>
      <c r="D16" s="3"/>
      <c r="E16" s="3">
        <v>100</v>
      </c>
      <c r="F16" s="3">
        <v>-2.91</v>
      </c>
      <c r="G16" s="8">
        <v>595800</v>
      </c>
      <c r="H16" s="8">
        <v>60432</v>
      </c>
      <c r="I16" s="8">
        <v>25000</v>
      </c>
      <c r="J16" s="3">
        <v>7.11</v>
      </c>
      <c r="K16" s="3">
        <v>1.72</v>
      </c>
      <c r="L16" s="3">
        <v>5.07</v>
      </c>
      <c r="M16" s="3">
        <v>2.5499999999999998</v>
      </c>
      <c r="N16" s="3">
        <v>14.07</v>
      </c>
      <c r="O16" s="3">
        <v>4.99</v>
      </c>
      <c r="P16" s="3">
        <v>20.96</v>
      </c>
      <c r="Q16" s="3">
        <v>9.81</v>
      </c>
      <c r="R16" s="3">
        <v>4.8499999999999996</v>
      </c>
      <c r="S16" s="3">
        <v>30.87</v>
      </c>
      <c r="T16" s="3"/>
      <c r="U16" s="3">
        <v>110</v>
      </c>
      <c r="V16" s="3">
        <v>356</v>
      </c>
      <c r="W16" s="9">
        <v>0.01</v>
      </c>
      <c r="X16" s="3"/>
      <c r="Y16" s="2"/>
      <c r="Z16" s="2"/>
    </row>
    <row r="17" spans="1:26" ht="16.5" x14ac:dyDescent="0.3">
      <c r="A17" s="7" t="s">
        <v>19</v>
      </c>
      <c r="B17" s="7">
        <v>16</v>
      </c>
      <c r="C17" s="3" t="s">
        <v>1</v>
      </c>
      <c r="D17" s="3"/>
      <c r="E17" s="3">
        <v>0.51</v>
      </c>
      <c r="F17" s="3">
        <v>2</v>
      </c>
      <c r="G17" s="8">
        <v>13700</v>
      </c>
      <c r="H17" s="8">
        <v>7</v>
      </c>
      <c r="I17" s="8">
        <v>816</v>
      </c>
      <c r="J17" s="3">
        <v>18.46</v>
      </c>
      <c r="K17" s="3">
        <v>1.55</v>
      </c>
      <c r="L17" s="3">
        <v>2.44</v>
      </c>
      <c r="M17" s="3"/>
      <c r="N17" s="3">
        <v>0.03</v>
      </c>
      <c r="O17" s="3">
        <v>2.62</v>
      </c>
      <c r="P17" s="3">
        <v>8.1999999999999993</v>
      </c>
      <c r="Q17" s="3">
        <v>17.46</v>
      </c>
      <c r="R17" s="3">
        <v>5</v>
      </c>
      <c r="S17" s="3">
        <v>17.87</v>
      </c>
      <c r="T17" s="3"/>
      <c r="U17" s="3">
        <v>565</v>
      </c>
      <c r="V17" s="3">
        <v>694</v>
      </c>
      <c r="W17" s="9"/>
      <c r="X17" s="3"/>
      <c r="Y17" s="2"/>
      <c r="Z17" s="2"/>
    </row>
    <row r="18" spans="1:26" ht="16.5" x14ac:dyDescent="0.3">
      <c r="A18" s="7" t="s">
        <v>20</v>
      </c>
      <c r="B18" s="7">
        <v>17</v>
      </c>
      <c r="C18" s="3" t="s">
        <v>5</v>
      </c>
      <c r="D18" s="3"/>
      <c r="E18" s="3">
        <v>6</v>
      </c>
      <c r="F18" s="3">
        <v>0</v>
      </c>
      <c r="G18" s="8">
        <v>2500</v>
      </c>
      <c r="H18" s="3">
        <v>15</v>
      </c>
      <c r="I18" s="3">
        <v>273</v>
      </c>
      <c r="J18" s="3"/>
      <c r="K18" s="3">
        <v>0.23</v>
      </c>
      <c r="L18" s="3">
        <v>0.26</v>
      </c>
      <c r="M18" s="3"/>
      <c r="N18" s="3">
        <v>0</v>
      </c>
      <c r="O18" s="3">
        <v>-2.9</v>
      </c>
      <c r="P18" s="3">
        <v>-3.62</v>
      </c>
      <c r="Q18" s="3">
        <v>-7.31</v>
      </c>
      <c r="R18" s="3"/>
      <c r="S18" s="3">
        <v>43.3</v>
      </c>
      <c r="T18" s="3"/>
      <c r="U18" s="3"/>
      <c r="V18" s="3"/>
      <c r="W18" s="9"/>
      <c r="X18" s="3"/>
      <c r="Y18" s="2"/>
      <c r="Z18" s="2"/>
    </row>
    <row r="19" spans="1:26" ht="16.5" x14ac:dyDescent="0.3">
      <c r="A19" s="7" t="s">
        <v>21</v>
      </c>
      <c r="B19" s="7">
        <v>18</v>
      </c>
      <c r="C19" s="3" t="s">
        <v>1</v>
      </c>
      <c r="D19" s="3"/>
      <c r="E19" s="3">
        <v>1.22</v>
      </c>
      <c r="F19" s="3">
        <v>-0.81</v>
      </c>
      <c r="G19" s="8">
        <v>915700</v>
      </c>
      <c r="H19" s="8">
        <v>1118</v>
      </c>
      <c r="I19" s="8">
        <v>1180</v>
      </c>
      <c r="J19" s="3">
        <v>6.84</v>
      </c>
      <c r="K19" s="3">
        <v>0.7</v>
      </c>
      <c r="L19" s="3">
        <v>1.87</v>
      </c>
      <c r="M19" s="3">
        <v>0.09</v>
      </c>
      <c r="N19" s="3">
        <v>0.18</v>
      </c>
      <c r="O19" s="3">
        <v>4.74</v>
      </c>
      <c r="P19" s="3">
        <v>10.19</v>
      </c>
      <c r="Q19" s="3">
        <v>1.51</v>
      </c>
      <c r="R19" s="3">
        <v>14.63</v>
      </c>
      <c r="S19" s="3">
        <v>44.27</v>
      </c>
      <c r="T19" s="3"/>
      <c r="U19" s="3">
        <v>269</v>
      </c>
      <c r="V19" s="3">
        <v>365</v>
      </c>
      <c r="W19" s="9">
        <v>0.2</v>
      </c>
      <c r="X19" s="3"/>
      <c r="Y19" s="2"/>
      <c r="Z19" s="2"/>
    </row>
    <row r="20" spans="1:26" ht="15.75" customHeight="1" x14ac:dyDescent="0.3">
      <c r="A20" s="7" t="s">
        <v>22</v>
      </c>
      <c r="B20" s="7">
        <v>19</v>
      </c>
      <c r="C20" s="3" t="s">
        <v>1</v>
      </c>
      <c r="D20" s="3"/>
      <c r="E20" s="3">
        <v>11.9</v>
      </c>
      <c r="F20" s="4">
        <v>10.19</v>
      </c>
      <c r="G20" s="8">
        <v>13627800</v>
      </c>
      <c r="H20" s="8">
        <v>156237</v>
      </c>
      <c r="I20" s="8">
        <v>3839</v>
      </c>
      <c r="J20" s="3"/>
      <c r="K20" s="3">
        <v>0.56999999999999995</v>
      </c>
      <c r="L20" s="3">
        <v>2.0299999999999998</v>
      </c>
      <c r="M20" s="3"/>
      <c r="N20" s="3">
        <v>0</v>
      </c>
      <c r="O20" s="3">
        <v>-1.59</v>
      </c>
      <c r="P20" s="3">
        <v>-11.37</v>
      </c>
      <c r="Q20" s="3">
        <v>-4.17</v>
      </c>
      <c r="R20" s="3">
        <v>3.27</v>
      </c>
      <c r="S20" s="3">
        <v>49.55</v>
      </c>
      <c r="T20" s="3"/>
      <c r="U20" s="3"/>
      <c r="V20" s="3"/>
      <c r="W20" s="9"/>
      <c r="X20" s="3"/>
      <c r="Y20" s="2"/>
      <c r="Z20" s="2"/>
    </row>
    <row r="21" spans="1:26" ht="15.75" customHeight="1" x14ac:dyDescent="0.3">
      <c r="A21" s="7" t="s">
        <v>23</v>
      </c>
      <c r="B21" s="7">
        <v>20</v>
      </c>
      <c r="C21" s="3" t="s">
        <v>1</v>
      </c>
      <c r="D21" s="3"/>
      <c r="E21" s="3">
        <v>12.7</v>
      </c>
      <c r="F21" s="9">
        <v>0</v>
      </c>
      <c r="G21" s="8">
        <v>10700</v>
      </c>
      <c r="H21" s="8">
        <v>135</v>
      </c>
      <c r="I21" s="8">
        <v>1904</v>
      </c>
      <c r="J21" s="3">
        <v>21.57</v>
      </c>
      <c r="K21" s="3">
        <v>1.22</v>
      </c>
      <c r="L21" s="3">
        <v>0.15</v>
      </c>
      <c r="M21" s="3">
        <v>0.45</v>
      </c>
      <c r="N21" s="3">
        <v>0.59</v>
      </c>
      <c r="O21" s="3">
        <v>6.02</v>
      </c>
      <c r="P21" s="3">
        <v>5.68</v>
      </c>
      <c r="Q21" s="3">
        <v>3.18</v>
      </c>
      <c r="R21" s="3">
        <v>3.54</v>
      </c>
      <c r="S21" s="3">
        <v>58.86</v>
      </c>
      <c r="T21" s="3"/>
      <c r="U21" s="3">
        <v>663</v>
      </c>
      <c r="V21" s="3">
        <v>586</v>
      </c>
      <c r="W21" s="9">
        <v>-7.61</v>
      </c>
      <c r="X21" s="3"/>
      <c r="Y21" s="2"/>
      <c r="Z21" s="2"/>
    </row>
    <row r="22" spans="1:26" ht="15.75" customHeight="1" x14ac:dyDescent="0.3">
      <c r="A22" s="7" t="s">
        <v>24</v>
      </c>
      <c r="B22" s="7">
        <v>21</v>
      </c>
      <c r="C22" s="3" t="s">
        <v>1</v>
      </c>
      <c r="D22" s="3"/>
      <c r="E22" s="3">
        <v>1.8</v>
      </c>
      <c r="F22" s="3">
        <v>-0.55000000000000004</v>
      </c>
      <c r="G22" s="8">
        <v>11461800</v>
      </c>
      <c r="H22" s="8">
        <v>20806</v>
      </c>
      <c r="I22" s="8">
        <v>5040</v>
      </c>
      <c r="J22" s="3">
        <v>8.82</v>
      </c>
      <c r="K22" s="3">
        <v>2.09</v>
      </c>
      <c r="L22" s="3">
        <v>0.16</v>
      </c>
      <c r="M22" s="3"/>
      <c r="N22" s="3">
        <v>0.2</v>
      </c>
      <c r="O22" s="3">
        <v>18.89</v>
      </c>
      <c r="P22" s="3">
        <v>24.92</v>
      </c>
      <c r="Q22" s="3">
        <v>9.35</v>
      </c>
      <c r="R22" s="3">
        <v>6.63</v>
      </c>
      <c r="S22" s="3">
        <v>49.9</v>
      </c>
      <c r="T22" s="3"/>
      <c r="U22" s="3">
        <v>123</v>
      </c>
      <c r="V22" s="3">
        <v>110</v>
      </c>
      <c r="W22" s="4">
        <v>0.5</v>
      </c>
      <c r="X22" s="3"/>
      <c r="Y22" s="2"/>
      <c r="Z22" s="2"/>
    </row>
    <row r="23" spans="1:26" ht="15.75" customHeight="1" x14ac:dyDescent="0.3">
      <c r="A23" s="7" t="s">
        <v>25</v>
      </c>
      <c r="B23" s="7">
        <v>22</v>
      </c>
      <c r="C23" s="3" t="s">
        <v>1</v>
      </c>
      <c r="D23" s="3"/>
      <c r="E23" s="3">
        <v>0.59</v>
      </c>
      <c r="F23" s="4">
        <v>0</v>
      </c>
      <c r="G23" s="8">
        <v>4217700</v>
      </c>
      <c r="H23" s="8">
        <v>2520</v>
      </c>
      <c r="I23" s="8">
        <v>3087</v>
      </c>
      <c r="J23" s="3">
        <v>36.44</v>
      </c>
      <c r="K23" s="3">
        <v>1.64</v>
      </c>
      <c r="L23" s="3">
        <v>0.21</v>
      </c>
      <c r="M23" s="3"/>
      <c r="N23" s="3">
        <v>0.02</v>
      </c>
      <c r="O23" s="3">
        <v>4.5999999999999996</v>
      </c>
      <c r="P23" s="3">
        <v>4.6500000000000004</v>
      </c>
      <c r="Q23" s="3">
        <v>6.26</v>
      </c>
      <c r="R23" s="3"/>
      <c r="S23" s="3">
        <v>27.16</v>
      </c>
      <c r="T23" s="3"/>
      <c r="U23" s="3">
        <v>771</v>
      </c>
      <c r="V23" s="3">
        <v>728</v>
      </c>
      <c r="W23" s="9">
        <v>-0.48</v>
      </c>
      <c r="X23" s="3"/>
      <c r="Y23" s="2"/>
      <c r="Z23" s="2"/>
    </row>
    <row r="24" spans="1:26" ht="15.75" customHeight="1" x14ac:dyDescent="0.3">
      <c r="A24" s="7" t="s">
        <v>26</v>
      </c>
      <c r="B24" s="7">
        <v>23</v>
      </c>
      <c r="C24" s="3" t="s">
        <v>1</v>
      </c>
      <c r="D24" s="3"/>
      <c r="E24" s="3">
        <v>0.98</v>
      </c>
      <c r="F24" s="4">
        <v>0</v>
      </c>
      <c r="G24" s="8">
        <v>0</v>
      </c>
      <c r="H24" s="8">
        <v>0</v>
      </c>
      <c r="I24" s="8">
        <v>6189</v>
      </c>
      <c r="J24" s="3"/>
      <c r="K24" s="3">
        <v>1.72</v>
      </c>
      <c r="L24" s="3">
        <v>1.1100000000000001</v>
      </c>
      <c r="M24" s="3"/>
      <c r="N24" s="3">
        <v>0</v>
      </c>
      <c r="O24" s="3">
        <v>-1.38</v>
      </c>
      <c r="P24" s="3">
        <v>-2.9</v>
      </c>
      <c r="Q24" s="3">
        <v>-6.01</v>
      </c>
      <c r="R24" s="3"/>
      <c r="S24" s="3">
        <v>22.77</v>
      </c>
      <c r="T24" s="3"/>
      <c r="U24" s="3"/>
      <c r="V24" s="3"/>
      <c r="W24" s="4"/>
      <c r="X24" s="3"/>
      <c r="Y24" s="2"/>
      <c r="Z24" s="2"/>
    </row>
    <row r="25" spans="1:26" ht="15.75" customHeight="1" x14ac:dyDescent="0.3">
      <c r="A25" s="7" t="s">
        <v>27</v>
      </c>
      <c r="B25" s="7">
        <v>24</v>
      </c>
      <c r="C25" s="3" t="s">
        <v>1</v>
      </c>
      <c r="D25" s="3"/>
      <c r="E25" s="3">
        <v>16.899999999999999</v>
      </c>
      <c r="F25" s="4">
        <v>0</v>
      </c>
      <c r="G25" s="8">
        <v>113400</v>
      </c>
      <c r="H25" s="8">
        <v>1924</v>
      </c>
      <c r="I25" s="8">
        <v>3487</v>
      </c>
      <c r="J25" s="3">
        <v>10.58</v>
      </c>
      <c r="K25" s="3">
        <v>1.3</v>
      </c>
      <c r="L25" s="3">
        <v>1.54</v>
      </c>
      <c r="M25" s="3">
        <v>0.25</v>
      </c>
      <c r="N25" s="3">
        <v>1.6</v>
      </c>
      <c r="O25" s="3">
        <v>6.98</v>
      </c>
      <c r="P25" s="3">
        <v>12.05</v>
      </c>
      <c r="Q25" s="3">
        <v>4.55</v>
      </c>
      <c r="R25" s="3">
        <v>11.24</v>
      </c>
      <c r="S25" s="3">
        <v>71.510000000000005</v>
      </c>
      <c r="T25" s="3"/>
      <c r="U25" s="3">
        <v>314</v>
      </c>
      <c r="V25" s="3">
        <v>363</v>
      </c>
      <c r="W25" s="9">
        <v>27.48</v>
      </c>
      <c r="X25" s="3"/>
      <c r="Y25" s="2"/>
      <c r="Z25" s="2"/>
    </row>
    <row r="26" spans="1:26" ht="15.75" customHeight="1" x14ac:dyDescent="0.3">
      <c r="A26" s="7" t="s">
        <v>28</v>
      </c>
      <c r="B26" s="7">
        <v>25</v>
      </c>
      <c r="C26" s="3" t="s">
        <v>1</v>
      </c>
      <c r="D26" s="3"/>
      <c r="E26" s="3">
        <v>14.8</v>
      </c>
      <c r="F26" s="9">
        <v>-0.67</v>
      </c>
      <c r="G26" s="8">
        <v>197300</v>
      </c>
      <c r="H26" s="8">
        <v>2952</v>
      </c>
      <c r="I26" s="8">
        <v>5912</v>
      </c>
      <c r="J26" s="3">
        <v>14.48</v>
      </c>
      <c r="K26" s="3">
        <v>1.57</v>
      </c>
      <c r="L26" s="3">
        <v>1.32</v>
      </c>
      <c r="M26" s="3">
        <v>0.3</v>
      </c>
      <c r="N26" s="3">
        <v>1.02</v>
      </c>
      <c r="O26" s="3">
        <v>5.81</v>
      </c>
      <c r="P26" s="3">
        <v>11.33</v>
      </c>
      <c r="Q26" s="3">
        <v>5.68</v>
      </c>
      <c r="R26" s="3">
        <v>2.0099999999999998</v>
      </c>
      <c r="S26" s="3">
        <v>38.22</v>
      </c>
      <c r="T26" s="3"/>
      <c r="U26" s="3">
        <v>417</v>
      </c>
      <c r="V26" s="3">
        <v>500</v>
      </c>
      <c r="W26" s="6">
        <v>0.01</v>
      </c>
      <c r="X26" s="3"/>
      <c r="Y26" s="2"/>
      <c r="Z26" s="2"/>
    </row>
    <row r="27" spans="1:26" ht="15.75" customHeight="1" x14ac:dyDescent="0.3">
      <c r="A27" s="7" t="s">
        <v>29</v>
      </c>
      <c r="B27" s="7">
        <v>26</v>
      </c>
      <c r="C27" s="3" t="s">
        <v>1</v>
      </c>
      <c r="D27" s="3"/>
      <c r="E27" s="3">
        <v>0.13</v>
      </c>
      <c r="F27" s="4">
        <v>0</v>
      </c>
      <c r="G27" s="8">
        <v>3202300</v>
      </c>
      <c r="H27" s="8">
        <v>405</v>
      </c>
      <c r="I27" s="8">
        <v>551</v>
      </c>
      <c r="J27" s="3"/>
      <c r="K27" s="3">
        <v>0.72</v>
      </c>
      <c r="L27" s="3">
        <v>0.28000000000000003</v>
      </c>
      <c r="M27" s="3"/>
      <c r="N27" s="3">
        <v>0</v>
      </c>
      <c r="O27" s="3">
        <v>-25.88</v>
      </c>
      <c r="P27" s="3">
        <v>-30.45</v>
      </c>
      <c r="Q27" s="3">
        <v>-34.200000000000003</v>
      </c>
      <c r="R27" s="3"/>
      <c r="S27" s="3">
        <v>67.05</v>
      </c>
      <c r="T27" s="3"/>
      <c r="U27" s="3"/>
      <c r="V27" s="3"/>
      <c r="W27" s="9"/>
      <c r="X27" s="3"/>
      <c r="Y27" s="2"/>
      <c r="Z27" s="2"/>
    </row>
    <row r="28" spans="1:26" ht="15.75" customHeight="1" x14ac:dyDescent="0.3">
      <c r="A28" s="7" t="s">
        <v>30</v>
      </c>
      <c r="B28" s="7">
        <v>27</v>
      </c>
      <c r="C28" s="3" t="s">
        <v>5</v>
      </c>
      <c r="D28" s="3"/>
      <c r="E28" s="3">
        <v>0.84</v>
      </c>
      <c r="F28" s="3">
        <v>0</v>
      </c>
      <c r="G28" s="8">
        <v>13900</v>
      </c>
      <c r="H28" s="3">
        <v>12</v>
      </c>
      <c r="I28" s="3">
        <v>339</v>
      </c>
      <c r="J28" s="3">
        <v>19.28</v>
      </c>
      <c r="K28" s="3">
        <v>0.66</v>
      </c>
      <c r="L28" s="3">
        <v>0.24</v>
      </c>
      <c r="M28" s="3">
        <v>0.03</v>
      </c>
      <c r="N28" s="3">
        <v>0.04</v>
      </c>
      <c r="O28" s="3">
        <v>4.1900000000000004</v>
      </c>
      <c r="P28" s="3">
        <v>3.42</v>
      </c>
      <c r="Q28" s="3">
        <v>-1.67</v>
      </c>
      <c r="R28" s="3">
        <v>3.81</v>
      </c>
      <c r="S28" s="3">
        <v>48.51</v>
      </c>
      <c r="T28" s="3"/>
      <c r="U28" s="3">
        <v>698</v>
      </c>
      <c r="V28" s="3">
        <v>632</v>
      </c>
      <c r="W28" s="9">
        <v>-2.04</v>
      </c>
      <c r="X28" s="3"/>
      <c r="Y28" s="2"/>
      <c r="Z28" s="2"/>
    </row>
    <row r="29" spans="1:26" ht="15.75" customHeight="1" x14ac:dyDescent="0.3">
      <c r="A29" s="7" t="s">
        <v>31</v>
      </c>
      <c r="B29" s="7">
        <v>28</v>
      </c>
      <c r="C29" s="3" t="s">
        <v>1</v>
      </c>
      <c r="D29" s="3"/>
      <c r="E29" s="3">
        <v>0.49</v>
      </c>
      <c r="F29" s="9">
        <v>0</v>
      </c>
      <c r="G29" s="8">
        <v>237300</v>
      </c>
      <c r="H29" s="3">
        <v>115</v>
      </c>
      <c r="I29" s="3">
        <v>658</v>
      </c>
      <c r="J29" s="3">
        <v>11.18</v>
      </c>
      <c r="K29" s="3">
        <v>0.67</v>
      </c>
      <c r="L29" s="3">
        <v>0.83</v>
      </c>
      <c r="M29" s="3"/>
      <c r="N29" s="3">
        <v>0.04</v>
      </c>
      <c r="O29" s="3">
        <v>5.15</v>
      </c>
      <c r="P29" s="3">
        <v>6.22</v>
      </c>
      <c r="Q29" s="3">
        <v>0.31</v>
      </c>
      <c r="R29" s="3"/>
      <c r="S29" s="3"/>
      <c r="T29" s="3"/>
      <c r="U29" s="3">
        <v>490</v>
      </c>
      <c r="V29" s="3">
        <v>462</v>
      </c>
      <c r="W29" s="4">
        <v>-0.04</v>
      </c>
      <c r="X29" s="3"/>
      <c r="Y29" s="2"/>
      <c r="Z29" s="2"/>
    </row>
    <row r="30" spans="1:26" ht="15.75" customHeight="1" x14ac:dyDescent="0.3">
      <c r="A30" s="7" t="s">
        <v>32</v>
      </c>
      <c r="B30" s="7">
        <v>29</v>
      </c>
      <c r="C30" s="3" t="s">
        <v>5</v>
      </c>
      <c r="D30" s="3"/>
      <c r="E30" s="3">
        <v>3.14</v>
      </c>
      <c r="F30" s="4">
        <v>4.67</v>
      </c>
      <c r="G30" s="8">
        <v>13795100</v>
      </c>
      <c r="H30" s="8">
        <v>42706</v>
      </c>
      <c r="I30" s="8">
        <v>1758</v>
      </c>
      <c r="J30" s="3">
        <v>3.5</v>
      </c>
      <c r="K30" s="3">
        <v>0.8</v>
      </c>
      <c r="L30" s="3">
        <v>2.66</v>
      </c>
      <c r="M30" s="3"/>
      <c r="N30" s="3">
        <v>0.9</v>
      </c>
      <c r="O30" s="3">
        <v>10.09</v>
      </c>
      <c r="P30" s="3">
        <v>25.83</v>
      </c>
      <c r="Q30" s="3">
        <v>16.690000000000001</v>
      </c>
      <c r="R30" s="3"/>
      <c r="S30" s="3"/>
      <c r="T30" s="3"/>
      <c r="U30" s="3">
        <v>35</v>
      </c>
      <c r="V30" s="3">
        <v>139</v>
      </c>
      <c r="W30" s="4">
        <v>0.08</v>
      </c>
      <c r="X30" s="3"/>
      <c r="Y30" s="2"/>
      <c r="Z30" s="2"/>
    </row>
    <row r="31" spans="1:26" ht="15.75" customHeight="1" x14ac:dyDescent="0.3">
      <c r="A31" s="7" t="s">
        <v>33</v>
      </c>
      <c r="B31" s="7">
        <v>30</v>
      </c>
      <c r="C31" s="3" t="s">
        <v>1</v>
      </c>
      <c r="D31" s="3"/>
      <c r="E31" s="3">
        <v>1.1100000000000001</v>
      </c>
      <c r="F31" s="3">
        <v>-0.89</v>
      </c>
      <c r="G31" s="8">
        <v>379000</v>
      </c>
      <c r="H31" s="8">
        <v>423</v>
      </c>
      <c r="I31" s="8">
        <v>666</v>
      </c>
      <c r="J31" s="3">
        <v>6.06</v>
      </c>
      <c r="K31" s="3">
        <v>0.8</v>
      </c>
      <c r="L31" s="3">
        <v>0.25</v>
      </c>
      <c r="M31" s="3">
        <v>0.1</v>
      </c>
      <c r="N31" s="3">
        <v>0.18</v>
      </c>
      <c r="O31" s="3">
        <v>13.43</v>
      </c>
      <c r="P31" s="3">
        <v>13.7</v>
      </c>
      <c r="Q31" s="3">
        <v>10.69</v>
      </c>
      <c r="R31" s="3">
        <v>8.93</v>
      </c>
      <c r="S31" s="3">
        <v>31.78</v>
      </c>
      <c r="T31" s="3"/>
      <c r="U31" s="3">
        <v>173</v>
      </c>
      <c r="V31" s="3">
        <v>100</v>
      </c>
      <c r="W31" s="9">
        <v>0.28999999999999998</v>
      </c>
      <c r="X31" s="3"/>
      <c r="Y31" s="2"/>
      <c r="Z31" s="2"/>
    </row>
    <row r="32" spans="1:26" ht="15.75" customHeight="1" x14ac:dyDescent="0.3">
      <c r="A32" s="7" t="s">
        <v>34</v>
      </c>
      <c r="B32" s="7">
        <v>31</v>
      </c>
      <c r="C32" s="3" t="s">
        <v>5</v>
      </c>
      <c r="D32" s="3"/>
      <c r="E32" s="3">
        <v>3.06</v>
      </c>
      <c r="F32" s="3">
        <v>2</v>
      </c>
      <c r="G32" s="8">
        <v>3207800</v>
      </c>
      <c r="H32" s="8">
        <v>9898</v>
      </c>
      <c r="I32" s="8">
        <v>3118</v>
      </c>
      <c r="J32" s="3">
        <v>15.63</v>
      </c>
      <c r="K32" s="3">
        <v>1.97</v>
      </c>
      <c r="L32" s="3">
        <v>1.05</v>
      </c>
      <c r="M32" s="3"/>
      <c r="N32" s="3">
        <v>0.2</v>
      </c>
      <c r="O32" s="3">
        <v>8.1199999999999992</v>
      </c>
      <c r="P32" s="3">
        <v>13.26</v>
      </c>
      <c r="Q32" s="3">
        <v>23.42</v>
      </c>
      <c r="R32" s="3"/>
      <c r="S32" s="3">
        <v>24.63</v>
      </c>
      <c r="T32" s="3"/>
      <c r="U32" s="3">
        <v>383</v>
      </c>
      <c r="V32" s="3">
        <v>411</v>
      </c>
      <c r="W32" s="9">
        <v>-0.09</v>
      </c>
      <c r="X32" s="3"/>
      <c r="Y32" s="2"/>
      <c r="Z32" s="2"/>
    </row>
    <row r="33" spans="1:26" ht="15.75" customHeight="1" x14ac:dyDescent="0.3">
      <c r="A33" s="7" t="s">
        <v>35</v>
      </c>
      <c r="B33" s="7">
        <v>32</v>
      </c>
      <c r="C33" s="3" t="s">
        <v>5</v>
      </c>
      <c r="D33" s="3"/>
      <c r="E33" s="3">
        <v>153</v>
      </c>
      <c r="F33" s="4">
        <v>-0.33</v>
      </c>
      <c r="G33" s="8">
        <v>200</v>
      </c>
      <c r="H33" s="8">
        <v>31</v>
      </c>
      <c r="I33" s="8">
        <v>6610</v>
      </c>
      <c r="J33" s="3">
        <v>10.07</v>
      </c>
      <c r="K33" s="3">
        <v>1.1599999999999999</v>
      </c>
      <c r="L33" s="3">
        <v>0.17</v>
      </c>
      <c r="M33" s="3"/>
      <c r="N33" s="3">
        <v>15.2</v>
      </c>
      <c r="O33" s="3">
        <v>12.47</v>
      </c>
      <c r="P33" s="3">
        <v>11.87</v>
      </c>
      <c r="Q33" s="3">
        <v>14.08</v>
      </c>
      <c r="R33" s="3">
        <v>4.8899999999999997</v>
      </c>
      <c r="S33" s="3">
        <v>21.37</v>
      </c>
      <c r="T33" s="3"/>
      <c r="U33" s="3">
        <v>305</v>
      </c>
      <c r="V33" s="3">
        <v>214</v>
      </c>
      <c r="W33" s="4">
        <v>-1.76</v>
      </c>
      <c r="X33" s="3"/>
      <c r="Y33" s="2"/>
      <c r="Z33" s="2"/>
    </row>
    <row r="34" spans="1:26" ht="15.75" customHeight="1" x14ac:dyDescent="0.3">
      <c r="A34" s="7" t="s">
        <v>36</v>
      </c>
      <c r="B34" s="7">
        <v>33</v>
      </c>
      <c r="C34" s="3" t="s">
        <v>1</v>
      </c>
      <c r="D34" s="3"/>
      <c r="E34" s="3">
        <v>4.3</v>
      </c>
      <c r="F34" s="9">
        <v>0</v>
      </c>
      <c r="G34" s="8">
        <v>2810500</v>
      </c>
      <c r="H34" s="8">
        <v>12201</v>
      </c>
      <c r="I34" s="8">
        <v>2227</v>
      </c>
      <c r="J34" s="3">
        <v>13.96</v>
      </c>
      <c r="K34" s="3">
        <v>1.08</v>
      </c>
      <c r="L34" s="3">
        <v>0.72</v>
      </c>
      <c r="M34" s="3"/>
      <c r="N34" s="3">
        <v>0.31</v>
      </c>
      <c r="O34" s="3">
        <v>6.9</v>
      </c>
      <c r="P34" s="3">
        <v>7.85</v>
      </c>
      <c r="Q34" s="3">
        <v>6.53</v>
      </c>
      <c r="R34" s="3">
        <v>4.6500000000000004</v>
      </c>
      <c r="S34" s="3"/>
      <c r="T34" s="3"/>
      <c r="U34" s="3">
        <v>508</v>
      </c>
      <c r="V34" s="3">
        <v>439</v>
      </c>
      <c r="W34" s="4">
        <v>0.37</v>
      </c>
      <c r="X34" s="3"/>
      <c r="Y34" s="2"/>
      <c r="Z34" s="2"/>
    </row>
    <row r="35" spans="1:26" ht="15.75" customHeight="1" x14ac:dyDescent="0.3">
      <c r="A35" s="7" t="s">
        <v>37</v>
      </c>
      <c r="B35" s="7">
        <v>34</v>
      </c>
      <c r="C35" s="3" t="s">
        <v>1</v>
      </c>
      <c r="D35" s="3"/>
      <c r="E35" s="3">
        <v>2.56</v>
      </c>
      <c r="F35" s="4">
        <v>0</v>
      </c>
      <c r="G35" s="8">
        <v>2814400</v>
      </c>
      <c r="H35" s="8">
        <v>7255</v>
      </c>
      <c r="I35" s="8">
        <v>2641</v>
      </c>
      <c r="J35" s="3">
        <v>9.5399999999999991</v>
      </c>
      <c r="K35" s="3">
        <v>1.9</v>
      </c>
      <c r="L35" s="3">
        <v>1.56</v>
      </c>
      <c r="M35" s="3">
        <v>0.11</v>
      </c>
      <c r="N35" s="3">
        <v>0.27</v>
      </c>
      <c r="O35" s="3">
        <v>8.93</v>
      </c>
      <c r="P35" s="3">
        <v>21.07</v>
      </c>
      <c r="Q35" s="3">
        <v>35.94</v>
      </c>
      <c r="R35" s="3">
        <v>4.33</v>
      </c>
      <c r="S35" s="3"/>
      <c r="T35" s="3"/>
      <c r="U35" s="3">
        <v>171</v>
      </c>
      <c r="V35" s="3">
        <v>264</v>
      </c>
      <c r="W35" s="9">
        <v>0.17</v>
      </c>
      <c r="X35" s="3"/>
      <c r="Y35" s="2"/>
      <c r="Z35" s="2"/>
    </row>
    <row r="36" spans="1:26" ht="15.75" customHeight="1" x14ac:dyDescent="0.3">
      <c r="A36" s="7" t="s">
        <v>38</v>
      </c>
      <c r="B36" s="7">
        <v>35</v>
      </c>
      <c r="C36" s="3" t="s">
        <v>1</v>
      </c>
      <c r="D36" s="3"/>
      <c r="E36" s="3">
        <v>3.38</v>
      </c>
      <c r="F36" s="4">
        <v>0</v>
      </c>
      <c r="G36" s="8">
        <v>23000</v>
      </c>
      <c r="H36" s="8">
        <v>78</v>
      </c>
      <c r="I36" s="8">
        <v>3374</v>
      </c>
      <c r="J36" s="3">
        <v>32.950000000000003</v>
      </c>
      <c r="K36" s="3">
        <v>0.85</v>
      </c>
      <c r="L36" s="3">
        <v>0.31</v>
      </c>
      <c r="M36" s="3"/>
      <c r="N36" s="3">
        <v>0.1</v>
      </c>
      <c r="O36" s="3">
        <v>2.52</v>
      </c>
      <c r="P36" s="3">
        <v>2.58</v>
      </c>
      <c r="Q36" s="3">
        <v>-7.17</v>
      </c>
      <c r="R36" s="3">
        <v>3.55</v>
      </c>
      <c r="S36" s="3"/>
      <c r="T36" s="3"/>
      <c r="U36" s="3">
        <v>808</v>
      </c>
      <c r="V36" s="3">
        <v>795</v>
      </c>
      <c r="W36" s="9">
        <v>-0.56999999999999995</v>
      </c>
      <c r="X36" s="3"/>
      <c r="Y36" s="2"/>
      <c r="Z36" s="2"/>
    </row>
    <row r="37" spans="1:26" ht="15.75" customHeight="1" x14ac:dyDescent="0.3">
      <c r="A37" s="7" t="s">
        <v>39</v>
      </c>
      <c r="B37" s="7">
        <v>36</v>
      </c>
      <c r="C37" s="3" t="s">
        <v>1</v>
      </c>
      <c r="D37" s="3" t="s">
        <v>40</v>
      </c>
      <c r="E37" s="3">
        <v>13.6</v>
      </c>
      <c r="F37" s="4">
        <v>1.49</v>
      </c>
      <c r="G37" s="8">
        <v>8561600</v>
      </c>
      <c r="H37" s="8">
        <v>116616</v>
      </c>
      <c r="I37" s="8">
        <v>14511</v>
      </c>
      <c r="J37" s="3">
        <v>9.76</v>
      </c>
      <c r="K37" s="3">
        <v>1.04</v>
      </c>
      <c r="L37" s="3">
        <v>1.51</v>
      </c>
      <c r="M37" s="3">
        <v>0.1</v>
      </c>
      <c r="N37" s="3">
        <v>1.39</v>
      </c>
      <c r="O37" s="3">
        <v>7.48</v>
      </c>
      <c r="P37" s="3">
        <v>10.81</v>
      </c>
      <c r="Q37" s="3">
        <v>18.03</v>
      </c>
      <c r="R37" s="3">
        <v>3.36</v>
      </c>
      <c r="S37" s="3"/>
      <c r="T37" s="3"/>
      <c r="U37" s="3">
        <v>327</v>
      </c>
      <c r="V37" s="3">
        <v>320</v>
      </c>
      <c r="W37" s="4">
        <v>0.66</v>
      </c>
      <c r="X37" s="3"/>
      <c r="Y37" s="2"/>
      <c r="Z37" s="2"/>
    </row>
    <row r="38" spans="1:26" ht="15.75" customHeight="1" x14ac:dyDescent="0.3">
      <c r="A38" s="7" t="s">
        <v>41</v>
      </c>
      <c r="B38" s="7">
        <v>37</v>
      </c>
      <c r="C38" s="3" t="s">
        <v>1</v>
      </c>
      <c r="D38" s="3"/>
      <c r="E38" s="3">
        <v>5</v>
      </c>
      <c r="F38" s="3">
        <v>0.81</v>
      </c>
      <c r="G38" s="8">
        <v>246200</v>
      </c>
      <c r="H38" s="8">
        <v>1244</v>
      </c>
      <c r="I38" s="8">
        <v>4675</v>
      </c>
      <c r="J38" s="3">
        <v>56.14</v>
      </c>
      <c r="K38" s="3">
        <v>1.78</v>
      </c>
      <c r="L38" s="3">
        <v>1.9</v>
      </c>
      <c r="M38" s="3">
        <v>0.05</v>
      </c>
      <c r="N38" s="3">
        <v>0.09</v>
      </c>
      <c r="O38" s="3">
        <v>4.0599999999999996</v>
      </c>
      <c r="P38" s="3">
        <v>3.14</v>
      </c>
      <c r="Q38" s="3">
        <v>9.5500000000000007</v>
      </c>
      <c r="R38" s="3">
        <v>1.01</v>
      </c>
      <c r="S38" s="3"/>
      <c r="T38" s="3"/>
      <c r="U38" s="3">
        <v>860</v>
      </c>
      <c r="V38" s="3">
        <v>790</v>
      </c>
      <c r="W38" s="9">
        <v>0.52</v>
      </c>
      <c r="X38" s="3"/>
      <c r="Y38" s="2"/>
      <c r="Z38" s="2"/>
    </row>
    <row r="39" spans="1:26" ht="15.75" customHeight="1" x14ac:dyDescent="0.3">
      <c r="A39" s="7" t="s">
        <v>42</v>
      </c>
      <c r="B39" s="7">
        <v>38</v>
      </c>
      <c r="C39" s="3" t="s">
        <v>5</v>
      </c>
      <c r="D39" s="3"/>
      <c r="E39" s="3">
        <v>1.46</v>
      </c>
      <c r="F39" s="3">
        <v>-1.35</v>
      </c>
      <c r="G39" s="8">
        <v>45900</v>
      </c>
      <c r="H39" s="3">
        <v>67</v>
      </c>
      <c r="I39" s="8">
        <v>701</v>
      </c>
      <c r="J39" s="3">
        <v>8.7100000000000009</v>
      </c>
      <c r="K39" s="3">
        <v>0.33</v>
      </c>
      <c r="L39" s="3">
        <v>0.61</v>
      </c>
      <c r="M39" s="3"/>
      <c r="N39" s="3">
        <v>0.17</v>
      </c>
      <c r="O39" s="3">
        <v>3</v>
      </c>
      <c r="P39" s="3">
        <v>4.03</v>
      </c>
      <c r="Q39" s="3">
        <v>1.72</v>
      </c>
      <c r="R39" s="3"/>
      <c r="S39" s="3"/>
      <c r="T39" s="3"/>
      <c r="U39" s="3">
        <v>470</v>
      </c>
      <c r="V39" s="3">
        <v>483</v>
      </c>
      <c r="W39" s="9">
        <v>-0.05</v>
      </c>
      <c r="X39" s="3"/>
      <c r="Y39" s="2"/>
      <c r="Z39" s="2"/>
    </row>
    <row r="40" spans="1:26" ht="15.75" customHeight="1" x14ac:dyDescent="0.3">
      <c r="A40" s="7" t="s">
        <v>43</v>
      </c>
      <c r="B40" s="7">
        <v>39</v>
      </c>
      <c r="C40" s="3" t="s">
        <v>1</v>
      </c>
      <c r="D40" s="3"/>
      <c r="E40" s="3">
        <v>1.39</v>
      </c>
      <c r="F40" s="4">
        <v>-0.71</v>
      </c>
      <c r="G40" s="8">
        <v>8517800</v>
      </c>
      <c r="H40" s="8">
        <v>11915</v>
      </c>
      <c r="I40" s="8">
        <v>4633</v>
      </c>
      <c r="J40" s="3"/>
      <c r="K40" s="3">
        <v>0.28999999999999998</v>
      </c>
      <c r="L40" s="3">
        <v>1.82</v>
      </c>
      <c r="M40" s="3">
        <v>0.03</v>
      </c>
      <c r="N40" s="3">
        <v>0</v>
      </c>
      <c r="O40" s="3">
        <v>1.61</v>
      </c>
      <c r="P40" s="3">
        <v>-0.44</v>
      </c>
      <c r="Q40" s="3">
        <v>-11.9</v>
      </c>
      <c r="R40" s="3">
        <v>8.39</v>
      </c>
      <c r="S40" s="3"/>
      <c r="T40" s="3"/>
      <c r="U40" s="3"/>
      <c r="V40" s="3"/>
      <c r="W40" s="4"/>
      <c r="X40" s="3"/>
      <c r="Y40" s="2"/>
      <c r="Z40" s="2"/>
    </row>
    <row r="41" spans="1:26" ht="15.75" customHeight="1" x14ac:dyDescent="0.3">
      <c r="A41" s="7" t="s">
        <v>44</v>
      </c>
      <c r="B41" s="7">
        <v>40</v>
      </c>
      <c r="C41" s="3" t="s">
        <v>1</v>
      </c>
      <c r="D41" s="3"/>
      <c r="E41" s="3">
        <v>59.5</v>
      </c>
      <c r="F41" s="4">
        <v>-1.24</v>
      </c>
      <c r="G41" s="8">
        <v>27299800</v>
      </c>
      <c r="H41" s="8">
        <v>1647527</v>
      </c>
      <c r="I41" s="8">
        <v>849999</v>
      </c>
      <c r="J41" s="3">
        <v>64.55</v>
      </c>
      <c r="K41" s="3">
        <v>5.79</v>
      </c>
      <c r="L41" s="3">
        <v>0.21</v>
      </c>
      <c r="M41" s="3">
        <v>1.05</v>
      </c>
      <c r="N41" s="3">
        <v>0.92</v>
      </c>
      <c r="O41" s="3">
        <v>9.4700000000000006</v>
      </c>
      <c r="P41" s="3">
        <v>8.91</v>
      </c>
      <c r="Q41" s="3">
        <v>25.81</v>
      </c>
      <c r="R41" s="3">
        <v>1.74</v>
      </c>
      <c r="S41" s="3"/>
      <c r="T41" s="3"/>
      <c r="U41" s="3">
        <v>709</v>
      </c>
      <c r="V41" s="3">
        <v>595</v>
      </c>
      <c r="W41" s="9">
        <v>8.25</v>
      </c>
      <c r="X41" s="3"/>
      <c r="Y41" s="2"/>
      <c r="Z41" s="2"/>
    </row>
    <row r="42" spans="1:26" ht="15.75" customHeight="1" x14ac:dyDescent="0.3">
      <c r="A42" s="7" t="s">
        <v>45</v>
      </c>
      <c r="B42" s="7">
        <v>41</v>
      </c>
      <c r="C42" s="3" t="s">
        <v>1</v>
      </c>
      <c r="D42" s="3"/>
      <c r="E42" s="3">
        <v>5.75</v>
      </c>
      <c r="F42" s="9">
        <v>-1.71</v>
      </c>
      <c r="G42" s="8">
        <v>8675000</v>
      </c>
      <c r="H42" s="8">
        <v>50285</v>
      </c>
      <c r="I42" s="8">
        <v>18089</v>
      </c>
      <c r="J42" s="3">
        <v>5.43</v>
      </c>
      <c r="K42" s="3">
        <v>0.67</v>
      </c>
      <c r="L42" s="3">
        <v>1.33</v>
      </c>
      <c r="M42" s="3">
        <v>0.4</v>
      </c>
      <c r="N42" s="3">
        <v>1.06</v>
      </c>
      <c r="O42" s="3">
        <v>7.11</v>
      </c>
      <c r="P42" s="3">
        <v>12.9</v>
      </c>
      <c r="Q42" s="3">
        <v>13.1</v>
      </c>
      <c r="R42" s="3">
        <v>6.84</v>
      </c>
      <c r="S42" s="3"/>
      <c r="T42" s="3"/>
      <c r="U42" s="3">
        <v>174</v>
      </c>
      <c r="V42" s="3">
        <v>238</v>
      </c>
      <c r="W42" s="6">
        <v>1</v>
      </c>
      <c r="X42" s="3"/>
      <c r="Y42" s="2"/>
      <c r="Z42" s="2"/>
    </row>
    <row r="43" spans="1:26" ht="15.75" customHeight="1" x14ac:dyDescent="0.3">
      <c r="A43" s="7" t="s">
        <v>46</v>
      </c>
      <c r="B43" s="7">
        <v>42</v>
      </c>
      <c r="C43" s="3" t="s">
        <v>1</v>
      </c>
      <c r="D43" s="3"/>
      <c r="E43" s="3">
        <v>3.46</v>
      </c>
      <c r="F43" s="4">
        <v>-2.2599999999999998</v>
      </c>
      <c r="G43" s="8">
        <v>176400</v>
      </c>
      <c r="H43" s="8">
        <v>612</v>
      </c>
      <c r="I43" s="8">
        <v>2076</v>
      </c>
      <c r="J43" s="3">
        <v>30.81</v>
      </c>
      <c r="K43" s="3">
        <v>3.68</v>
      </c>
      <c r="L43" s="3">
        <v>0.11</v>
      </c>
      <c r="M43" s="3">
        <v>0.1</v>
      </c>
      <c r="N43" s="3">
        <v>0.11</v>
      </c>
      <c r="O43" s="3">
        <v>13.85</v>
      </c>
      <c r="P43" s="3">
        <v>12.15</v>
      </c>
      <c r="Q43" s="3">
        <v>28.89</v>
      </c>
      <c r="R43" s="3">
        <v>2.68</v>
      </c>
      <c r="S43" s="3"/>
      <c r="T43" s="3"/>
      <c r="U43" s="3">
        <v>539</v>
      </c>
      <c r="V43" s="3">
        <v>433</v>
      </c>
      <c r="W43" s="6">
        <v>-3.21</v>
      </c>
      <c r="X43" s="3"/>
      <c r="Y43" s="2"/>
      <c r="Z43" s="2"/>
    </row>
    <row r="44" spans="1:26" ht="15.75" customHeight="1" x14ac:dyDescent="0.3">
      <c r="A44" s="7" t="s">
        <v>47</v>
      </c>
      <c r="B44" s="7">
        <v>43</v>
      </c>
      <c r="C44" s="3" t="s">
        <v>1</v>
      </c>
      <c r="D44" s="3"/>
      <c r="E44" s="3">
        <v>5.45</v>
      </c>
      <c r="F44" s="3">
        <v>-0.91</v>
      </c>
      <c r="G44" s="8">
        <v>38400</v>
      </c>
      <c r="H44" s="3">
        <v>209</v>
      </c>
      <c r="I44" s="8">
        <v>3597</v>
      </c>
      <c r="J44" s="3">
        <v>104.24</v>
      </c>
      <c r="K44" s="3">
        <v>2.2599999999999998</v>
      </c>
      <c r="L44" s="3">
        <v>0.73</v>
      </c>
      <c r="M44" s="3">
        <v>0.06</v>
      </c>
      <c r="N44" s="3">
        <v>0.05</v>
      </c>
      <c r="O44" s="3">
        <v>2.33</v>
      </c>
      <c r="P44" s="3">
        <v>2.12</v>
      </c>
      <c r="Q44" s="3">
        <v>-11.54</v>
      </c>
      <c r="R44" s="3">
        <v>1.0900000000000001</v>
      </c>
      <c r="S44" s="3"/>
      <c r="T44" s="3"/>
      <c r="U44" s="3">
        <v>907</v>
      </c>
      <c r="V44" s="3">
        <v>897</v>
      </c>
      <c r="W44" s="4">
        <v>-0.67</v>
      </c>
      <c r="X44" s="3"/>
      <c r="Y44" s="2"/>
      <c r="Z44" s="2"/>
    </row>
    <row r="45" spans="1:26" ht="15.75" customHeight="1" x14ac:dyDescent="0.3">
      <c r="A45" s="7" t="s">
        <v>48</v>
      </c>
      <c r="B45" s="7">
        <v>44</v>
      </c>
      <c r="C45" s="3" t="s">
        <v>1</v>
      </c>
      <c r="D45" s="3" t="s">
        <v>17</v>
      </c>
      <c r="E45" s="3">
        <v>0.08</v>
      </c>
      <c r="F45" s="3">
        <v>14.29</v>
      </c>
      <c r="G45" s="8">
        <v>61000</v>
      </c>
      <c r="H45" s="8">
        <v>5</v>
      </c>
      <c r="I45" s="8">
        <v>320</v>
      </c>
      <c r="J45" s="3"/>
      <c r="K45" s="3">
        <v>2.67</v>
      </c>
      <c r="L45" s="3">
        <v>29.11</v>
      </c>
      <c r="M45" s="3"/>
      <c r="N45" s="3">
        <v>0</v>
      </c>
      <c r="O45" s="3">
        <v>-0.67</v>
      </c>
      <c r="P45" s="3">
        <v>-119.9</v>
      </c>
      <c r="Q45" s="3">
        <v>-11.29</v>
      </c>
      <c r="R45" s="3"/>
      <c r="S45" s="3"/>
      <c r="T45" s="3"/>
      <c r="U45" s="3"/>
      <c r="V45" s="3"/>
      <c r="W45" s="4"/>
      <c r="X45" s="3"/>
      <c r="Y45" s="2"/>
      <c r="Z45" s="2"/>
    </row>
    <row r="46" spans="1:26" ht="15.75" customHeight="1" x14ac:dyDescent="0.3">
      <c r="A46" s="7" t="s">
        <v>49</v>
      </c>
      <c r="B46" s="7">
        <v>45</v>
      </c>
      <c r="C46" s="3" t="s">
        <v>5</v>
      </c>
      <c r="D46" s="3"/>
      <c r="E46" s="3">
        <v>2.38</v>
      </c>
      <c r="F46" s="9">
        <v>-2.46</v>
      </c>
      <c r="G46" s="8">
        <v>3736900</v>
      </c>
      <c r="H46" s="8">
        <v>9127</v>
      </c>
      <c r="I46" s="3">
        <v>666</v>
      </c>
      <c r="J46" s="3">
        <v>9.8000000000000007</v>
      </c>
      <c r="K46" s="3">
        <v>2.0299999999999998</v>
      </c>
      <c r="L46" s="3">
        <v>0.99</v>
      </c>
      <c r="M46" s="3">
        <v>0.1</v>
      </c>
      <c r="N46" s="3">
        <v>0.24</v>
      </c>
      <c r="O46" s="3">
        <v>11.46</v>
      </c>
      <c r="P46" s="3">
        <v>18.36</v>
      </c>
      <c r="Q46" s="3">
        <v>9.3800000000000008</v>
      </c>
      <c r="R46" s="3">
        <v>4.0999999999999996</v>
      </c>
      <c r="S46" s="3"/>
      <c r="T46" s="3"/>
      <c r="U46" s="3">
        <v>208</v>
      </c>
      <c r="V46" s="3">
        <v>221</v>
      </c>
      <c r="W46" s="9"/>
      <c r="X46" s="3"/>
      <c r="Y46" s="2"/>
      <c r="Z46" s="2"/>
    </row>
    <row r="47" spans="1:26" ht="15.75" customHeight="1" x14ac:dyDescent="0.3">
      <c r="A47" s="7" t="s">
        <v>50</v>
      </c>
      <c r="B47" s="7">
        <v>46</v>
      </c>
      <c r="C47" s="3" t="s">
        <v>1</v>
      </c>
      <c r="D47" s="3"/>
      <c r="E47" s="3">
        <v>1.81</v>
      </c>
      <c r="F47" s="9">
        <v>0.56000000000000005</v>
      </c>
      <c r="G47" s="8">
        <v>282300</v>
      </c>
      <c r="H47" s="8">
        <v>511</v>
      </c>
      <c r="I47" s="8">
        <v>1734</v>
      </c>
      <c r="J47" s="3">
        <v>10.14</v>
      </c>
      <c r="K47" s="3">
        <v>1</v>
      </c>
      <c r="L47" s="3">
        <v>0.12</v>
      </c>
      <c r="M47" s="3">
        <v>0.05</v>
      </c>
      <c r="N47" s="3">
        <v>0.18</v>
      </c>
      <c r="O47" s="3">
        <v>11.27</v>
      </c>
      <c r="P47" s="3">
        <v>10</v>
      </c>
      <c r="Q47" s="3">
        <v>12.6</v>
      </c>
      <c r="R47" s="3"/>
      <c r="S47" s="3"/>
      <c r="T47" s="3"/>
      <c r="U47" s="3">
        <v>361</v>
      </c>
      <c r="V47" s="3">
        <v>240</v>
      </c>
      <c r="W47" s="9">
        <v>-2.21</v>
      </c>
      <c r="X47" s="3"/>
      <c r="Y47" s="2"/>
      <c r="Z47" s="2"/>
    </row>
    <row r="48" spans="1:26" ht="15.75" customHeight="1" x14ac:dyDescent="0.3">
      <c r="A48" s="7" t="s">
        <v>51</v>
      </c>
      <c r="B48" s="7">
        <v>47</v>
      </c>
      <c r="C48" s="3" t="s">
        <v>1</v>
      </c>
      <c r="D48" s="3" t="s">
        <v>17</v>
      </c>
      <c r="E48" s="3">
        <v>0.01</v>
      </c>
      <c r="F48" s="4">
        <v>-50</v>
      </c>
      <c r="G48" s="8">
        <v>4953200</v>
      </c>
      <c r="H48" s="8">
        <v>66</v>
      </c>
      <c r="I48" s="8">
        <v>853</v>
      </c>
      <c r="J48" s="3"/>
      <c r="K48" s="3">
        <v>0.25</v>
      </c>
      <c r="L48" s="3">
        <v>1.0900000000000001</v>
      </c>
      <c r="M48" s="3"/>
      <c r="N48" s="3">
        <v>0</v>
      </c>
      <c r="O48" s="3">
        <v>-4.01</v>
      </c>
      <c r="P48" s="3">
        <v>-8.16</v>
      </c>
      <c r="Q48" s="3">
        <v>-76.44</v>
      </c>
      <c r="R48" s="3"/>
      <c r="S48" s="3"/>
      <c r="T48" s="3"/>
      <c r="U48" s="3"/>
      <c r="V48" s="3"/>
      <c r="W48" s="4"/>
      <c r="X48" s="3"/>
      <c r="Y48" s="2"/>
      <c r="Z48" s="2"/>
    </row>
    <row r="49" spans="1:26" ht="15.75" customHeight="1" x14ac:dyDescent="0.3">
      <c r="A49" s="7" t="s">
        <v>52</v>
      </c>
      <c r="B49" s="7">
        <v>48</v>
      </c>
      <c r="C49" s="3" t="s">
        <v>5</v>
      </c>
      <c r="D49" s="3"/>
      <c r="E49" s="3">
        <v>0.34</v>
      </c>
      <c r="F49" s="4">
        <v>-2.86</v>
      </c>
      <c r="G49" s="8">
        <v>7162100</v>
      </c>
      <c r="H49" s="8">
        <v>2500</v>
      </c>
      <c r="I49" s="8">
        <v>1562</v>
      </c>
      <c r="J49" s="3">
        <v>3.5</v>
      </c>
      <c r="K49" s="3">
        <v>0.35</v>
      </c>
      <c r="L49" s="3">
        <v>0.82</v>
      </c>
      <c r="M49" s="3"/>
      <c r="N49" s="3">
        <v>0.1</v>
      </c>
      <c r="O49" s="3">
        <v>8.1300000000000008</v>
      </c>
      <c r="P49" s="3">
        <v>10.48</v>
      </c>
      <c r="Q49" s="3">
        <v>16.46</v>
      </c>
      <c r="R49" s="3">
        <v>8.57</v>
      </c>
      <c r="S49" s="3"/>
      <c r="T49" s="3"/>
      <c r="U49" s="3">
        <v>227</v>
      </c>
      <c r="V49" s="3">
        <v>182</v>
      </c>
      <c r="W49" s="9">
        <v>0.12</v>
      </c>
      <c r="X49" s="3"/>
      <c r="Y49" s="2"/>
      <c r="Z49" s="2"/>
    </row>
    <row r="50" spans="1:26" ht="15.75" customHeight="1" x14ac:dyDescent="0.3">
      <c r="A50" s="7" t="s">
        <v>53</v>
      </c>
      <c r="B50" s="7">
        <v>49</v>
      </c>
      <c r="C50" s="3" t="s">
        <v>5</v>
      </c>
      <c r="D50" s="3"/>
      <c r="E50" s="3">
        <v>0.99</v>
      </c>
      <c r="F50" s="3">
        <v>-1.98</v>
      </c>
      <c r="G50" s="8">
        <v>461100</v>
      </c>
      <c r="H50" s="8">
        <v>460</v>
      </c>
      <c r="I50" s="8">
        <v>594</v>
      </c>
      <c r="J50" s="3"/>
      <c r="K50" s="3">
        <v>1.27</v>
      </c>
      <c r="L50" s="3">
        <v>1.1399999999999999</v>
      </c>
      <c r="M50" s="3"/>
      <c r="N50" s="3">
        <v>0</v>
      </c>
      <c r="O50" s="3">
        <v>-1.18</v>
      </c>
      <c r="P50" s="3">
        <v>-6.34</v>
      </c>
      <c r="Q50" s="3">
        <v>-28.6</v>
      </c>
      <c r="R50" s="3"/>
      <c r="S50" s="3"/>
      <c r="T50" s="3"/>
      <c r="U50" s="3"/>
      <c r="V50" s="3"/>
      <c r="W50" s="9"/>
      <c r="X50" s="3"/>
      <c r="Y50" s="2"/>
      <c r="Z50" s="2"/>
    </row>
    <row r="51" spans="1:26" ht="15.75" customHeight="1" x14ac:dyDescent="0.3">
      <c r="A51" s="7" t="s">
        <v>54</v>
      </c>
      <c r="B51" s="7">
        <v>50</v>
      </c>
      <c r="C51" s="3" t="s">
        <v>1</v>
      </c>
      <c r="D51" s="3"/>
      <c r="E51" s="3">
        <v>0.4</v>
      </c>
      <c r="F51" s="4">
        <v>0</v>
      </c>
      <c r="G51" s="8">
        <v>346000</v>
      </c>
      <c r="H51" s="8">
        <v>138</v>
      </c>
      <c r="I51" s="3">
        <v>186</v>
      </c>
      <c r="J51" s="3">
        <v>57.32</v>
      </c>
      <c r="K51" s="3">
        <v>0.91</v>
      </c>
      <c r="L51" s="3">
        <v>0.2</v>
      </c>
      <c r="M51" s="3"/>
      <c r="N51" s="3">
        <v>0.01</v>
      </c>
      <c r="O51" s="3">
        <v>2.35</v>
      </c>
      <c r="P51" s="3">
        <v>1.59</v>
      </c>
      <c r="Q51" s="3">
        <v>-0.81</v>
      </c>
      <c r="R51" s="3"/>
      <c r="S51" s="3"/>
      <c r="T51" s="3"/>
      <c r="U51" s="3">
        <v>897</v>
      </c>
      <c r="V51" s="3">
        <v>869</v>
      </c>
      <c r="W51" s="9">
        <v>-2.17</v>
      </c>
      <c r="X51" s="3"/>
      <c r="Y51" s="2"/>
      <c r="Z51" s="2"/>
    </row>
    <row r="52" spans="1:26" ht="15.75" customHeight="1" x14ac:dyDescent="0.3">
      <c r="A52" s="7" t="s">
        <v>55</v>
      </c>
      <c r="B52" s="7">
        <v>51</v>
      </c>
      <c r="C52" s="3" t="s">
        <v>1</v>
      </c>
      <c r="D52" s="3"/>
      <c r="E52" s="3">
        <v>7.15</v>
      </c>
      <c r="F52" s="4">
        <v>0.7</v>
      </c>
      <c r="G52" s="8">
        <v>11900</v>
      </c>
      <c r="H52" s="3">
        <v>85</v>
      </c>
      <c r="I52" s="8">
        <v>1823</v>
      </c>
      <c r="J52" s="3">
        <v>8.86</v>
      </c>
      <c r="K52" s="3">
        <v>1.51</v>
      </c>
      <c r="L52" s="3">
        <v>0.55000000000000004</v>
      </c>
      <c r="M52" s="3">
        <v>0.15</v>
      </c>
      <c r="N52" s="3">
        <v>0.81</v>
      </c>
      <c r="O52" s="3">
        <v>14.43</v>
      </c>
      <c r="P52" s="3">
        <v>17.690000000000001</v>
      </c>
      <c r="Q52" s="3">
        <v>14.18</v>
      </c>
      <c r="R52" s="3">
        <v>7.74</v>
      </c>
      <c r="S52" s="3"/>
      <c r="T52" s="3"/>
      <c r="U52" s="3">
        <v>187</v>
      </c>
      <c r="V52" s="3">
        <v>148</v>
      </c>
      <c r="W52" s="4">
        <v>-5.7</v>
      </c>
      <c r="X52" s="3"/>
      <c r="Y52" s="2"/>
      <c r="Z52" s="2"/>
    </row>
    <row r="53" spans="1:26" ht="15.75" customHeight="1" x14ac:dyDescent="0.3">
      <c r="A53" s="7" t="s">
        <v>56</v>
      </c>
      <c r="B53" s="7">
        <v>52</v>
      </c>
      <c r="C53" s="3" t="s">
        <v>1</v>
      </c>
      <c r="D53" s="3"/>
      <c r="E53" s="3">
        <v>4.4400000000000004</v>
      </c>
      <c r="F53" s="4">
        <v>-0.89</v>
      </c>
      <c r="G53" s="8">
        <v>2111300</v>
      </c>
      <c r="H53" s="8">
        <v>9489</v>
      </c>
      <c r="I53" s="8">
        <v>1820</v>
      </c>
      <c r="J53" s="3">
        <v>9.6</v>
      </c>
      <c r="K53" s="3">
        <v>6.94</v>
      </c>
      <c r="L53" s="3">
        <v>1.29</v>
      </c>
      <c r="M53" s="3"/>
      <c r="N53" s="3">
        <v>0.46</v>
      </c>
      <c r="O53" s="3">
        <v>39.82</v>
      </c>
      <c r="P53" s="3">
        <v>111.28</v>
      </c>
      <c r="Q53" s="3">
        <v>21.46</v>
      </c>
      <c r="R53" s="3"/>
      <c r="S53" s="3"/>
      <c r="T53" s="3"/>
      <c r="U53" s="3">
        <v>114</v>
      </c>
      <c r="V53" s="3">
        <v>114</v>
      </c>
      <c r="W53" s="4">
        <v>-0.18</v>
      </c>
      <c r="X53" s="3"/>
      <c r="Y53" s="2"/>
      <c r="Z53" s="2"/>
    </row>
    <row r="54" spans="1:26" ht="15.75" customHeight="1" x14ac:dyDescent="0.3">
      <c r="A54" s="7" t="s">
        <v>57</v>
      </c>
      <c r="B54" s="7">
        <v>53</v>
      </c>
      <c r="C54" s="3" t="s">
        <v>1</v>
      </c>
      <c r="D54" s="3"/>
      <c r="E54" s="3">
        <v>2.2000000000000002</v>
      </c>
      <c r="F54" s="4">
        <v>-1.79</v>
      </c>
      <c r="G54" s="8">
        <v>1043500</v>
      </c>
      <c r="H54" s="8">
        <v>2324</v>
      </c>
      <c r="I54" s="8">
        <v>1597</v>
      </c>
      <c r="J54" s="3"/>
      <c r="K54" s="3">
        <v>1.18</v>
      </c>
      <c r="L54" s="3">
        <v>8.41</v>
      </c>
      <c r="M54" s="3"/>
      <c r="N54" s="3">
        <v>0</v>
      </c>
      <c r="O54" s="3">
        <v>-0.69</v>
      </c>
      <c r="P54" s="3">
        <v>-9.69</v>
      </c>
      <c r="Q54" s="3">
        <v>-2.2200000000000002</v>
      </c>
      <c r="R54" s="3"/>
      <c r="S54" s="3"/>
      <c r="T54" s="3"/>
      <c r="U54" s="3"/>
      <c r="V54" s="3"/>
      <c r="W54" s="4"/>
      <c r="X54" s="3"/>
      <c r="Y54" s="2"/>
      <c r="Z54" s="2"/>
    </row>
    <row r="55" spans="1:26" ht="15.75" customHeight="1" x14ac:dyDescent="0.3">
      <c r="A55" s="7" t="s">
        <v>58</v>
      </c>
      <c r="B55" s="7">
        <v>54</v>
      </c>
      <c r="C55" s="3" t="s">
        <v>1</v>
      </c>
      <c r="D55" s="3"/>
      <c r="E55" s="3">
        <v>3.26</v>
      </c>
      <c r="F55" s="4">
        <v>1.88</v>
      </c>
      <c r="G55" s="8">
        <v>527200</v>
      </c>
      <c r="H55" s="8">
        <v>1714</v>
      </c>
      <c r="I55" s="8">
        <v>1793</v>
      </c>
      <c r="J55" s="3">
        <v>12.14</v>
      </c>
      <c r="K55" s="3">
        <v>1.1599999999999999</v>
      </c>
      <c r="L55" s="3">
        <v>0.42</v>
      </c>
      <c r="M55" s="3"/>
      <c r="N55" s="3">
        <v>0.27</v>
      </c>
      <c r="O55" s="3">
        <v>8.16</v>
      </c>
      <c r="P55" s="3">
        <v>9.59</v>
      </c>
      <c r="Q55" s="3">
        <v>7.3</v>
      </c>
      <c r="R55" s="3">
        <v>6.27</v>
      </c>
      <c r="S55" s="3"/>
      <c r="T55" s="3"/>
      <c r="U55" s="3">
        <v>418</v>
      </c>
      <c r="V55" s="3">
        <v>351</v>
      </c>
      <c r="W55" s="9">
        <v>-4.96</v>
      </c>
      <c r="X55" s="3"/>
      <c r="Y55" s="2"/>
      <c r="Z55" s="2"/>
    </row>
    <row r="56" spans="1:26" ht="15.75" customHeight="1" x14ac:dyDescent="0.3">
      <c r="A56" s="7" t="s">
        <v>59</v>
      </c>
      <c r="B56" s="7">
        <v>55</v>
      </c>
      <c r="C56" s="3" t="s">
        <v>1</v>
      </c>
      <c r="D56" s="3"/>
      <c r="E56" s="3">
        <v>4.5999999999999996</v>
      </c>
      <c r="F56" s="4">
        <v>-1.29</v>
      </c>
      <c r="G56" s="8">
        <v>5800</v>
      </c>
      <c r="H56" s="8">
        <v>27</v>
      </c>
      <c r="I56" s="8">
        <v>1472</v>
      </c>
      <c r="J56" s="3"/>
      <c r="K56" s="3">
        <v>0.28000000000000003</v>
      </c>
      <c r="L56" s="3">
        <v>0.82</v>
      </c>
      <c r="M56" s="3"/>
      <c r="N56" s="3">
        <v>0</v>
      </c>
      <c r="O56" s="3">
        <v>-0.15</v>
      </c>
      <c r="P56" s="3">
        <v>-2.29</v>
      </c>
      <c r="Q56" s="3">
        <v>-20.86</v>
      </c>
      <c r="R56" s="3">
        <v>1.07</v>
      </c>
      <c r="S56" s="3"/>
      <c r="T56" s="3"/>
      <c r="U56" s="3"/>
      <c r="V56" s="3"/>
      <c r="W56" s="4"/>
      <c r="X56" s="3"/>
      <c r="Y56" s="2"/>
      <c r="Z56" s="2"/>
    </row>
    <row r="57" spans="1:26" ht="15.75" customHeight="1" x14ac:dyDescent="0.3">
      <c r="A57" s="7" t="s">
        <v>60</v>
      </c>
      <c r="B57" s="7">
        <v>56</v>
      </c>
      <c r="C57" s="3" t="s">
        <v>1</v>
      </c>
      <c r="D57" s="3"/>
      <c r="E57" s="3">
        <v>10.9</v>
      </c>
      <c r="F57" s="4">
        <v>-2.68</v>
      </c>
      <c r="G57" s="8">
        <v>18799700</v>
      </c>
      <c r="H57" s="8">
        <v>207339</v>
      </c>
      <c r="I57" s="8">
        <v>5916</v>
      </c>
      <c r="J57" s="3">
        <v>12.97</v>
      </c>
      <c r="K57" s="3">
        <v>1.92</v>
      </c>
      <c r="L57" s="3">
        <v>1.1499999999999999</v>
      </c>
      <c r="M57" s="3">
        <v>0.2</v>
      </c>
      <c r="N57" s="3">
        <v>0.84</v>
      </c>
      <c r="O57" s="3">
        <v>9.07</v>
      </c>
      <c r="P57" s="3">
        <v>15.6</v>
      </c>
      <c r="Q57" s="3">
        <v>9.92</v>
      </c>
      <c r="R57" s="3">
        <v>1.79</v>
      </c>
      <c r="S57" s="3"/>
      <c r="T57" s="3"/>
      <c r="U57" s="3">
        <v>315</v>
      </c>
      <c r="V57" s="3">
        <v>348</v>
      </c>
      <c r="W57" s="9">
        <v>0.66</v>
      </c>
      <c r="X57" s="3"/>
      <c r="Y57" s="2"/>
      <c r="Z57" s="2"/>
    </row>
    <row r="58" spans="1:26" ht="15.75" customHeight="1" x14ac:dyDescent="0.3">
      <c r="A58" s="7" t="s">
        <v>61</v>
      </c>
      <c r="B58" s="7">
        <v>57</v>
      </c>
      <c r="C58" s="3" t="s">
        <v>1</v>
      </c>
      <c r="D58" s="3"/>
      <c r="E58" s="3">
        <v>1.25</v>
      </c>
      <c r="F58" s="4">
        <v>0.81</v>
      </c>
      <c r="G58" s="8">
        <v>181600</v>
      </c>
      <c r="H58" s="8">
        <v>229</v>
      </c>
      <c r="I58" s="8">
        <v>323</v>
      </c>
      <c r="J58" s="3">
        <v>15.72</v>
      </c>
      <c r="K58" s="3">
        <v>0.76</v>
      </c>
      <c r="L58" s="3">
        <v>0.7</v>
      </c>
      <c r="M58" s="3">
        <v>0.05</v>
      </c>
      <c r="N58" s="3">
        <v>0.08</v>
      </c>
      <c r="O58" s="3">
        <v>5.28</v>
      </c>
      <c r="P58" s="3">
        <v>4.8</v>
      </c>
      <c r="Q58" s="3">
        <v>6.09</v>
      </c>
      <c r="R58" s="3">
        <v>4.03</v>
      </c>
      <c r="S58" s="3"/>
      <c r="T58" s="3"/>
      <c r="U58" s="3">
        <v>605</v>
      </c>
      <c r="V58" s="3">
        <v>537</v>
      </c>
      <c r="W58" s="9">
        <v>-0.47</v>
      </c>
      <c r="X58" s="3"/>
      <c r="Y58" s="2"/>
      <c r="Z58" s="2"/>
    </row>
    <row r="59" spans="1:26" ht="15.75" customHeight="1" x14ac:dyDescent="0.3">
      <c r="A59" s="7" t="s">
        <v>62</v>
      </c>
      <c r="B59" s="7">
        <v>58</v>
      </c>
      <c r="C59" s="3" t="s">
        <v>5</v>
      </c>
      <c r="D59" s="3"/>
      <c r="E59" s="3">
        <v>18.399999999999999</v>
      </c>
      <c r="F59" s="4">
        <v>-1.6</v>
      </c>
      <c r="G59" s="8">
        <v>543700</v>
      </c>
      <c r="H59" s="8">
        <v>10108</v>
      </c>
      <c r="I59" s="8">
        <v>6475</v>
      </c>
      <c r="J59" s="3">
        <v>7.22</v>
      </c>
      <c r="K59" s="3">
        <v>1.24</v>
      </c>
      <c r="L59" s="3">
        <v>7.87</v>
      </c>
      <c r="M59" s="3">
        <v>1.72</v>
      </c>
      <c r="N59" s="3">
        <v>2.5499999999999998</v>
      </c>
      <c r="O59" s="3">
        <v>2.64</v>
      </c>
      <c r="P59" s="3">
        <v>17.600000000000001</v>
      </c>
      <c r="Q59" s="3">
        <v>24.77</v>
      </c>
      <c r="R59" s="3">
        <v>9.1999999999999993</v>
      </c>
      <c r="S59" s="3"/>
      <c r="T59" s="3"/>
      <c r="U59" s="3">
        <v>145</v>
      </c>
      <c r="V59" s="3">
        <v>457</v>
      </c>
      <c r="W59" s="4">
        <v>1.1399999999999999</v>
      </c>
      <c r="X59" s="3"/>
      <c r="Y59" s="2"/>
      <c r="Z59" s="2"/>
    </row>
    <row r="60" spans="1:26" ht="15.75" customHeight="1" x14ac:dyDescent="0.3">
      <c r="A60" s="7" t="s">
        <v>63</v>
      </c>
      <c r="B60" s="7">
        <v>59</v>
      </c>
      <c r="C60" s="3" t="s">
        <v>1</v>
      </c>
      <c r="D60" s="3"/>
      <c r="E60" s="3">
        <v>4.18</v>
      </c>
      <c r="F60" s="3">
        <v>0</v>
      </c>
      <c r="G60" s="8">
        <v>12300</v>
      </c>
      <c r="H60" s="8">
        <v>51</v>
      </c>
      <c r="I60" s="8">
        <v>652</v>
      </c>
      <c r="J60" s="3">
        <v>27.56</v>
      </c>
      <c r="K60" s="3">
        <v>1.89</v>
      </c>
      <c r="L60" s="3">
        <v>0.23</v>
      </c>
      <c r="M60" s="3">
        <v>0.01</v>
      </c>
      <c r="N60" s="3">
        <v>0.15</v>
      </c>
      <c r="O60" s="3">
        <v>8.86</v>
      </c>
      <c r="P60" s="3">
        <v>8.51</v>
      </c>
      <c r="Q60" s="3">
        <v>12.35</v>
      </c>
      <c r="R60" s="3">
        <v>0.22</v>
      </c>
      <c r="S60" s="3"/>
      <c r="T60" s="3"/>
      <c r="U60" s="3">
        <v>631</v>
      </c>
      <c r="V60" s="3">
        <v>515</v>
      </c>
      <c r="W60" s="6">
        <v>0.81</v>
      </c>
      <c r="X60" s="3"/>
      <c r="Y60" s="2"/>
      <c r="Z60" s="2"/>
    </row>
    <row r="61" spans="1:26" ht="15.75" customHeight="1" x14ac:dyDescent="0.3">
      <c r="A61" s="7" t="s">
        <v>64</v>
      </c>
      <c r="B61" s="7">
        <v>60</v>
      </c>
      <c r="C61" s="3" t="s">
        <v>1</v>
      </c>
      <c r="D61" s="3"/>
      <c r="E61" s="3">
        <v>1.69</v>
      </c>
      <c r="F61" s="3">
        <v>-0.59</v>
      </c>
      <c r="G61" s="8">
        <v>650700</v>
      </c>
      <c r="H61" s="8">
        <v>1105</v>
      </c>
      <c r="I61" s="8">
        <v>3559</v>
      </c>
      <c r="J61" s="3">
        <v>10.119999999999999</v>
      </c>
      <c r="K61" s="3">
        <v>0.76</v>
      </c>
      <c r="L61" s="3">
        <v>0.71</v>
      </c>
      <c r="M61" s="3">
        <v>0.06</v>
      </c>
      <c r="N61" s="3">
        <v>0.17</v>
      </c>
      <c r="O61" s="3">
        <v>5.25</v>
      </c>
      <c r="P61" s="3">
        <v>7.58</v>
      </c>
      <c r="Q61" s="3">
        <v>18.239999999999998</v>
      </c>
      <c r="R61" s="3">
        <v>7.65</v>
      </c>
      <c r="S61" s="3"/>
      <c r="T61" s="3"/>
      <c r="U61" s="3">
        <v>427</v>
      </c>
      <c r="V61" s="3">
        <v>431</v>
      </c>
      <c r="W61" s="9">
        <v>-1.62</v>
      </c>
      <c r="X61" s="3"/>
      <c r="Y61" s="2"/>
      <c r="Z61" s="2"/>
    </row>
    <row r="62" spans="1:26" ht="15.75" customHeight="1" x14ac:dyDescent="0.3">
      <c r="A62" s="7" t="s">
        <v>65</v>
      </c>
      <c r="B62" s="7">
        <v>61</v>
      </c>
      <c r="C62" s="3" t="s">
        <v>1</v>
      </c>
      <c r="D62" s="3"/>
      <c r="E62" s="3">
        <v>0.8</v>
      </c>
      <c r="F62" s="4">
        <v>0</v>
      </c>
      <c r="G62" s="8">
        <v>315600</v>
      </c>
      <c r="H62" s="8">
        <v>253</v>
      </c>
      <c r="I62" s="8">
        <v>494</v>
      </c>
      <c r="J62" s="3">
        <v>15.26</v>
      </c>
      <c r="K62" s="3">
        <v>1.23</v>
      </c>
      <c r="L62" s="3">
        <v>0.94</v>
      </c>
      <c r="M62" s="3">
        <v>0.02</v>
      </c>
      <c r="N62" s="3">
        <v>0.05</v>
      </c>
      <c r="O62" s="3">
        <v>6.29</v>
      </c>
      <c r="P62" s="3">
        <v>8.1300000000000008</v>
      </c>
      <c r="Q62" s="3">
        <v>4.71</v>
      </c>
      <c r="R62" s="3">
        <v>5</v>
      </c>
      <c r="S62" s="3"/>
      <c r="T62" s="3"/>
      <c r="U62" s="3">
        <v>516</v>
      </c>
      <c r="V62" s="3">
        <v>483</v>
      </c>
      <c r="W62" s="4">
        <v>0.35</v>
      </c>
      <c r="X62" s="3"/>
      <c r="Y62" s="2"/>
      <c r="Z62" s="2"/>
    </row>
    <row r="63" spans="1:26" ht="15.75" customHeight="1" x14ac:dyDescent="0.3">
      <c r="A63" s="7" t="s">
        <v>66</v>
      </c>
      <c r="B63" s="7">
        <v>62</v>
      </c>
      <c r="C63" s="3" t="s">
        <v>1</v>
      </c>
      <c r="D63" s="3"/>
      <c r="E63" s="3">
        <v>9.65</v>
      </c>
      <c r="F63" s="4">
        <v>0</v>
      </c>
      <c r="G63" s="8">
        <v>6677900</v>
      </c>
      <c r="H63" s="8">
        <v>65640</v>
      </c>
      <c r="I63" s="8">
        <v>7871</v>
      </c>
      <c r="J63" s="3">
        <v>63.24</v>
      </c>
      <c r="K63" s="3">
        <v>9.75</v>
      </c>
      <c r="L63" s="3">
        <v>0.57999999999999996</v>
      </c>
      <c r="M63" s="3"/>
      <c r="N63" s="3">
        <v>0.15</v>
      </c>
      <c r="O63" s="3">
        <v>13.41</v>
      </c>
      <c r="P63" s="3">
        <v>14.37</v>
      </c>
      <c r="Q63" s="3">
        <v>2.8</v>
      </c>
      <c r="R63" s="3">
        <v>3.01</v>
      </c>
      <c r="S63" s="3"/>
      <c r="T63" s="3"/>
      <c r="U63" s="3">
        <v>582</v>
      </c>
      <c r="V63" s="3">
        <v>520</v>
      </c>
      <c r="W63" s="9">
        <v>1.79</v>
      </c>
      <c r="X63" s="3"/>
      <c r="Y63" s="2"/>
      <c r="Z63" s="2"/>
    </row>
    <row r="64" spans="1:26" ht="15.75" customHeight="1" x14ac:dyDescent="0.3">
      <c r="A64" s="7" t="s">
        <v>67</v>
      </c>
      <c r="B64" s="7">
        <v>63</v>
      </c>
      <c r="C64" s="3" t="s">
        <v>1</v>
      </c>
      <c r="D64" s="3"/>
      <c r="E64" s="3">
        <v>13</v>
      </c>
      <c r="F64" s="4">
        <v>0</v>
      </c>
      <c r="G64" s="8">
        <v>2163600</v>
      </c>
      <c r="H64" s="8">
        <v>28225</v>
      </c>
      <c r="I64" s="8">
        <v>7150</v>
      </c>
      <c r="J64" s="3">
        <v>28.09</v>
      </c>
      <c r="K64" s="3">
        <v>14.29</v>
      </c>
      <c r="L64" s="3">
        <v>2.44</v>
      </c>
      <c r="M64" s="3">
        <v>0.18</v>
      </c>
      <c r="N64" s="3">
        <v>0.46</v>
      </c>
      <c r="O64" s="3">
        <v>26.09</v>
      </c>
      <c r="P64" s="3">
        <v>52.61</v>
      </c>
      <c r="Q64" s="3">
        <v>26.57</v>
      </c>
      <c r="R64" s="3">
        <v>3.08</v>
      </c>
      <c r="S64" s="3"/>
      <c r="T64" s="3"/>
      <c r="U64" s="3">
        <v>363</v>
      </c>
      <c r="V64" s="3">
        <v>367</v>
      </c>
      <c r="W64" s="6">
        <v>2.2000000000000002</v>
      </c>
      <c r="X64" s="3"/>
      <c r="Y64" s="2"/>
      <c r="Z64" s="2"/>
    </row>
    <row r="65" spans="1:26" ht="15.75" customHeight="1" x14ac:dyDescent="0.3">
      <c r="A65" s="7" t="s">
        <v>68</v>
      </c>
      <c r="B65" s="7">
        <v>64</v>
      </c>
      <c r="C65" s="3" t="s">
        <v>5</v>
      </c>
      <c r="D65" s="3"/>
      <c r="E65" s="3">
        <v>3.9</v>
      </c>
      <c r="F65" s="4">
        <v>-1.02</v>
      </c>
      <c r="G65" s="8">
        <v>14398100</v>
      </c>
      <c r="H65" s="8">
        <v>56641</v>
      </c>
      <c r="I65" s="8">
        <v>124800</v>
      </c>
      <c r="J65" s="3"/>
      <c r="K65" s="3">
        <v>1.73</v>
      </c>
      <c r="L65" s="3">
        <v>0.72</v>
      </c>
      <c r="M65" s="3"/>
      <c r="N65" s="3">
        <v>0</v>
      </c>
      <c r="O65" s="3">
        <v>1.1499999999999999</v>
      </c>
      <c r="P65" s="3">
        <v>-0.17</v>
      </c>
      <c r="Q65" s="3">
        <v>-23.36</v>
      </c>
      <c r="R65" s="3">
        <v>0.32</v>
      </c>
      <c r="S65" s="3"/>
      <c r="T65" s="3"/>
      <c r="U65" s="3"/>
      <c r="V65" s="3"/>
      <c r="W65" s="6"/>
      <c r="X65" s="3"/>
      <c r="Y65" s="2"/>
      <c r="Z65" s="2"/>
    </row>
    <row r="66" spans="1:26" ht="15.75" customHeight="1" x14ac:dyDescent="0.3">
      <c r="A66" s="7" t="s">
        <v>69</v>
      </c>
      <c r="B66" s="7">
        <v>65</v>
      </c>
      <c r="C66" s="3" t="s">
        <v>1</v>
      </c>
      <c r="D66" s="3"/>
      <c r="E66" s="3">
        <v>33</v>
      </c>
      <c r="F66" s="4">
        <v>0</v>
      </c>
      <c r="G66" s="8">
        <v>2000</v>
      </c>
      <c r="H66" s="8">
        <v>66</v>
      </c>
      <c r="I66" s="8">
        <v>12846</v>
      </c>
      <c r="J66" s="3">
        <v>162.91999999999999</v>
      </c>
      <c r="K66" s="3">
        <v>0.73</v>
      </c>
      <c r="L66" s="3">
        <v>0.53</v>
      </c>
      <c r="M66" s="3">
        <v>0.75</v>
      </c>
      <c r="N66" s="3">
        <v>0.2</v>
      </c>
      <c r="O66" s="3">
        <v>0.31</v>
      </c>
      <c r="P66" s="3">
        <v>0.47</v>
      </c>
      <c r="Q66" s="3">
        <v>11.86</v>
      </c>
      <c r="R66" s="3">
        <v>4.49</v>
      </c>
      <c r="S66" s="3"/>
      <c r="T66" s="3"/>
      <c r="U66" s="3">
        <v>957</v>
      </c>
      <c r="V66" s="8">
        <v>1002</v>
      </c>
      <c r="W66" s="9">
        <v>-14.01</v>
      </c>
      <c r="X66" s="3"/>
      <c r="Y66" s="2"/>
      <c r="Z66" s="2"/>
    </row>
    <row r="67" spans="1:26" ht="15.75" customHeight="1" x14ac:dyDescent="0.3">
      <c r="A67" s="7" t="s">
        <v>70</v>
      </c>
      <c r="B67" s="7">
        <v>66</v>
      </c>
      <c r="C67" s="3" t="s">
        <v>1</v>
      </c>
      <c r="D67" s="3"/>
      <c r="E67" s="3">
        <v>0.3</v>
      </c>
      <c r="F67" s="3">
        <v>3.45</v>
      </c>
      <c r="G67" s="8">
        <v>56100</v>
      </c>
      <c r="H67" s="3">
        <v>16</v>
      </c>
      <c r="I67" s="8">
        <v>399</v>
      </c>
      <c r="J67" s="3"/>
      <c r="K67" s="3">
        <v>0.6</v>
      </c>
      <c r="L67" s="3">
        <v>0.51</v>
      </c>
      <c r="M67" s="3"/>
      <c r="N67" s="3">
        <v>0</v>
      </c>
      <c r="O67" s="3">
        <v>-3.28</v>
      </c>
      <c r="P67" s="3">
        <v>-6.6</v>
      </c>
      <c r="Q67" s="3">
        <v>-9.91</v>
      </c>
      <c r="R67" s="3"/>
      <c r="S67" s="3"/>
      <c r="T67" s="3"/>
      <c r="U67" s="3"/>
      <c r="V67" s="8"/>
      <c r="W67" s="4"/>
      <c r="X67" s="3"/>
      <c r="Y67" s="2"/>
      <c r="Z67" s="2"/>
    </row>
    <row r="68" spans="1:26" ht="15.75" customHeight="1" x14ac:dyDescent="0.3">
      <c r="A68" s="7" t="s">
        <v>71</v>
      </c>
      <c r="B68" s="7">
        <v>67</v>
      </c>
      <c r="C68" s="3" t="s">
        <v>1</v>
      </c>
      <c r="D68" s="3" t="s">
        <v>17</v>
      </c>
      <c r="E68" s="3">
        <v>0.16</v>
      </c>
      <c r="F68" s="4">
        <v>0</v>
      </c>
      <c r="G68" s="8">
        <v>128900</v>
      </c>
      <c r="H68" s="3">
        <v>21</v>
      </c>
      <c r="I68" s="3">
        <v>324</v>
      </c>
      <c r="J68" s="3"/>
      <c r="K68" s="3">
        <v>2</v>
      </c>
      <c r="L68" s="3">
        <v>0.15</v>
      </c>
      <c r="M68" s="3"/>
      <c r="N68" s="3">
        <v>0</v>
      </c>
      <c r="O68" s="3">
        <v>-46.42</v>
      </c>
      <c r="P68" s="3">
        <v>-51.67</v>
      </c>
      <c r="Q68" s="3">
        <v>-137.02000000000001</v>
      </c>
      <c r="R68" s="3"/>
      <c r="S68" s="3"/>
      <c r="T68" s="3"/>
      <c r="U68" s="3"/>
      <c r="V68" s="3"/>
      <c r="W68" s="9"/>
      <c r="X68" s="3"/>
      <c r="Y68" s="2"/>
      <c r="Z68" s="2"/>
    </row>
    <row r="69" spans="1:26" ht="15.75" customHeight="1" x14ac:dyDescent="0.3">
      <c r="A69" s="7" t="s">
        <v>72</v>
      </c>
      <c r="B69" s="7">
        <v>68</v>
      </c>
      <c r="C69" s="3" t="s">
        <v>1</v>
      </c>
      <c r="D69" s="3"/>
      <c r="E69" s="3">
        <v>5.45</v>
      </c>
      <c r="F69" s="9">
        <v>2.83</v>
      </c>
      <c r="G69" s="8">
        <v>794400</v>
      </c>
      <c r="H69" s="8">
        <v>4336</v>
      </c>
      <c r="I69" s="8">
        <v>11445</v>
      </c>
      <c r="J69" s="3"/>
      <c r="K69" s="3">
        <v>0.49</v>
      </c>
      <c r="L69" s="3">
        <v>1.47</v>
      </c>
      <c r="M69" s="3">
        <v>0.1</v>
      </c>
      <c r="N69" s="3">
        <v>0</v>
      </c>
      <c r="O69" s="3">
        <v>-1.41</v>
      </c>
      <c r="P69" s="3">
        <v>-10.220000000000001</v>
      </c>
      <c r="Q69" s="3">
        <v>-43.28</v>
      </c>
      <c r="R69" s="3">
        <v>1.89</v>
      </c>
      <c r="S69" s="3"/>
      <c r="T69" s="3"/>
      <c r="U69" s="3"/>
      <c r="V69" s="3"/>
      <c r="W69" s="9"/>
      <c r="X69" s="3"/>
      <c r="Y69" s="2"/>
      <c r="Z69" s="2"/>
    </row>
    <row r="70" spans="1:26" ht="15.75" customHeight="1" x14ac:dyDescent="0.3">
      <c r="A70" s="7" t="s">
        <v>73</v>
      </c>
      <c r="B70" s="7">
        <v>69</v>
      </c>
      <c r="C70" s="3" t="s">
        <v>1</v>
      </c>
      <c r="D70" s="3"/>
      <c r="E70" s="3">
        <v>21.2</v>
      </c>
      <c r="F70" s="3">
        <v>0.95</v>
      </c>
      <c r="G70" s="8">
        <v>87900</v>
      </c>
      <c r="H70" s="8">
        <v>1853</v>
      </c>
      <c r="I70" s="8">
        <v>13515</v>
      </c>
      <c r="J70" s="3">
        <v>39.47</v>
      </c>
      <c r="K70" s="3">
        <v>2.33</v>
      </c>
      <c r="L70" s="3">
        <v>2.17</v>
      </c>
      <c r="M70" s="3"/>
      <c r="N70" s="3">
        <v>0.54</v>
      </c>
      <c r="O70" s="3">
        <v>3.87</v>
      </c>
      <c r="P70" s="3">
        <v>5.67</v>
      </c>
      <c r="Q70" s="3">
        <v>-6.66</v>
      </c>
      <c r="R70" s="3">
        <v>5.95</v>
      </c>
      <c r="S70" s="3"/>
      <c r="T70" s="3"/>
      <c r="U70" s="3">
        <v>759</v>
      </c>
      <c r="V70" s="3">
        <v>770</v>
      </c>
      <c r="W70" s="9">
        <v>213.35</v>
      </c>
      <c r="X70" s="3"/>
      <c r="Y70" s="2"/>
      <c r="Z70" s="2"/>
    </row>
    <row r="71" spans="1:26" ht="15.75" customHeight="1" x14ac:dyDescent="0.3">
      <c r="A71" s="7" t="s">
        <v>74</v>
      </c>
      <c r="B71" s="7">
        <v>70</v>
      </c>
      <c r="C71" s="3" t="s">
        <v>5</v>
      </c>
      <c r="D71" s="3"/>
      <c r="E71" s="3">
        <v>20.9</v>
      </c>
      <c r="F71" s="9">
        <v>-1.42</v>
      </c>
      <c r="G71" s="8">
        <v>13404000</v>
      </c>
      <c r="H71" s="8">
        <v>283046</v>
      </c>
      <c r="I71" s="8">
        <v>67550</v>
      </c>
      <c r="J71" s="3">
        <v>19.97</v>
      </c>
      <c r="K71" s="3">
        <v>1.84</v>
      </c>
      <c r="L71" s="3">
        <v>2.2599999999999998</v>
      </c>
      <c r="M71" s="3">
        <v>1.05</v>
      </c>
      <c r="N71" s="3">
        <v>1.05</v>
      </c>
      <c r="O71" s="3">
        <v>3.35</v>
      </c>
      <c r="P71" s="3">
        <v>11.28</v>
      </c>
      <c r="Q71" s="3">
        <v>13.86</v>
      </c>
      <c r="R71" s="3">
        <v>4.95</v>
      </c>
      <c r="S71" s="3"/>
      <c r="T71" s="3"/>
      <c r="U71" s="3">
        <v>497</v>
      </c>
      <c r="V71" s="3">
        <v>681</v>
      </c>
      <c r="W71" s="6"/>
      <c r="X71" s="3"/>
      <c r="Y71" s="2"/>
      <c r="Z71" s="2"/>
    </row>
    <row r="72" spans="1:26" ht="15.75" customHeight="1" x14ac:dyDescent="0.3">
      <c r="A72" s="7" t="s">
        <v>75</v>
      </c>
      <c r="B72" s="7">
        <v>71</v>
      </c>
      <c r="C72" s="3" t="s">
        <v>1</v>
      </c>
      <c r="D72" s="3"/>
      <c r="E72" s="3">
        <v>5.95</v>
      </c>
      <c r="F72" s="4">
        <v>-4.03</v>
      </c>
      <c r="G72" s="8">
        <v>113405600</v>
      </c>
      <c r="H72" s="8">
        <v>666698</v>
      </c>
      <c r="I72" s="8">
        <v>30713</v>
      </c>
      <c r="J72" s="3"/>
      <c r="K72" s="3">
        <v>0.54</v>
      </c>
      <c r="L72" s="3">
        <v>3.38</v>
      </c>
      <c r="M72" s="3">
        <v>0.15</v>
      </c>
      <c r="N72" s="3">
        <v>0</v>
      </c>
      <c r="O72" s="3">
        <v>2.4300000000000002</v>
      </c>
      <c r="P72" s="3">
        <v>-3.5</v>
      </c>
      <c r="Q72" s="3">
        <v>-1.85</v>
      </c>
      <c r="R72" s="3">
        <v>9.77</v>
      </c>
      <c r="S72" s="3"/>
      <c r="T72" s="3"/>
      <c r="U72" s="3"/>
      <c r="V72" s="3"/>
      <c r="W72" s="9"/>
      <c r="X72" s="3"/>
      <c r="Y72" s="2"/>
      <c r="Z72" s="2"/>
    </row>
    <row r="73" spans="1:26" ht="15.75" customHeight="1" x14ac:dyDescent="0.3">
      <c r="A73" s="7" t="s">
        <v>76</v>
      </c>
      <c r="B73" s="7">
        <v>72</v>
      </c>
      <c r="C73" s="3" t="s">
        <v>1</v>
      </c>
      <c r="D73" s="3"/>
      <c r="E73" s="3">
        <v>258</v>
      </c>
      <c r="F73" s="4">
        <v>14.67</v>
      </c>
      <c r="G73" s="8">
        <v>300</v>
      </c>
      <c r="H73" s="8">
        <v>77</v>
      </c>
      <c r="I73" s="8">
        <v>5160</v>
      </c>
      <c r="J73" s="3">
        <v>42.66</v>
      </c>
      <c r="K73" s="3">
        <v>3.28</v>
      </c>
      <c r="L73" s="3">
        <v>0.98</v>
      </c>
      <c r="M73" s="3">
        <v>1</v>
      </c>
      <c r="N73" s="3">
        <v>6.05</v>
      </c>
      <c r="O73" s="3">
        <v>5.39</v>
      </c>
      <c r="P73" s="3">
        <v>7.9</v>
      </c>
      <c r="Q73" s="3">
        <v>0.9</v>
      </c>
      <c r="R73" s="3">
        <v>0.44</v>
      </c>
      <c r="S73" s="3"/>
      <c r="T73" s="3"/>
      <c r="U73" s="3">
        <v>709</v>
      </c>
      <c r="V73" s="3">
        <v>712</v>
      </c>
      <c r="W73" s="9">
        <v>-0.26</v>
      </c>
      <c r="X73" s="3"/>
      <c r="Y73" s="2"/>
      <c r="Z73" s="2"/>
    </row>
    <row r="74" spans="1:26" ht="15.75" customHeight="1" x14ac:dyDescent="0.3">
      <c r="A74" s="7" t="s">
        <v>77</v>
      </c>
      <c r="B74" s="7">
        <v>73</v>
      </c>
      <c r="C74" s="3" t="s">
        <v>5</v>
      </c>
      <c r="D74" s="3"/>
      <c r="E74" s="3">
        <v>19.7</v>
      </c>
      <c r="F74" s="3">
        <v>0</v>
      </c>
      <c r="G74" s="8">
        <v>391200</v>
      </c>
      <c r="H74" s="8">
        <v>7745</v>
      </c>
      <c r="I74" s="8">
        <v>144909</v>
      </c>
      <c r="J74" s="3">
        <v>5.46</v>
      </c>
      <c r="K74" s="3">
        <v>0.52</v>
      </c>
      <c r="L74" s="3">
        <v>8.01</v>
      </c>
      <c r="M74" s="3"/>
      <c r="N74" s="3">
        <v>3.61</v>
      </c>
      <c r="O74" s="3">
        <v>1.39</v>
      </c>
      <c r="P74" s="3">
        <v>9.8699999999999992</v>
      </c>
      <c r="Q74" s="3">
        <v>18.66</v>
      </c>
      <c r="R74" s="3">
        <v>4.3099999999999996</v>
      </c>
      <c r="S74" s="3"/>
      <c r="T74" s="3"/>
      <c r="U74" s="3">
        <v>255</v>
      </c>
      <c r="V74" s="3">
        <v>494</v>
      </c>
      <c r="W74" s="4">
        <v>0.35</v>
      </c>
      <c r="X74" s="3"/>
      <c r="Y74" s="2"/>
      <c r="Z74" s="2"/>
    </row>
    <row r="75" spans="1:26" ht="15.75" customHeight="1" x14ac:dyDescent="0.3">
      <c r="A75" s="7" t="s">
        <v>78</v>
      </c>
      <c r="B75" s="7">
        <v>74</v>
      </c>
      <c r="C75" s="3" t="s">
        <v>1</v>
      </c>
      <c r="D75" s="3"/>
      <c r="E75" s="3">
        <v>100.5</v>
      </c>
      <c r="F75" s="4">
        <v>-0.5</v>
      </c>
      <c r="G75" s="8">
        <v>4208400</v>
      </c>
      <c r="H75" s="8">
        <v>425411</v>
      </c>
      <c r="I75" s="8">
        <v>191839</v>
      </c>
      <c r="J75" s="3">
        <v>6.81</v>
      </c>
      <c r="K75" s="3">
        <v>0.44</v>
      </c>
      <c r="L75" s="3">
        <v>7.68</v>
      </c>
      <c r="M75" s="3">
        <v>5</v>
      </c>
      <c r="N75" s="3">
        <v>14.77</v>
      </c>
      <c r="O75" s="3">
        <v>1.08</v>
      </c>
      <c r="P75" s="3">
        <v>6.55</v>
      </c>
      <c r="Q75" s="3">
        <v>14.5</v>
      </c>
      <c r="R75" s="3">
        <v>6.93</v>
      </c>
      <c r="S75" s="3"/>
      <c r="T75" s="3"/>
      <c r="U75" s="3">
        <v>366</v>
      </c>
      <c r="V75" s="3">
        <v>530</v>
      </c>
      <c r="W75" s="9">
        <v>5.2</v>
      </c>
      <c r="X75" s="3"/>
      <c r="Y75" s="2"/>
      <c r="Z75" s="2"/>
    </row>
    <row r="76" spans="1:26" ht="15.75" customHeight="1" x14ac:dyDescent="0.3">
      <c r="A76" s="7" t="s">
        <v>79</v>
      </c>
      <c r="B76" s="7">
        <v>75</v>
      </c>
      <c r="C76" s="3" t="s">
        <v>5</v>
      </c>
      <c r="D76" s="3"/>
      <c r="E76" s="3">
        <v>0.89</v>
      </c>
      <c r="F76" s="4">
        <v>9.8800000000000008</v>
      </c>
      <c r="G76" s="8">
        <v>3500</v>
      </c>
      <c r="H76" s="8">
        <v>3</v>
      </c>
      <c r="I76" s="8">
        <v>451</v>
      </c>
      <c r="J76" s="3"/>
      <c r="K76" s="3">
        <v>0.51</v>
      </c>
      <c r="L76" s="3">
        <v>3.37</v>
      </c>
      <c r="M76" s="3"/>
      <c r="N76" s="3">
        <v>0</v>
      </c>
      <c r="O76" s="3">
        <v>-6.14</v>
      </c>
      <c r="P76" s="3">
        <v>-29.85</v>
      </c>
      <c r="Q76" s="3">
        <v>-94.73</v>
      </c>
      <c r="R76" s="3">
        <v>13.58</v>
      </c>
      <c r="S76" s="3"/>
      <c r="T76" s="3"/>
      <c r="U76" s="3"/>
      <c r="V76" s="3"/>
      <c r="W76" s="6"/>
      <c r="X76" s="3"/>
      <c r="Y76" s="2"/>
      <c r="Z76" s="2"/>
    </row>
    <row r="77" spans="1:26" ht="15.75" customHeight="1" x14ac:dyDescent="0.3">
      <c r="A77" s="7" t="s">
        <v>80</v>
      </c>
      <c r="B77" s="7">
        <v>76</v>
      </c>
      <c r="C77" s="3" t="s">
        <v>5</v>
      </c>
      <c r="D77" s="3"/>
      <c r="E77" s="3">
        <v>14.8</v>
      </c>
      <c r="F77" s="4">
        <v>1.37</v>
      </c>
      <c r="G77" s="8">
        <v>8680200</v>
      </c>
      <c r="H77" s="8">
        <v>129745</v>
      </c>
      <c r="I77" s="8">
        <v>36907</v>
      </c>
      <c r="J77" s="3">
        <v>31.26</v>
      </c>
      <c r="K77" s="3">
        <v>5.71</v>
      </c>
      <c r="L77" s="3">
        <v>1.35</v>
      </c>
      <c r="M77" s="3">
        <v>0.1</v>
      </c>
      <c r="N77" s="3">
        <v>0.47</v>
      </c>
      <c r="O77" s="3">
        <v>12.28</v>
      </c>
      <c r="P77" s="3">
        <v>19.149999999999999</v>
      </c>
      <c r="Q77" s="3">
        <v>12.5</v>
      </c>
      <c r="R77" s="3">
        <v>1.58</v>
      </c>
      <c r="S77" s="3"/>
      <c r="T77" s="3"/>
      <c r="U77" s="3">
        <v>449</v>
      </c>
      <c r="V77" s="3">
        <v>460</v>
      </c>
      <c r="W77" s="9">
        <v>1.43</v>
      </c>
      <c r="X77" s="3"/>
      <c r="Y77" s="2"/>
      <c r="Z77" s="2"/>
    </row>
    <row r="78" spans="1:26" ht="15.75" customHeight="1" x14ac:dyDescent="0.3">
      <c r="A78" s="7" t="s">
        <v>81</v>
      </c>
      <c r="B78" s="7">
        <v>77</v>
      </c>
      <c r="C78" s="3" t="s">
        <v>1</v>
      </c>
      <c r="D78" s="3"/>
      <c r="E78" s="3">
        <v>16.2</v>
      </c>
      <c r="F78" s="4">
        <v>-2.99</v>
      </c>
      <c r="G78" s="8">
        <v>1411000</v>
      </c>
      <c r="H78" s="8">
        <v>23184</v>
      </c>
      <c r="I78" s="8">
        <v>22306</v>
      </c>
      <c r="J78" s="3"/>
      <c r="K78" s="3">
        <v>0.5</v>
      </c>
      <c r="L78" s="3">
        <v>1.97</v>
      </c>
      <c r="M78" s="3">
        <v>0.3</v>
      </c>
      <c r="N78" s="3">
        <v>0</v>
      </c>
      <c r="O78" s="3">
        <v>-3.36</v>
      </c>
      <c r="P78" s="3">
        <v>-12.8</v>
      </c>
      <c r="Q78" s="3">
        <v>-9.33</v>
      </c>
      <c r="R78" s="3">
        <v>4.83</v>
      </c>
      <c r="S78" s="3"/>
      <c r="T78" s="3"/>
      <c r="U78" s="3"/>
      <c r="V78" s="3"/>
      <c r="W78" s="6"/>
      <c r="X78" s="3"/>
      <c r="Y78" s="2"/>
      <c r="Z78" s="2"/>
    </row>
    <row r="79" spans="1:26" ht="15.75" customHeight="1" x14ac:dyDescent="0.3">
      <c r="A79" s="7" t="s">
        <v>82</v>
      </c>
      <c r="B79" s="7">
        <v>78</v>
      </c>
      <c r="C79" s="3" t="s">
        <v>1</v>
      </c>
      <c r="D79" s="3"/>
      <c r="E79" s="3">
        <v>12.3</v>
      </c>
      <c r="F79" s="3">
        <v>-0.81</v>
      </c>
      <c r="G79" s="8">
        <v>1884500</v>
      </c>
      <c r="H79" s="8">
        <v>23326</v>
      </c>
      <c r="I79" s="8">
        <v>24587</v>
      </c>
      <c r="J79" s="3">
        <v>13.86</v>
      </c>
      <c r="K79" s="3">
        <v>1.66</v>
      </c>
      <c r="L79" s="3">
        <v>1.87</v>
      </c>
      <c r="M79" s="3">
        <v>0.16</v>
      </c>
      <c r="N79" s="3">
        <v>0.89</v>
      </c>
      <c r="O79" s="3">
        <v>6.77</v>
      </c>
      <c r="P79" s="3">
        <v>11.74</v>
      </c>
      <c r="Q79" s="3">
        <v>40.520000000000003</v>
      </c>
      <c r="R79" s="3">
        <v>5.16</v>
      </c>
      <c r="S79" s="3"/>
      <c r="T79" s="3"/>
      <c r="U79" s="3">
        <v>395</v>
      </c>
      <c r="V79" s="3">
        <v>443</v>
      </c>
      <c r="W79" s="9">
        <v>-8.99</v>
      </c>
      <c r="X79" s="3"/>
      <c r="Y79" s="2"/>
      <c r="Z79" s="2"/>
    </row>
    <row r="80" spans="1:26" ht="15.75" customHeight="1" x14ac:dyDescent="0.3">
      <c r="A80" s="7" t="s">
        <v>83</v>
      </c>
      <c r="B80" s="7">
        <v>79</v>
      </c>
      <c r="C80" s="3" t="s">
        <v>1</v>
      </c>
      <c r="D80" s="3"/>
      <c r="E80" s="3">
        <v>42</v>
      </c>
      <c r="F80" s="4">
        <v>1.2</v>
      </c>
      <c r="G80" s="8">
        <v>10400</v>
      </c>
      <c r="H80" s="8">
        <v>437</v>
      </c>
      <c r="I80" s="8">
        <v>12600</v>
      </c>
      <c r="J80" s="3">
        <v>8.49</v>
      </c>
      <c r="K80" s="3">
        <v>0.66</v>
      </c>
      <c r="L80" s="3">
        <v>0.06</v>
      </c>
      <c r="M80" s="3">
        <v>1.2</v>
      </c>
      <c r="N80" s="3">
        <v>4.95</v>
      </c>
      <c r="O80" s="3">
        <v>9.4700000000000006</v>
      </c>
      <c r="P80" s="3">
        <v>7.86</v>
      </c>
      <c r="Q80" s="3">
        <v>-69.22</v>
      </c>
      <c r="R80" s="3">
        <v>2.89</v>
      </c>
      <c r="S80" s="3"/>
      <c r="T80" s="3"/>
      <c r="U80" s="3">
        <v>371</v>
      </c>
      <c r="V80" s="3">
        <v>222</v>
      </c>
      <c r="W80" s="4">
        <v>0.16</v>
      </c>
      <c r="X80" s="3"/>
      <c r="Y80" s="2"/>
      <c r="Z80" s="2"/>
    </row>
    <row r="81" spans="1:26" ht="15.75" customHeight="1" x14ac:dyDescent="0.3">
      <c r="A81" s="7" t="s">
        <v>84</v>
      </c>
      <c r="B81" s="7">
        <v>80</v>
      </c>
      <c r="C81" s="3" t="s">
        <v>1</v>
      </c>
      <c r="D81" s="3"/>
      <c r="E81" s="3">
        <v>20.100000000000001</v>
      </c>
      <c r="F81" s="9">
        <v>-0.99</v>
      </c>
      <c r="G81" s="8">
        <v>21528000</v>
      </c>
      <c r="H81" s="8">
        <v>436006</v>
      </c>
      <c r="I81" s="8">
        <v>319429</v>
      </c>
      <c r="J81" s="3">
        <v>38.770000000000003</v>
      </c>
      <c r="K81" s="3">
        <v>3.93</v>
      </c>
      <c r="L81" s="3">
        <v>0.6</v>
      </c>
      <c r="M81" s="3">
        <v>0.3</v>
      </c>
      <c r="N81" s="3">
        <v>0.52</v>
      </c>
      <c r="O81" s="3">
        <v>8.66</v>
      </c>
      <c r="P81" s="3">
        <v>10.39</v>
      </c>
      <c r="Q81" s="3">
        <v>8.85</v>
      </c>
      <c r="R81" s="3">
        <v>2.71</v>
      </c>
      <c r="S81" s="3"/>
      <c r="T81" s="3"/>
      <c r="U81" s="3">
        <v>630</v>
      </c>
      <c r="V81" s="3">
        <v>569</v>
      </c>
      <c r="W81" s="9">
        <v>1.79</v>
      </c>
      <c r="X81" s="3"/>
      <c r="Y81" s="2"/>
      <c r="Z81" s="2"/>
    </row>
    <row r="82" spans="1:26" ht="15.75" customHeight="1" x14ac:dyDescent="0.3">
      <c r="A82" s="7" t="s">
        <v>85</v>
      </c>
      <c r="B82" s="7">
        <v>81</v>
      </c>
      <c r="C82" s="3" t="s">
        <v>1</v>
      </c>
      <c r="D82" s="3"/>
      <c r="E82" s="3">
        <v>1.22</v>
      </c>
      <c r="F82" s="4">
        <v>0.83</v>
      </c>
      <c r="G82" s="8">
        <v>34920000</v>
      </c>
      <c r="H82" s="8">
        <v>43214</v>
      </c>
      <c r="I82" s="8">
        <v>3668</v>
      </c>
      <c r="J82" s="3">
        <v>240.03</v>
      </c>
      <c r="K82" s="3">
        <v>4.3600000000000003</v>
      </c>
      <c r="L82" s="3">
        <v>0.44</v>
      </c>
      <c r="M82" s="3"/>
      <c r="N82" s="3">
        <v>0.01</v>
      </c>
      <c r="O82" s="3">
        <v>3.32</v>
      </c>
      <c r="P82" s="3">
        <v>1.59</v>
      </c>
      <c r="Q82" s="3">
        <v>-25.31</v>
      </c>
      <c r="R82" s="3">
        <v>5.87</v>
      </c>
      <c r="S82" s="3"/>
      <c r="T82" s="3"/>
      <c r="U82" s="3">
        <v>931</v>
      </c>
      <c r="V82" s="3">
        <v>862</v>
      </c>
      <c r="W82" s="6">
        <v>17.62</v>
      </c>
      <c r="X82" s="3"/>
      <c r="Y82" s="2"/>
      <c r="Z82" s="2"/>
    </row>
    <row r="83" spans="1:26" ht="15.75" customHeight="1" x14ac:dyDescent="0.3">
      <c r="A83" s="7" t="s">
        <v>86</v>
      </c>
      <c r="B83" s="7">
        <v>82</v>
      </c>
      <c r="C83" s="3" t="s">
        <v>1</v>
      </c>
      <c r="D83" s="3"/>
      <c r="E83" s="3">
        <v>5</v>
      </c>
      <c r="F83" s="3">
        <v>-0.99</v>
      </c>
      <c r="G83" s="8">
        <v>4818700</v>
      </c>
      <c r="H83" s="8">
        <v>24444</v>
      </c>
      <c r="I83" s="8">
        <v>10000</v>
      </c>
      <c r="J83" s="3"/>
      <c r="K83" s="3">
        <v>1.98</v>
      </c>
      <c r="L83" s="3">
        <v>1.04</v>
      </c>
      <c r="M83" s="3"/>
      <c r="N83" s="3">
        <v>0</v>
      </c>
      <c r="O83" s="3">
        <v>-6.04</v>
      </c>
      <c r="P83" s="3">
        <v>-13.02</v>
      </c>
      <c r="Q83" s="3">
        <v>-19.04</v>
      </c>
      <c r="R83" s="3"/>
      <c r="S83" s="3"/>
      <c r="T83" s="3"/>
      <c r="U83" s="3"/>
      <c r="V83" s="3"/>
      <c r="W83" s="6"/>
      <c r="X83" s="3"/>
      <c r="Y83" s="2"/>
      <c r="Z83" s="2"/>
    </row>
    <row r="84" spans="1:26" ht="15.75" customHeight="1" x14ac:dyDescent="0.3">
      <c r="A84" s="7" t="s">
        <v>87</v>
      </c>
      <c r="B84" s="7">
        <v>83</v>
      </c>
      <c r="C84" s="3" t="s">
        <v>1</v>
      </c>
      <c r="D84" s="3"/>
      <c r="E84" s="3">
        <v>8.85</v>
      </c>
      <c r="F84" s="9">
        <v>0</v>
      </c>
      <c r="G84" s="8">
        <v>18002500</v>
      </c>
      <c r="H84" s="8">
        <v>160009</v>
      </c>
      <c r="I84" s="8">
        <v>135272</v>
      </c>
      <c r="J84" s="3">
        <v>63.87</v>
      </c>
      <c r="K84" s="3">
        <v>3.67</v>
      </c>
      <c r="L84" s="3">
        <v>2.09</v>
      </c>
      <c r="M84" s="3"/>
      <c r="N84" s="3">
        <v>0.14000000000000001</v>
      </c>
      <c r="O84" s="3">
        <v>3.89</v>
      </c>
      <c r="P84" s="3">
        <v>5.45</v>
      </c>
      <c r="Q84" s="3">
        <v>9.82</v>
      </c>
      <c r="R84" s="3">
        <v>1.69</v>
      </c>
      <c r="S84" s="3">
        <v>54.02</v>
      </c>
      <c r="T84" s="3"/>
      <c r="U84" s="3">
        <v>802</v>
      </c>
      <c r="V84" s="3">
        <v>805</v>
      </c>
      <c r="W84" s="9">
        <v>2.82</v>
      </c>
      <c r="X84" s="3"/>
      <c r="Y84" s="2"/>
      <c r="Z84" s="2"/>
    </row>
    <row r="85" spans="1:26" ht="15.75" customHeight="1" x14ac:dyDescent="0.3">
      <c r="A85" s="7" t="s">
        <v>88</v>
      </c>
      <c r="B85" s="7">
        <v>84</v>
      </c>
      <c r="C85" s="3" t="s">
        <v>1</v>
      </c>
      <c r="D85" s="3"/>
      <c r="E85" s="3">
        <v>28.5</v>
      </c>
      <c r="F85" s="4">
        <v>0</v>
      </c>
      <c r="G85" s="8">
        <v>618500</v>
      </c>
      <c r="H85" s="8">
        <v>17661</v>
      </c>
      <c r="I85" s="8">
        <v>15711</v>
      </c>
      <c r="J85" s="3">
        <v>9.67</v>
      </c>
      <c r="K85" s="3">
        <v>1.76</v>
      </c>
      <c r="L85" s="3">
        <v>1.37</v>
      </c>
      <c r="M85" s="3"/>
      <c r="N85" s="3">
        <v>2.95</v>
      </c>
      <c r="O85" s="3">
        <v>9.5399999999999991</v>
      </c>
      <c r="P85" s="3">
        <v>18.61</v>
      </c>
      <c r="Q85" s="3">
        <v>43.06</v>
      </c>
      <c r="R85" s="3">
        <v>7.89</v>
      </c>
      <c r="S85" s="3"/>
      <c r="T85" s="3"/>
      <c r="U85" s="3">
        <v>196</v>
      </c>
      <c r="V85" s="3">
        <v>254</v>
      </c>
      <c r="W85" s="6">
        <v>0.13</v>
      </c>
      <c r="X85" s="3"/>
      <c r="Y85" s="2"/>
      <c r="Z85" s="2"/>
    </row>
    <row r="86" spans="1:26" ht="15.75" customHeight="1" x14ac:dyDescent="0.3">
      <c r="A86" s="7" t="s">
        <v>89</v>
      </c>
      <c r="B86" s="7">
        <v>85</v>
      </c>
      <c r="C86" s="3" t="s">
        <v>5</v>
      </c>
      <c r="D86" s="3"/>
      <c r="E86" s="3">
        <v>13.4</v>
      </c>
      <c r="F86" s="3">
        <v>3.88</v>
      </c>
      <c r="G86" s="8">
        <v>6257400</v>
      </c>
      <c r="H86" s="8">
        <v>80451</v>
      </c>
      <c r="I86" s="8">
        <v>9306</v>
      </c>
      <c r="J86" s="3">
        <v>18.329999999999998</v>
      </c>
      <c r="K86" s="3">
        <v>1.86</v>
      </c>
      <c r="L86" s="3">
        <v>2.4500000000000002</v>
      </c>
      <c r="M86" s="3">
        <v>0.09</v>
      </c>
      <c r="N86" s="3">
        <v>0.73</v>
      </c>
      <c r="O86" s="3">
        <v>5.4</v>
      </c>
      <c r="P86" s="3">
        <v>10.31</v>
      </c>
      <c r="Q86" s="3">
        <v>4.59</v>
      </c>
      <c r="R86" s="3">
        <v>3.43</v>
      </c>
      <c r="S86" s="3"/>
      <c r="T86" s="3"/>
      <c r="U86" s="3">
        <v>503</v>
      </c>
      <c r="V86" s="3">
        <v>567</v>
      </c>
      <c r="W86" s="9">
        <v>5.89</v>
      </c>
      <c r="X86" s="3"/>
      <c r="Y86" s="2"/>
      <c r="Z86" s="2"/>
    </row>
    <row r="87" spans="1:26" ht="15.75" customHeight="1" x14ac:dyDescent="0.3">
      <c r="A87" s="7" t="s">
        <v>90</v>
      </c>
      <c r="B87" s="7">
        <v>86</v>
      </c>
      <c r="C87" s="3" t="s">
        <v>1</v>
      </c>
      <c r="D87" s="3"/>
      <c r="E87" s="3">
        <v>44.25</v>
      </c>
      <c r="F87" s="9">
        <v>-2.75</v>
      </c>
      <c r="G87" s="8">
        <v>6668200</v>
      </c>
      <c r="H87" s="8">
        <v>301028</v>
      </c>
      <c r="I87" s="8">
        <v>115355</v>
      </c>
      <c r="J87" s="3">
        <v>50.8</v>
      </c>
      <c r="K87" s="3">
        <v>4.3099999999999996</v>
      </c>
      <c r="L87" s="3">
        <v>3.34</v>
      </c>
      <c r="M87" s="3">
        <v>0.15</v>
      </c>
      <c r="N87" s="3">
        <v>0.87</v>
      </c>
      <c r="O87" s="3">
        <v>6.3</v>
      </c>
      <c r="P87" s="3">
        <v>9.8000000000000007</v>
      </c>
      <c r="Q87" s="3">
        <v>4.84</v>
      </c>
      <c r="R87" s="3">
        <v>0.81</v>
      </c>
      <c r="S87" s="3"/>
      <c r="T87" s="3"/>
      <c r="U87" s="3">
        <v>671</v>
      </c>
      <c r="V87" s="3">
        <v>686</v>
      </c>
      <c r="W87" s="6">
        <v>2.2799999999999998</v>
      </c>
      <c r="X87" s="3"/>
      <c r="Y87" s="2"/>
      <c r="Z87" s="2"/>
    </row>
    <row r="88" spans="1:26" ht="15.75" customHeight="1" x14ac:dyDescent="0.3">
      <c r="A88" s="7" t="s">
        <v>91</v>
      </c>
      <c r="B88" s="7">
        <v>87</v>
      </c>
      <c r="C88" s="3" t="s">
        <v>1</v>
      </c>
      <c r="D88" s="3"/>
      <c r="E88" s="3">
        <v>1.03</v>
      </c>
      <c r="F88" s="9">
        <v>0</v>
      </c>
      <c r="G88" s="8">
        <v>10100</v>
      </c>
      <c r="H88" s="8">
        <v>10</v>
      </c>
      <c r="I88" s="8">
        <v>374</v>
      </c>
      <c r="J88" s="3"/>
      <c r="K88" s="3">
        <v>0.93</v>
      </c>
      <c r="L88" s="3">
        <v>1.84</v>
      </c>
      <c r="M88" s="3"/>
      <c r="N88" s="3">
        <v>0</v>
      </c>
      <c r="O88" s="3">
        <v>-6.06</v>
      </c>
      <c r="P88" s="3">
        <v>-15.18</v>
      </c>
      <c r="Q88" s="3">
        <v>-22.81</v>
      </c>
      <c r="R88" s="3"/>
      <c r="S88" s="3">
        <v>37.68</v>
      </c>
      <c r="T88" s="3"/>
      <c r="U88" s="3"/>
      <c r="V88" s="3"/>
      <c r="W88" s="6"/>
      <c r="X88" s="3"/>
      <c r="Y88" s="2"/>
      <c r="Z88" s="2"/>
    </row>
    <row r="89" spans="1:26" ht="15.75" customHeight="1" x14ac:dyDescent="0.3">
      <c r="A89" s="7" t="s">
        <v>92</v>
      </c>
      <c r="B89" s="7">
        <v>88</v>
      </c>
      <c r="C89" s="3" t="s">
        <v>1</v>
      </c>
      <c r="D89" s="3"/>
      <c r="E89" s="3">
        <v>108</v>
      </c>
      <c r="F89" s="3">
        <v>-0.46</v>
      </c>
      <c r="G89" s="8">
        <v>642400</v>
      </c>
      <c r="H89" s="8">
        <v>69260</v>
      </c>
      <c r="I89" s="8">
        <v>85815</v>
      </c>
      <c r="J89" s="3">
        <v>31.25</v>
      </c>
      <c r="K89" s="3">
        <v>4.49</v>
      </c>
      <c r="L89" s="3">
        <v>0.28999999999999998</v>
      </c>
      <c r="M89" s="3">
        <v>1.1499999999999999</v>
      </c>
      <c r="N89" s="3">
        <v>3.46</v>
      </c>
      <c r="O89" s="3">
        <v>13.66</v>
      </c>
      <c r="P89" s="3">
        <v>14.47</v>
      </c>
      <c r="Q89" s="3">
        <v>12.15</v>
      </c>
      <c r="R89" s="3">
        <v>2.86</v>
      </c>
      <c r="S89" s="3"/>
      <c r="T89" s="3"/>
      <c r="U89" s="3">
        <v>503</v>
      </c>
      <c r="V89" s="3">
        <v>437</v>
      </c>
      <c r="W89" s="9">
        <v>12.7</v>
      </c>
      <c r="X89" s="3"/>
      <c r="Y89" s="2"/>
      <c r="Z89" s="2"/>
    </row>
    <row r="90" spans="1:26" ht="15.75" customHeight="1" x14ac:dyDescent="0.3">
      <c r="A90" s="7" t="s">
        <v>93</v>
      </c>
      <c r="B90" s="7">
        <v>89</v>
      </c>
      <c r="C90" s="3" t="s">
        <v>1</v>
      </c>
      <c r="D90" s="3"/>
      <c r="E90" s="3">
        <v>0.46</v>
      </c>
      <c r="F90" s="4">
        <v>2.2200000000000002</v>
      </c>
      <c r="G90" s="8">
        <v>2396600</v>
      </c>
      <c r="H90" s="8">
        <v>1102</v>
      </c>
      <c r="I90" s="8">
        <v>1623</v>
      </c>
      <c r="J90" s="3"/>
      <c r="K90" s="3">
        <v>1</v>
      </c>
      <c r="L90" s="3">
        <v>0.79</v>
      </c>
      <c r="M90" s="3"/>
      <c r="N90" s="3">
        <v>0</v>
      </c>
      <c r="O90" s="3">
        <v>0.44</v>
      </c>
      <c r="P90" s="3">
        <v>-0.36</v>
      </c>
      <c r="Q90" s="3">
        <v>-7</v>
      </c>
      <c r="R90" s="3">
        <v>6.67</v>
      </c>
      <c r="S90" s="3">
        <v>30.59</v>
      </c>
      <c r="T90" s="3"/>
      <c r="U90" s="3"/>
      <c r="V90" s="3"/>
      <c r="W90" s="6"/>
      <c r="X90" s="3"/>
      <c r="Y90" s="2"/>
      <c r="Z90" s="2"/>
    </row>
    <row r="91" spans="1:26" ht="15.75" customHeight="1" x14ac:dyDescent="0.3">
      <c r="A91" s="7" t="s">
        <v>94</v>
      </c>
      <c r="B91" s="7">
        <v>90</v>
      </c>
      <c r="C91" s="3" t="s">
        <v>1</v>
      </c>
      <c r="D91" s="3"/>
      <c r="E91" s="3">
        <v>3.3</v>
      </c>
      <c r="F91" s="4">
        <v>0</v>
      </c>
      <c r="G91" s="8">
        <v>57000</v>
      </c>
      <c r="H91" s="8">
        <v>188</v>
      </c>
      <c r="I91" s="8">
        <v>1320</v>
      </c>
      <c r="J91" s="3">
        <v>17.38</v>
      </c>
      <c r="K91" s="3">
        <v>2.62</v>
      </c>
      <c r="L91" s="3">
        <v>2.0499999999999998</v>
      </c>
      <c r="M91" s="3">
        <v>0.25</v>
      </c>
      <c r="N91" s="3">
        <v>0.19</v>
      </c>
      <c r="O91" s="3">
        <v>6.78</v>
      </c>
      <c r="P91" s="3">
        <v>14.78</v>
      </c>
      <c r="Q91" s="3">
        <v>4.5199999999999996</v>
      </c>
      <c r="R91" s="3">
        <v>7.58</v>
      </c>
      <c r="S91" s="3">
        <v>24.43</v>
      </c>
      <c r="T91" s="3"/>
      <c r="U91" s="3">
        <v>394</v>
      </c>
      <c r="V91" s="3">
        <v>494</v>
      </c>
      <c r="W91" s="9">
        <v>0.23</v>
      </c>
      <c r="X91" s="3"/>
      <c r="Y91" s="2"/>
      <c r="Z91" s="2"/>
    </row>
    <row r="92" spans="1:26" ht="15.75" customHeight="1" x14ac:dyDescent="0.3">
      <c r="A92" s="7" t="s">
        <v>95</v>
      </c>
      <c r="B92" s="7">
        <v>91</v>
      </c>
      <c r="C92" s="3" t="s">
        <v>1</v>
      </c>
      <c r="D92" s="3"/>
      <c r="E92" s="3">
        <v>37</v>
      </c>
      <c r="F92" s="4">
        <v>-0.67</v>
      </c>
      <c r="G92" s="8">
        <v>3051800</v>
      </c>
      <c r="H92" s="8">
        <v>112865</v>
      </c>
      <c r="I92" s="8">
        <v>148286</v>
      </c>
      <c r="J92" s="3">
        <v>25.43</v>
      </c>
      <c r="K92" s="3">
        <v>1.31</v>
      </c>
      <c r="L92" s="3">
        <v>1.88</v>
      </c>
      <c r="M92" s="3">
        <v>0.18</v>
      </c>
      <c r="N92" s="3">
        <v>1.46</v>
      </c>
      <c r="O92" s="3">
        <v>3.77</v>
      </c>
      <c r="P92" s="3">
        <v>5.21</v>
      </c>
      <c r="Q92" s="3">
        <v>1.96</v>
      </c>
      <c r="R92" s="3">
        <v>2.44</v>
      </c>
      <c r="S92" s="3"/>
      <c r="T92" s="3"/>
      <c r="U92" s="3">
        <v>707</v>
      </c>
      <c r="V92" s="3">
        <v>710</v>
      </c>
      <c r="W92" s="9">
        <v>0.92</v>
      </c>
      <c r="X92" s="3"/>
      <c r="Y92" s="2"/>
      <c r="Z92" s="2"/>
    </row>
    <row r="93" spans="1:26" ht="15.75" customHeight="1" x14ac:dyDescent="0.3">
      <c r="A93" s="7" t="s">
        <v>96</v>
      </c>
      <c r="B93" s="7">
        <v>92</v>
      </c>
      <c r="C93" s="3" t="s">
        <v>1</v>
      </c>
      <c r="D93" s="3"/>
      <c r="E93" s="3">
        <v>1.69</v>
      </c>
      <c r="F93" s="4">
        <v>1.2</v>
      </c>
      <c r="G93" s="8">
        <v>225700</v>
      </c>
      <c r="H93" s="8">
        <v>377</v>
      </c>
      <c r="I93" s="8">
        <v>2703</v>
      </c>
      <c r="J93" s="3">
        <v>51.96</v>
      </c>
      <c r="K93" s="3">
        <v>0.78</v>
      </c>
      <c r="L93" s="3">
        <v>0.19</v>
      </c>
      <c r="M93" s="3"/>
      <c r="N93" s="3">
        <v>0.03</v>
      </c>
      <c r="O93" s="3">
        <v>1.48</v>
      </c>
      <c r="P93" s="3">
        <v>1.46</v>
      </c>
      <c r="Q93" s="3">
        <v>1.54</v>
      </c>
      <c r="R93" s="3">
        <v>7.78</v>
      </c>
      <c r="S93" s="3">
        <v>24.93</v>
      </c>
      <c r="T93" s="3"/>
      <c r="U93" s="3">
        <v>892</v>
      </c>
      <c r="V93" s="3">
        <v>906</v>
      </c>
      <c r="W93" s="9">
        <v>-0.25</v>
      </c>
      <c r="X93" s="3"/>
      <c r="Y93" s="2"/>
      <c r="Z93" s="2"/>
    </row>
    <row r="94" spans="1:26" ht="15.75" customHeight="1" x14ac:dyDescent="0.3">
      <c r="A94" s="7" t="s">
        <v>97</v>
      </c>
      <c r="B94" s="7">
        <v>93</v>
      </c>
      <c r="C94" s="3" t="s">
        <v>1</v>
      </c>
      <c r="D94" s="3"/>
      <c r="E94" s="3">
        <v>1.95</v>
      </c>
      <c r="F94" s="3">
        <v>-1.02</v>
      </c>
      <c r="G94" s="8">
        <v>43900</v>
      </c>
      <c r="H94" s="8">
        <v>86</v>
      </c>
      <c r="I94" s="8">
        <v>2099</v>
      </c>
      <c r="J94" s="3">
        <v>79.959999999999994</v>
      </c>
      <c r="K94" s="3">
        <v>1.47</v>
      </c>
      <c r="L94" s="3">
        <v>0.22</v>
      </c>
      <c r="M94" s="3">
        <v>0.1</v>
      </c>
      <c r="N94" s="3">
        <v>0.02</v>
      </c>
      <c r="O94" s="3">
        <v>1.72</v>
      </c>
      <c r="P94" s="3">
        <v>1.79</v>
      </c>
      <c r="Q94" s="3">
        <v>-1.91</v>
      </c>
      <c r="R94" s="3">
        <v>5.08</v>
      </c>
      <c r="S94" s="3">
        <v>32.07</v>
      </c>
      <c r="T94" s="3"/>
      <c r="U94" s="3">
        <v>903</v>
      </c>
      <c r="V94" s="3">
        <v>918</v>
      </c>
      <c r="W94" s="4">
        <v>1.86</v>
      </c>
      <c r="X94" s="3"/>
      <c r="Y94" s="2"/>
      <c r="Z94" s="2"/>
    </row>
    <row r="95" spans="1:26" ht="15.75" customHeight="1" x14ac:dyDescent="0.3">
      <c r="A95" s="7" t="s">
        <v>98</v>
      </c>
      <c r="B95" s="7">
        <v>94</v>
      </c>
      <c r="C95" s="3" t="s">
        <v>1</v>
      </c>
      <c r="D95" s="3"/>
      <c r="E95" s="3">
        <v>283</v>
      </c>
      <c r="F95" s="4">
        <v>0</v>
      </c>
      <c r="G95" s="8">
        <v>7200</v>
      </c>
      <c r="H95" s="8">
        <v>2031</v>
      </c>
      <c r="I95" s="8">
        <v>30131</v>
      </c>
      <c r="J95" s="3">
        <v>10.78</v>
      </c>
      <c r="K95" s="3">
        <v>1.04</v>
      </c>
      <c r="L95" s="3">
        <v>0.96</v>
      </c>
      <c r="M95" s="3">
        <v>3</v>
      </c>
      <c r="N95" s="3">
        <v>26.25</v>
      </c>
      <c r="O95" s="3">
        <v>5.61</v>
      </c>
      <c r="P95" s="3">
        <v>8.85</v>
      </c>
      <c r="Q95" s="3">
        <v>18.86</v>
      </c>
      <c r="R95" s="3">
        <v>4.95</v>
      </c>
      <c r="S95" s="3">
        <v>84.28</v>
      </c>
      <c r="T95" s="3"/>
      <c r="U95" s="3">
        <v>408</v>
      </c>
      <c r="V95" s="3">
        <v>431</v>
      </c>
      <c r="W95" s="6">
        <v>9.33</v>
      </c>
      <c r="X95" s="3"/>
      <c r="Y95" s="2"/>
      <c r="Z95" s="2"/>
    </row>
    <row r="96" spans="1:26" ht="15.75" customHeight="1" x14ac:dyDescent="0.3">
      <c r="A96" s="7" t="s">
        <v>99</v>
      </c>
      <c r="B96" s="7">
        <v>95</v>
      </c>
      <c r="C96" s="3" t="s">
        <v>1</v>
      </c>
      <c r="D96" s="3"/>
      <c r="E96" s="3">
        <v>17.600000000000001</v>
      </c>
      <c r="F96" s="3">
        <v>4.1399999999999997</v>
      </c>
      <c r="G96" s="8">
        <v>3385800</v>
      </c>
      <c r="H96" s="8">
        <v>59170</v>
      </c>
      <c r="I96" s="8">
        <v>30053</v>
      </c>
      <c r="J96" s="3">
        <v>10.210000000000001</v>
      </c>
      <c r="K96" s="3">
        <v>0.67</v>
      </c>
      <c r="L96" s="3">
        <v>6.66</v>
      </c>
      <c r="M96" s="3"/>
      <c r="N96" s="3">
        <v>1.72</v>
      </c>
      <c r="O96" s="3">
        <v>1.06</v>
      </c>
      <c r="P96" s="3">
        <v>6.59</v>
      </c>
      <c r="Q96" s="3">
        <v>3.56</v>
      </c>
      <c r="R96" s="3">
        <v>3.79</v>
      </c>
      <c r="S96" s="3">
        <v>49.36</v>
      </c>
      <c r="T96" s="3"/>
      <c r="U96" s="3">
        <v>457</v>
      </c>
      <c r="V96" s="3">
        <v>626</v>
      </c>
      <c r="W96" s="6">
        <v>1.99</v>
      </c>
      <c r="X96" s="3"/>
      <c r="Y96" s="2"/>
      <c r="Z96" s="2"/>
    </row>
    <row r="97" spans="1:26" ht="15.75" customHeight="1" x14ac:dyDescent="0.3">
      <c r="A97" s="7" t="s">
        <v>100</v>
      </c>
      <c r="B97" s="7">
        <v>96</v>
      </c>
      <c r="C97" s="3" t="s">
        <v>1</v>
      </c>
      <c r="D97" s="3"/>
      <c r="E97" s="3">
        <v>0.99</v>
      </c>
      <c r="F97" s="3">
        <v>-1</v>
      </c>
      <c r="G97" s="8">
        <v>4655800</v>
      </c>
      <c r="H97" s="8">
        <v>4632</v>
      </c>
      <c r="I97" s="8">
        <v>17201</v>
      </c>
      <c r="J97" s="3">
        <v>23.38</v>
      </c>
      <c r="K97" s="3">
        <v>0.38</v>
      </c>
      <c r="L97" s="3">
        <v>0.2</v>
      </c>
      <c r="M97" s="3">
        <v>0.02</v>
      </c>
      <c r="N97" s="3">
        <v>0.04</v>
      </c>
      <c r="O97" s="3">
        <v>3.33</v>
      </c>
      <c r="P97" s="3">
        <v>1.59</v>
      </c>
      <c r="Q97" s="3">
        <v>-184.13</v>
      </c>
      <c r="R97" s="3">
        <v>6.01</v>
      </c>
      <c r="S97" s="3">
        <v>72.03</v>
      </c>
      <c r="T97" s="3"/>
      <c r="U97" s="3">
        <v>782</v>
      </c>
      <c r="V97" s="3">
        <v>713</v>
      </c>
      <c r="W97" s="6">
        <v>-2.1800000000000002</v>
      </c>
      <c r="X97" s="3"/>
      <c r="Y97" s="2"/>
      <c r="Z97" s="2"/>
    </row>
    <row r="98" spans="1:26" ht="15.75" customHeight="1" x14ac:dyDescent="0.3">
      <c r="A98" s="7" t="s">
        <v>101</v>
      </c>
      <c r="B98" s="7">
        <v>97</v>
      </c>
      <c r="C98" s="3" t="s">
        <v>1</v>
      </c>
      <c r="D98" s="3" t="s">
        <v>102</v>
      </c>
      <c r="E98" s="3">
        <v>0.14000000000000001</v>
      </c>
      <c r="F98" s="4">
        <v>0</v>
      </c>
      <c r="G98" s="8">
        <v>0</v>
      </c>
      <c r="H98" s="8">
        <v>0</v>
      </c>
      <c r="I98" s="8">
        <v>963</v>
      </c>
      <c r="J98" s="3"/>
      <c r="K98" s="3">
        <v>0.57999999999999996</v>
      </c>
      <c r="L98" s="3">
        <v>1.73</v>
      </c>
      <c r="M98" s="3"/>
      <c r="N98" s="3">
        <v>0</v>
      </c>
      <c r="O98" s="3">
        <v>-43.42</v>
      </c>
      <c r="P98" s="3">
        <v>-75.739999999999995</v>
      </c>
      <c r="Q98" s="3">
        <v>-156.58000000000001</v>
      </c>
      <c r="R98" s="3"/>
      <c r="S98" s="3">
        <v>79.05</v>
      </c>
      <c r="T98" s="3"/>
      <c r="U98" s="3"/>
      <c r="V98" s="3"/>
      <c r="W98" s="4"/>
      <c r="X98" s="3"/>
      <c r="Y98" s="2"/>
      <c r="Z98" s="2"/>
    </row>
    <row r="99" spans="1:26" ht="15.75" customHeight="1" x14ac:dyDescent="0.3">
      <c r="A99" s="7" t="s">
        <v>103</v>
      </c>
      <c r="B99" s="7">
        <v>98</v>
      </c>
      <c r="C99" s="3" t="s">
        <v>1</v>
      </c>
      <c r="D99" s="3"/>
      <c r="E99" s="3">
        <v>2.12</v>
      </c>
      <c r="F99" s="3">
        <v>0.95</v>
      </c>
      <c r="G99" s="8">
        <v>25700</v>
      </c>
      <c r="H99" s="3">
        <v>54</v>
      </c>
      <c r="I99" s="3">
        <v>933</v>
      </c>
      <c r="J99" s="3">
        <v>25.27</v>
      </c>
      <c r="K99" s="3">
        <v>1.4</v>
      </c>
      <c r="L99" s="3">
        <v>0.67</v>
      </c>
      <c r="M99" s="3">
        <v>0.08</v>
      </c>
      <c r="N99" s="3">
        <v>0.08</v>
      </c>
      <c r="O99" s="3">
        <v>4.8099999999999996</v>
      </c>
      <c r="P99" s="3">
        <v>5.57</v>
      </c>
      <c r="Q99" s="3">
        <v>1.75</v>
      </c>
      <c r="R99" s="3">
        <v>3.81</v>
      </c>
      <c r="S99" s="3">
        <v>39.979999999999997</v>
      </c>
      <c r="T99" s="3"/>
      <c r="U99" s="3">
        <v>695</v>
      </c>
      <c r="V99" s="3">
        <v>667</v>
      </c>
      <c r="W99" s="9">
        <v>-2.81</v>
      </c>
      <c r="X99" s="3"/>
      <c r="Y99" s="2"/>
      <c r="Z99" s="2"/>
    </row>
    <row r="100" spans="1:26" ht="15.75" customHeight="1" x14ac:dyDescent="0.3">
      <c r="A100" s="7" t="s">
        <v>104</v>
      </c>
      <c r="B100" s="7">
        <v>99</v>
      </c>
      <c r="C100" s="3" t="s">
        <v>1</v>
      </c>
      <c r="D100" s="3"/>
      <c r="E100" s="3">
        <v>4.78</v>
      </c>
      <c r="F100" s="9">
        <v>-0.42</v>
      </c>
      <c r="G100" s="8">
        <v>814100</v>
      </c>
      <c r="H100" s="8">
        <v>3929</v>
      </c>
      <c r="I100" s="8">
        <v>3922</v>
      </c>
      <c r="J100" s="3">
        <v>23.79</v>
      </c>
      <c r="K100" s="3">
        <v>5.76</v>
      </c>
      <c r="L100" s="3">
        <v>0.41</v>
      </c>
      <c r="M100" s="3">
        <v>0.08</v>
      </c>
      <c r="N100" s="3">
        <v>0.2</v>
      </c>
      <c r="O100" s="3">
        <v>21.89</v>
      </c>
      <c r="P100" s="3">
        <v>28.5</v>
      </c>
      <c r="Q100" s="3">
        <v>29.02</v>
      </c>
      <c r="R100" s="3">
        <v>3.13</v>
      </c>
      <c r="S100" s="3">
        <v>27.58</v>
      </c>
      <c r="T100" s="3"/>
      <c r="U100" s="3">
        <v>356</v>
      </c>
      <c r="V100" s="3">
        <v>350</v>
      </c>
      <c r="W100" s="4">
        <v>0.97</v>
      </c>
      <c r="X100" s="3"/>
      <c r="Y100" s="2"/>
      <c r="Z100" s="2"/>
    </row>
    <row r="101" spans="1:26" ht="15.75" customHeight="1" x14ac:dyDescent="0.3">
      <c r="A101" s="7" t="s">
        <v>105</v>
      </c>
      <c r="B101" s="7">
        <v>100</v>
      </c>
      <c r="C101" s="3" t="s">
        <v>1</v>
      </c>
      <c r="D101" s="3"/>
      <c r="E101" s="3">
        <v>13.6</v>
      </c>
      <c r="F101" s="4">
        <v>-3.55</v>
      </c>
      <c r="G101" s="8">
        <v>2450800</v>
      </c>
      <c r="H101" s="8">
        <v>34145</v>
      </c>
      <c r="I101" s="8">
        <v>41494</v>
      </c>
      <c r="J101" s="3">
        <v>18.59</v>
      </c>
      <c r="K101" s="3">
        <v>1.05</v>
      </c>
      <c r="L101" s="3">
        <v>0.3</v>
      </c>
      <c r="M101" s="3">
        <v>0.3</v>
      </c>
      <c r="N101" s="3">
        <v>0.73</v>
      </c>
      <c r="O101" s="3">
        <v>5.52</v>
      </c>
      <c r="P101" s="3">
        <v>5.6</v>
      </c>
      <c r="Q101" s="3">
        <v>31.32</v>
      </c>
      <c r="R101" s="3">
        <v>4.6100000000000003</v>
      </c>
      <c r="S101" s="3">
        <v>21.24</v>
      </c>
      <c r="T101" s="3"/>
      <c r="U101" s="3">
        <v>633</v>
      </c>
      <c r="V101" s="3">
        <v>572</v>
      </c>
      <c r="W101" s="9">
        <v>-1.86</v>
      </c>
      <c r="X101" s="3"/>
      <c r="Y101" s="2"/>
      <c r="Z101" s="2"/>
    </row>
    <row r="102" spans="1:26" ht="15.75" customHeight="1" x14ac:dyDescent="0.3">
      <c r="A102" s="7" t="s">
        <v>106</v>
      </c>
      <c r="B102" s="7">
        <v>101</v>
      </c>
      <c r="C102" s="3" t="s">
        <v>1</v>
      </c>
      <c r="D102" s="3"/>
      <c r="E102" s="3">
        <v>1.86</v>
      </c>
      <c r="F102" s="3">
        <v>0</v>
      </c>
      <c r="G102" s="8">
        <v>364500</v>
      </c>
      <c r="H102" s="8">
        <v>678</v>
      </c>
      <c r="I102" s="8">
        <v>1699</v>
      </c>
      <c r="J102" s="3"/>
      <c r="K102" s="3">
        <v>0.42</v>
      </c>
      <c r="L102" s="3">
        <v>1.71</v>
      </c>
      <c r="M102" s="3"/>
      <c r="N102" s="3">
        <v>0</v>
      </c>
      <c r="O102" s="3">
        <v>-3.47</v>
      </c>
      <c r="P102" s="3">
        <v>-9.68</v>
      </c>
      <c r="Q102" s="3">
        <v>-5.13</v>
      </c>
      <c r="R102" s="3"/>
      <c r="S102" s="3">
        <v>52.81</v>
      </c>
      <c r="T102" s="3"/>
      <c r="U102" s="3"/>
      <c r="V102" s="3"/>
      <c r="W102" s="4"/>
      <c r="X102" s="3"/>
      <c r="Y102" s="2"/>
      <c r="Z102" s="2"/>
    </row>
    <row r="103" spans="1:26" ht="15.75" customHeight="1" x14ac:dyDescent="0.3">
      <c r="A103" s="7" t="s">
        <v>107</v>
      </c>
      <c r="B103" s="7">
        <v>102</v>
      </c>
      <c r="C103" s="3" t="s">
        <v>1</v>
      </c>
      <c r="D103" s="3"/>
      <c r="E103" s="3">
        <v>1.46</v>
      </c>
      <c r="F103" s="4">
        <v>-0.68</v>
      </c>
      <c r="G103" s="8">
        <v>25000</v>
      </c>
      <c r="H103" s="3">
        <v>36</v>
      </c>
      <c r="I103" s="8">
        <v>1497</v>
      </c>
      <c r="J103" s="3">
        <v>90.03</v>
      </c>
      <c r="K103" s="3">
        <v>1.22</v>
      </c>
      <c r="L103" s="3">
        <v>0.03</v>
      </c>
      <c r="M103" s="3">
        <v>0.02</v>
      </c>
      <c r="N103" s="3">
        <v>0.02</v>
      </c>
      <c r="O103" s="3">
        <v>1.93</v>
      </c>
      <c r="P103" s="3">
        <v>1.35</v>
      </c>
      <c r="Q103" s="3">
        <v>9.5399999999999991</v>
      </c>
      <c r="R103" s="3">
        <v>1.36</v>
      </c>
      <c r="S103" s="3">
        <v>15.91</v>
      </c>
      <c r="T103" s="3"/>
      <c r="U103" s="3">
        <v>925</v>
      </c>
      <c r="V103" s="3">
        <v>918</v>
      </c>
      <c r="W103" s="9">
        <v>1.06</v>
      </c>
      <c r="X103" s="3"/>
      <c r="Y103" s="2"/>
      <c r="Z103" s="2"/>
    </row>
    <row r="104" spans="1:26" ht="15.75" customHeight="1" x14ac:dyDescent="0.3">
      <c r="A104" s="7" t="s">
        <v>108</v>
      </c>
      <c r="B104" s="7">
        <v>103</v>
      </c>
      <c r="C104" s="3" t="s">
        <v>1</v>
      </c>
      <c r="D104" s="3"/>
      <c r="E104" s="3">
        <v>0.39</v>
      </c>
      <c r="F104" s="4">
        <v>-2.5</v>
      </c>
      <c r="G104" s="8">
        <v>1901000</v>
      </c>
      <c r="H104" s="3">
        <v>745</v>
      </c>
      <c r="I104" s="8">
        <v>2589</v>
      </c>
      <c r="J104" s="3">
        <v>4.3</v>
      </c>
      <c r="K104" s="3">
        <v>0.93</v>
      </c>
      <c r="L104" s="3">
        <v>0.12</v>
      </c>
      <c r="M104" s="3">
        <v>0.02</v>
      </c>
      <c r="N104" s="3">
        <v>0.09</v>
      </c>
      <c r="O104" s="3">
        <v>26.74</v>
      </c>
      <c r="P104" s="3">
        <v>26.07</v>
      </c>
      <c r="Q104" s="3">
        <v>-45.18</v>
      </c>
      <c r="R104" s="3">
        <v>15.24</v>
      </c>
      <c r="S104" s="3">
        <v>43.1</v>
      </c>
      <c r="T104" s="3"/>
      <c r="U104" s="3">
        <v>39</v>
      </c>
      <c r="V104" s="3">
        <v>18</v>
      </c>
      <c r="W104" s="6"/>
      <c r="X104" s="3"/>
      <c r="Y104" s="2"/>
      <c r="Z104" s="2"/>
    </row>
    <row r="105" spans="1:26" ht="15.75" customHeight="1" x14ac:dyDescent="0.3">
      <c r="A105" s="7" t="s">
        <v>109</v>
      </c>
      <c r="B105" s="7">
        <v>104</v>
      </c>
      <c r="C105" s="3" t="s">
        <v>1</v>
      </c>
      <c r="D105" s="3"/>
      <c r="E105" s="3">
        <v>2.9</v>
      </c>
      <c r="F105" s="3">
        <v>9.85</v>
      </c>
      <c r="G105" s="8">
        <v>373400</v>
      </c>
      <c r="H105" s="8">
        <v>1039</v>
      </c>
      <c r="I105" s="8">
        <v>2355</v>
      </c>
      <c r="J105" s="3"/>
      <c r="K105" s="3">
        <v>1.28</v>
      </c>
      <c r="L105" s="3">
        <v>4</v>
      </c>
      <c r="M105" s="3"/>
      <c r="N105" s="3">
        <v>0</v>
      </c>
      <c r="O105" s="3">
        <v>-1.39</v>
      </c>
      <c r="P105" s="3">
        <v>-25.43</v>
      </c>
      <c r="Q105" s="3">
        <v>-0.13</v>
      </c>
      <c r="R105" s="3"/>
      <c r="S105" s="3">
        <v>24.81</v>
      </c>
      <c r="T105" s="3"/>
      <c r="U105" s="3"/>
      <c r="V105" s="3"/>
      <c r="W105" s="9"/>
      <c r="X105" s="3"/>
      <c r="Y105" s="2"/>
      <c r="Z105" s="2"/>
    </row>
    <row r="106" spans="1:26" ht="15.75" customHeight="1" x14ac:dyDescent="0.3">
      <c r="A106" s="7" t="s">
        <v>110</v>
      </c>
      <c r="B106" s="7">
        <v>105</v>
      </c>
      <c r="C106" s="3" t="s">
        <v>1</v>
      </c>
      <c r="D106" s="3"/>
      <c r="E106" s="3">
        <v>0.83</v>
      </c>
      <c r="F106" s="3">
        <v>0</v>
      </c>
      <c r="G106" s="8">
        <v>154000</v>
      </c>
      <c r="H106" s="3">
        <v>129</v>
      </c>
      <c r="I106" s="8">
        <v>940</v>
      </c>
      <c r="J106" s="3">
        <v>13.65</v>
      </c>
      <c r="K106" s="3">
        <v>0.48</v>
      </c>
      <c r="L106" s="3">
        <v>0.06</v>
      </c>
      <c r="M106" s="3">
        <v>0.04</v>
      </c>
      <c r="N106" s="3">
        <v>0.06</v>
      </c>
      <c r="O106" s="3">
        <v>3.9</v>
      </c>
      <c r="P106" s="3">
        <v>3.55</v>
      </c>
      <c r="Q106" s="3">
        <v>5.79</v>
      </c>
      <c r="R106" s="3">
        <v>4.87</v>
      </c>
      <c r="S106" s="3">
        <v>30.79</v>
      </c>
      <c r="T106" s="3"/>
      <c r="U106" s="3">
        <v>607</v>
      </c>
      <c r="V106" s="3">
        <v>562</v>
      </c>
      <c r="W106" s="9">
        <v>-0.11</v>
      </c>
      <c r="X106" s="3"/>
      <c r="Y106" s="2"/>
      <c r="Z106" s="2"/>
    </row>
    <row r="107" spans="1:26" ht="15.75" customHeight="1" x14ac:dyDescent="0.3">
      <c r="A107" s="7" t="s">
        <v>111</v>
      </c>
      <c r="B107" s="7">
        <v>106</v>
      </c>
      <c r="C107" s="3" t="s">
        <v>1</v>
      </c>
      <c r="D107" s="3"/>
      <c r="E107" s="3">
        <v>0.28000000000000003</v>
      </c>
      <c r="F107" s="3">
        <v>0</v>
      </c>
      <c r="G107" s="8">
        <v>81400</v>
      </c>
      <c r="H107" s="3">
        <v>23</v>
      </c>
      <c r="I107" s="3">
        <v>597</v>
      </c>
      <c r="J107" s="3"/>
      <c r="K107" s="3">
        <v>0.97</v>
      </c>
      <c r="L107" s="3">
        <v>2.15</v>
      </c>
      <c r="M107" s="3"/>
      <c r="N107" s="3">
        <v>0</v>
      </c>
      <c r="O107" s="3">
        <v>1.2</v>
      </c>
      <c r="P107" s="3">
        <v>-0.79</v>
      </c>
      <c r="Q107" s="3">
        <v>-8.49</v>
      </c>
      <c r="R107" s="3"/>
      <c r="S107" s="3">
        <v>50.02</v>
      </c>
      <c r="T107" s="3"/>
      <c r="U107" s="3"/>
      <c r="V107" s="3"/>
      <c r="W107" s="4"/>
      <c r="X107" s="3"/>
      <c r="Y107" s="2"/>
      <c r="Z107" s="2"/>
    </row>
    <row r="108" spans="1:26" ht="15.75" customHeight="1" x14ac:dyDescent="0.3">
      <c r="A108" s="7" t="s">
        <v>112</v>
      </c>
      <c r="B108" s="7">
        <v>107</v>
      </c>
      <c r="C108" s="3" t="s">
        <v>1</v>
      </c>
      <c r="D108" s="3"/>
      <c r="E108" s="3">
        <v>10.5</v>
      </c>
      <c r="F108" s="3">
        <v>-0.94</v>
      </c>
      <c r="G108" s="8">
        <v>200</v>
      </c>
      <c r="H108" s="3">
        <v>2</v>
      </c>
      <c r="I108" s="3">
        <v>126</v>
      </c>
      <c r="J108" s="3"/>
      <c r="K108" s="3">
        <v>0.3</v>
      </c>
      <c r="L108" s="3">
        <v>0.86</v>
      </c>
      <c r="M108" s="3">
        <v>0.15</v>
      </c>
      <c r="N108" s="3">
        <v>0</v>
      </c>
      <c r="O108" s="3">
        <v>-3.93</v>
      </c>
      <c r="P108" s="3">
        <v>-6.89</v>
      </c>
      <c r="Q108" s="3">
        <v>-16.190000000000001</v>
      </c>
      <c r="R108" s="3">
        <v>1.42</v>
      </c>
      <c r="S108" s="3">
        <v>29.73</v>
      </c>
      <c r="T108" s="3"/>
      <c r="U108" s="3"/>
      <c r="V108" s="3"/>
      <c r="W108" s="9"/>
      <c r="X108" s="3"/>
      <c r="Y108" s="2"/>
      <c r="Z108" s="2"/>
    </row>
    <row r="109" spans="1:26" ht="15.75" customHeight="1" x14ac:dyDescent="0.3">
      <c r="A109" s="7" t="s">
        <v>113</v>
      </c>
      <c r="B109" s="7">
        <v>108</v>
      </c>
      <c r="C109" s="3" t="s">
        <v>1</v>
      </c>
      <c r="D109" s="3"/>
      <c r="E109" s="3">
        <v>10.1</v>
      </c>
      <c r="F109" s="4">
        <v>1</v>
      </c>
      <c r="G109" s="8">
        <v>28854700</v>
      </c>
      <c r="H109" s="8">
        <v>289613</v>
      </c>
      <c r="I109" s="8">
        <v>132926</v>
      </c>
      <c r="J109" s="3">
        <v>17.239999999999998</v>
      </c>
      <c r="K109" s="3">
        <v>2.59</v>
      </c>
      <c r="L109" s="3">
        <v>2.2000000000000002</v>
      </c>
      <c r="M109" s="3">
        <v>0.15</v>
      </c>
      <c r="N109" s="3">
        <v>0.59</v>
      </c>
      <c r="O109" s="3">
        <v>6.35</v>
      </c>
      <c r="P109" s="3">
        <v>15.16</v>
      </c>
      <c r="Q109" s="3">
        <v>4.12</v>
      </c>
      <c r="R109" s="3">
        <v>4.8</v>
      </c>
      <c r="S109" s="3">
        <v>59.66</v>
      </c>
      <c r="T109" s="3"/>
      <c r="U109" s="3">
        <v>385</v>
      </c>
      <c r="V109" s="3">
        <v>512</v>
      </c>
      <c r="W109" s="9">
        <v>1.53</v>
      </c>
      <c r="X109" s="3"/>
      <c r="Y109" s="2"/>
      <c r="Z109" s="2"/>
    </row>
    <row r="110" spans="1:26" ht="15.75" customHeight="1" x14ac:dyDescent="0.3">
      <c r="A110" s="7" t="s">
        <v>114</v>
      </c>
      <c r="B110" s="7">
        <v>109</v>
      </c>
      <c r="C110" s="3" t="s">
        <v>1</v>
      </c>
      <c r="D110" s="3"/>
      <c r="E110" s="3">
        <v>0.79</v>
      </c>
      <c r="F110" s="3">
        <v>2.6</v>
      </c>
      <c r="G110" s="8">
        <v>61400</v>
      </c>
      <c r="H110" s="8">
        <v>47</v>
      </c>
      <c r="I110" s="8">
        <v>597</v>
      </c>
      <c r="J110" s="3"/>
      <c r="K110" s="3">
        <v>0.52</v>
      </c>
      <c r="L110" s="3">
        <v>0.57999999999999996</v>
      </c>
      <c r="M110" s="3"/>
      <c r="N110" s="3">
        <v>0</v>
      </c>
      <c r="O110" s="3">
        <v>-4.03</v>
      </c>
      <c r="P110" s="3">
        <v>-8.69</v>
      </c>
      <c r="Q110" s="3">
        <v>4.1100000000000003</v>
      </c>
      <c r="R110" s="3"/>
      <c r="S110" s="3">
        <v>34.090000000000003</v>
      </c>
      <c r="T110" s="3"/>
      <c r="U110" s="3"/>
      <c r="V110" s="3"/>
      <c r="W110" s="6"/>
      <c r="X110" s="3"/>
      <c r="Y110" s="2"/>
      <c r="Z110" s="2"/>
    </row>
    <row r="111" spans="1:26" ht="15.75" customHeight="1" x14ac:dyDescent="0.3">
      <c r="A111" s="7" t="s">
        <v>115</v>
      </c>
      <c r="B111" s="7">
        <v>110</v>
      </c>
      <c r="C111" s="3" t="s">
        <v>5</v>
      </c>
      <c r="D111" s="3"/>
      <c r="E111" s="3">
        <v>8.9</v>
      </c>
      <c r="F111" s="4">
        <v>0</v>
      </c>
      <c r="G111" s="8">
        <v>0</v>
      </c>
      <c r="H111" s="3">
        <v>0</v>
      </c>
      <c r="I111" s="3">
        <v>267</v>
      </c>
      <c r="J111" s="3"/>
      <c r="K111" s="3">
        <v>0.41</v>
      </c>
      <c r="L111" s="3">
        <v>1.93</v>
      </c>
      <c r="M111" s="3">
        <v>0.25</v>
      </c>
      <c r="N111" s="3">
        <v>0</v>
      </c>
      <c r="O111" s="3">
        <v>-1.29</v>
      </c>
      <c r="P111" s="3">
        <v>-4.05</v>
      </c>
      <c r="Q111" s="3">
        <v>-4.26</v>
      </c>
      <c r="R111" s="3">
        <v>2.79</v>
      </c>
      <c r="S111" s="3">
        <v>33.61</v>
      </c>
      <c r="T111" s="3"/>
      <c r="U111" s="3"/>
      <c r="V111" s="3"/>
      <c r="W111" s="9"/>
      <c r="X111" s="3"/>
      <c r="Y111" s="2"/>
      <c r="Z111" s="2"/>
    </row>
    <row r="112" spans="1:26" ht="15.75" customHeight="1" x14ac:dyDescent="0.3">
      <c r="A112" s="7" t="s">
        <v>116</v>
      </c>
      <c r="B112" s="7">
        <v>111</v>
      </c>
      <c r="C112" s="3" t="s">
        <v>1</v>
      </c>
      <c r="D112" s="3"/>
      <c r="E112" s="3">
        <v>0.46</v>
      </c>
      <c r="F112" s="3">
        <v>2.2200000000000002</v>
      </c>
      <c r="G112" s="8">
        <v>55452000</v>
      </c>
      <c r="H112" s="8">
        <v>25742</v>
      </c>
      <c r="I112" s="8">
        <v>1910</v>
      </c>
      <c r="J112" s="3"/>
      <c r="K112" s="3">
        <v>0.57999999999999996</v>
      </c>
      <c r="L112" s="3">
        <v>1.21</v>
      </c>
      <c r="M112" s="3"/>
      <c r="N112" s="3">
        <v>0</v>
      </c>
      <c r="O112" s="3">
        <v>2.4700000000000002</v>
      </c>
      <c r="P112" s="3">
        <v>-0.15</v>
      </c>
      <c r="Q112" s="3">
        <v>2.37</v>
      </c>
      <c r="R112" s="3"/>
      <c r="S112" s="3">
        <v>93.45</v>
      </c>
      <c r="T112" s="3"/>
      <c r="U112" s="3"/>
      <c r="V112" s="3"/>
      <c r="W112" s="9"/>
      <c r="X112" s="3"/>
      <c r="Y112" s="2"/>
      <c r="Z112" s="2"/>
    </row>
    <row r="113" spans="1:26" ht="15.75" customHeight="1" x14ac:dyDescent="0.3">
      <c r="A113" s="7" t="s">
        <v>117</v>
      </c>
      <c r="B113" s="7">
        <v>112</v>
      </c>
      <c r="C113" s="3" t="s">
        <v>5</v>
      </c>
      <c r="D113" s="3"/>
      <c r="E113" s="3">
        <v>1.49</v>
      </c>
      <c r="F113" s="4">
        <v>0</v>
      </c>
      <c r="G113" s="8">
        <v>132900</v>
      </c>
      <c r="H113" s="8">
        <v>197</v>
      </c>
      <c r="I113" s="8">
        <v>417</v>
      </c>
      <c r="J113" s="3">
        <v>6.12</v>
      </c>
      <c r="K113" s="3">
        <v>0.84</v>
      </c>
      <c r="L113" s="3">
        <v>2.09</v>
      </c>
      <c r="M113" s="3">
        <v>0.11</v>
      </c>
      <c r="N113" s="3">
        <v>0.24</v>
      </c>
      <c r="O113" s="3">
        <v>7.75</v>
      </c>
      <c r="P113" s="3">
        <v>14.33</v>
      </c>
      <c r="Q113" s="3">
        <v>2.85</v>
      </c>
      <c r="R113" s="3">
        <v>7.19</v>
      </c>
      <c r="S113" s="3">
        <v>39.090000000000003</v>
      </c>
      <c r="T113" s="3"/>
      <c r="U113" s="3">
        <v>165</v>
      </c>
      <c r="V113" s="3">
        <v>231</v>
      </c>
      <c r="W113" s="9">
        <v>0.14000000000000001</v>
      </c>
      <c r="X113" s="3"/>
      <c r="Y113" s="2"/>
      <c r="Z113" s="2"/>
    </row>
    <row r="114" spans="1:26" ht="15.75" customHeight="1" x14ac:dyDescent="0.3">
      <c r="A114" s="7" t="s">
        <v>118</v>
      </c>
      <c r="B114" s="7">
        <v>113</v>
      </c>
      <c r="C114" s="3" t="s">
        <v>1</v>
      </c>
      <c r="D114" s="3"/>
      <c r="E114" s="3">
        <v>110.5</v>
      </c>
      <c r="F114" s="4">
        <v>-3.07</v>
      </c>
      <c r="G114" s="8">
        <v>3635800</v>
      </c>
      <c r="H114" s="8">
        <v>407593</v>
      </c>
      <c r="I114" s="8">
        <v>110500</v>
      </c>
      <c r="J114" s="3">
        <v>34.35</v>
      </c>
      <c r="K114" s="3">
        <v>12.25</v>
      </c>
      <c r="L114" s="3">
        <v>0.68</v>
      </c>
      <c r="M114" s="3">
        <v>0.9</v>
      </c>
      <c r="N114" s="3">
        <v>3.22</v>
      </c>
      <c r="O114" s="3">
        <v>27.02</v>
      </c>
      <c r="P114" s="3">
        <v>38.880000000000003</v>
      </c>
      <c r="Q114" s="3">
        <v>19.5</v>
      </c>
      <c r="R114" s="3">
        <v>1.49</v>
      </c>
      <c r="S114" s="3">
        <v>26.36</v>
      </c>
      <c r="T114" s="3"/>
      <c r="U114" s="3">
        <v>398</v>
      </c>
      <c r="V114" s="3">
        <v>393</v>
      </c>
      <c r="W114" s="9">
        <v>1.23</v>
      </c>
      <c r="X114" s="3"/>
      <c r="Y114" s="2"/>
      <c r="Z114" s="2"/>
    </row>
    <row r="115" spans="1:26" ht="15.75" customHeight="1" x14ac:dyDescent="0.3">
      <c r="A115" s="7" t="s">
        <v>119</v>
      </c>
      <c r="B115" s="7">
        <v>114</v>
      </c>
      <c r="C115" s="3" t="s">
        <v>1</v>
      </c>
      <c r="D115" s="3"/>
      <c r="E115" s="3">
        <v>1.96</v>
      </c>
      <c r="F115" s="4">
        <v>0</v>
      </c>
      <c r="G115" s="8">
        <v>5091700</v>
      </c>
      <c r="H115" s="8">
        <v>10015</v>
      </c>
      <c r="I115" s="8">
        <v>8927</v>
      </c>
      <c r="J115" s="3">
        <v>78.069999999999993</v>
      </c>
      <c r="K115" s="3">
        <v>0.56999999999999995</v>
      </c>
      <c r="L115" s="3">
        <v>2.78</v>
      </c>
      <c r="M115" s="3">
        <v>0.02</v>
      </c>
      <c r="N115" s="3">
        <v>0.03</v>
      </c>
      <c r="O115" s="3">
        <v>1.59</v>
      </c>
      <c r="P115" s="3">
        <v>0.71</v>
      </c>
      <c r="Q115" s="3">
        <v>0.13</v>
      </c>
      <c r="R115" s="3">
        <v>4.59</v>
      </c>
      <c r="S115" s="3">
        <v>26.94</v>
      </c>
      <c r="T115" s="3"/>
      <c r="U115" s="3">
        <v>933</v>
      </c>
      <c r="V115" s="3">
        <v>922</v>
      </c>
      <c r="W115" s="6">
        <v>-3.61</v>
      </c>
      <c r="X115" s="3"/>
      <c r="Y115" s="2"/>
      <c r="Z115" s="2"/>
    </row>
    <row r="116" spans="1:26" ht="15.75" customHeight="1" x14ac:dyDescent="0.3">
      <c r="A116" s="7" t="s">
        <v>120</v>
      </c>
      <c r="B116" s="7">
        <v>115</v>
      </c>
      <c r="C116" s="3" t="s">
        <v>1</v>
      </c>
      <c r="D116" s="3"/>
      <c r="E116" s="3">
        <v>0.47</v>
      </c>
      <c r="F116" s="9">
        <v>6.82</v>
      </c>
      <c r="G116" s="8">
        <v>14533700</v>
      </c>
      <c r="H116" s="8">
        <v>6653</v>
      </c>
      <c r="I116" s="8">
        <v>1301</v>
      </c>
      <c r="J116" s="3">
        <v>11.27</v>
      </c>
      <c r="K116" s="3">
        <v>1</v>
      </c>
      <c r="L116" s="3">
        <v>1.0900000000000001</v>
      </c>
      <c r="M116" s="3"/>
      <c r="N116" s="3">
        <v>0.04</v>
      </c>
      <c r="O116" s="3">
        <v>6.18</v>
      </c>
      <c r="P116" s="3">
        <v>9.08</v>
      </c>
      <c r="Q116" s="3">
        <v>4.3</v>
      </c>
      <c r="R116" s="3">
        <v>2.27</v>
      </c>
      <c r="S116" s="3">
        <v>49.54</v>
      </c>
      <c r="T116" s="3"/>
      <c r="U116" s="3">
        <v>412</v>
      </c>
      <c r="V116" s="3">
        <v>421</v>
      </c>
      <c r="W116" s="4">
        <v>-0.13</v>
      </c>
      <c r="X116" s="3"/>
      <c r="Y116" s="2"/>
      <c r="Z116" s="2"/>
    </row>
    <row r="117" spans="1:26" ht="15.75" customHeight="1" x14ac:dyDescent="0.3">
      <c r="A117" s="7" t="s">
        <v>121</v>
      </c>
      <c r="B117" s="7">
        <v>116</v>
      </c>
      <c r="C117" s="3" t="s">
        <v>1</v>
      </c>
      <c r="D117" s="3"/>
      <c r="E117" s="3">
        <v>0.69</v>
      </c>
      <c r="F117" s="3">
        <v>-1.43</v>
      </c>
      <c r="G117" s="8">
        <v>65200</v>
      </c>
      <c r="H117" s="8">
        <v>45</v>
      </c>
      <c r="I117" s="8">
        <v>514</v>
      </c>
      <c r="J117" s="3"/>
      <c r="K117" s="3">
        <v>0.32</v>
      </c>
      <c r="L117" s="3">
        <v>1.05</v>
      </c>
      <c r="M117" s="3"/>
      <c r="N117" s="3">
        <v>0</v>
      </c>
      <c r="O117" s="3">
        <v>-23.37</v>
      </c>
      <c r="P117" s="3">
        <v>-32.69</v>
      </c>
      <c r="Q117" s="3">
        <v>3.38</v>
      </c>
      <c r="R117" s="3"/>
      <c r="S117" s="3">
        <v>68.73</v>
      </c>
      <c r="T117" s="3"/>
      <c r="U117" s="3"/>
      <c r="V117" s="3"/>
      <c r="W117" s="4"/>
      <c r="X117" s="3"/>
      <c r="Y117" s="2"/>
      <c r="Z117" s="2"/>
    </row>
    <row r="118" spans="1:26" ht="15.75" customHeight="1" x14ac:dyDescent="0.3">
      <c r="A118" s="7" t="s">
        <v>122</v>
      </c>
      <c r="B118" s="7">
        <v>117</v>
      </c>
      <c r="C118" s="3" t="s">
        <v>1</v>
      </c>
      <c r="D118" s="3"/>
      <c r="E118" s="3">
        <v>23.5</v>
      </c>
      <c r="F118" s="4">
        <v>-1.67</v>
      </c>
      <c r="G118" s="8">
        <v>5851200</v>
      </c>
      <c r="H118" s="8">
        <v>139896</v>
      </c>
      <c r="I118" s="8">
        <v>31725</v>
      </c>
      <c r="J118" s="3">
        <v>180.97</v>
      </c>
      <c r="K118" s="3">
        <v>2.59</v>
      </c>
      <c r="L118" s="3">
        <v>2.0299999999999998</v>
      </c>
      <c r="M118" s="3"/>
      <c r="N118" s="3">
        <v>0.13</v>
      </c>
      <c r="O118" s="3">
        <v>1.99</v>
      </c>
      <c r="P118" s="3">
        <v>1.39</v>
      </c>
      <c r="Q118" s="3">
        <v>-7.34</v>
      </c>
      <c r="R118" s="3"/>
      <c r="S118" s="3">
        <v>74.349999999999994</v>
      </c>
      <c r="T118" s="3"/>
      <c r="U118" s="3">
        <v>935</v>
      </c>
      <c r="V118" s="3">
        <v>926</v>
      </c>
      <c r="W118" s="9">
        <v>96.52</v>
      </c>
      <c r="X118" s="3"/>
      <c r="Y118" s="2"/>
      <c r="Z118" s="2"/>
    </row>
    <row r="119" spans="1:26" ht="15.75" customHeight="1" x14ac:dyDescent="0.3">
      <c r="A119" s="7" t="s">
        <v>123</v>
      </c>
      <c r="B119" s="7">
        <v>118</v>
      </c>
      <c r="C119" s="3" t="s">
        <v>5</v>
      </c>
      <c r="D119" s="3"/>
      <c r="E119" s="3">
        <v>4.3600000000000003</v>
      </c>
      <c r="F119" s="4">
        <v>7.92</v>
      </c>
      <c r="G119" s="8">
        <v>14655600</v>
      </c>
      <c r="H119" s="8">
        <v>63919</v>
      </c>
      <c r="I119" s="8">
        <v>2021</v>
      </c>
      <c r="J119" s="3"/>
      <c r="K119" s="3">
        <v>1.32</v>
      </c>
      <c r="L119" s="3">
        <v>1.69</v>
      </c>
      <c r="M119" s="3"/>
      <c r="N119" s="3">
        <v>0</v>
      </c>
      <c r="O119" s="3">
        <v>0.37</v>
      </c>
      <c r="P119" s="3">
        <v>-9.39</v>
      </c>
      <c r="Q119" s="3">
        <v>-2.0499999999999998</v>
      </c>
      <c r="R119" s="3"/>
      <c r="S119" s="3">
        <v>32.01</v>
      </c>
      <c r="T119" s="3"/>
      <c r="U119" s="3"/>
      <c r="V119" s="3"/>
      <c r="W119" s="6"/>
      <c r="X119" s="3"/>
      <c r="Y119" s="2"/>
      <c r="Z119" s="2"/>
    </row>
    <row r="120" spans="1:26" ht="15.75" customHeight="1" x14ac:dyDescent="0.3">
      <c r="A120" s="7" t="s">
        <v>124</v>
      </c>
      <c r="B120" s="7">
        <v>119</v>
      </c>
      <c r="C120" s="3" t="s">
        <v>1</v>
      </c>
      <c r="D120" s="3"/>
      <c r="E120" s="3">
        <v>0.64</v>
      </c>
      <c r="F120" s="9">
        <v>0</v>
      </c>
      <c r="G120" s="8">
        <v>1472900</v>
      </c>
      <c r="H120" s="8">
        <v>938</v>
      </c>
      <c r="I120" s="8">
        <v>5290</v>
      </c>
      <c r="J120" s="3"/>
      <c r="K120" s="3">
        <v>1.23</v>
      </c>
      <c r="L120" s="3">
        <v>5.95</v>
      </c>
      <c r="M120" s="3"/>
      <c r="N120" s="3">
        <v>0</v>
      </c>
      <c r="O120" s="3">
        <v>-0.59</v>
      </c>
      <c r="P120" s="3">
        <v>-16.87</v>
      </c>
      <c r="Q120" s="3">
        <v>-31.19</v>
      </c>
      <c r="R120" s="3"/>
      <c r="S120" s="3">
        <v>43.89</v>
      </c>
      <c r="T120" s="3"/>
      <c r="U120" s="3"/>
      <c r="V120" s="3"/>
      <c r="W120" s="9"/>
      <c r="X120" s="3"/>
      <c r="Y120" s="2"/>
      <c r="Z120" s="2"/>
    </row>
    <row r="121" spans="1:26" ht="15.75" customHeight="1" x14ac:dyDescent="0.3">
      <c r="A121" s="7" t="s">
        <v>125</v>
      </c>
      <c r="B121" s="7">
        <v>120</v>
      </c>
      <c r="C121" s="3" t="s">
        <v>1</v>
      </c>
      <c r="D121" s="3"/>
      <c r="E121" s="3">
        <v>0.67</v>
      </c>
      <c r="F121" s="4">
        <v>-1.47</v>
      </c>
      <c r="G121" s="8">
        <v>281800</v>
      </c>
      <c r="H121" s="8">
        <v>189</v>
      </c>
      <c r="I121" s="8">
        <v>2906</v>
      </c>
      <c r="J121" s="3">
        <v>25.07</v>
      </c>
      <c r="K121" s="3">
        <v>0.52</v>
      </c>
      <c r="L121" s="3">
        <v>0.94</v>
      </c>
      <c r="M121" s="3"/>
      <c r="N121" s="3">
        <v>0.03</v>
      </c>
      <c r="O121" s="3">
        <v>1.53</v>
      </c>
      <c r="P121" s="3">
        <v>1.94</v>
      </c>
      <c r="Q121" s="3">
        <v>10.98</v>
      </c>
      <c r="R121" s="3"/>
      <c r="S121" s="3">
        <v>40.020000000000003</v>
      </c>
      <c r="T121" s="3"/>
      <c r="U121" s="3">
        <v>783</v>
      </c>
      <c r="V121" s="3">
        <v>810</v>
      </c>
      <c r="W121" s="9">
        <v>1.69</v>
      </c>
      <c r="X121" s="3"/>
      <c r="Y121" s="2"/>
      <c r="Z121" s="2"/>
    </row>
    <row r="122" spans="1:26" ht="15.75" customHeight="1" x14ac:dyDescent="0.3">
      <c r="A122" s="7" t="s">
        <v>126</v>
      </c>
      <c r="B122" s="7">
        <v>121</v>
      </c>
      <c r="C122" s="3" t="s">
        <v>1</v>
      </c>
      <c r="D122" s="3"/>
      <c r="E122" s="3">
        <v>22.9</v>
      </c>
      <c r="F122" s="4">
        <v>0</v>
      </c>
      <c r="G122" s="8">
        <v>0</v>
      </c>
      <c r="H122" s="3">
        <v>0</v>
      </c>
      <c r="I122" s="8">
        <v>275</v>
      </c>
      <c r="J122" s="3">
        <v>101.39</v>
      </c>
      <c r="K122" s="3">
        <v>0.53</v>
      </c>
      <c r="L122" s="3">
        <v>0.61</v>
      </c>
      <c r="M122" s="3">
        <v>0.5</v>
      </c>
      <c r="N122" s="3">
        <v>0.23</v>
      </c>
      <c r="O122" s="3">
        <v>0.54</v>
      </c>
      <c r="P122" s="3">
        <v>0.5</v>
      </c>
      <c r="Q122" s="3">
        <v>6.37</v>
      </c>
      <c r="R122" s="3">
        <v>2.33</v>
      </c>
      <c r="S122" s="3">
        <v>55.95</v>
      </c>
      <c r="T122" s="3"/>
      <c r="U122" s="3">
        <v>950</v>
      </c>
      <c r="V122" s="3">
        <v>981</v>
      </c>
      <c r="W122" s="6">
        <v>-0.55000000000000004</v>
      </c>
      <c r="X122" s="3"/>
      <c r="Y122" s="2"/>
      <c r="Z122" s="2"/>
    </row>
    <row r="123" spans="1:26" ht="15.75" customHeight="1" x14ac:dyDescent="0.3">
      <c r="A123" s="7" t="s">
        <v>127</v>
      </c>
      <c r="B123" s="7">
        <v>122</v>
      </c>
      <c r="C123" s="3" t="s">
        <v>1</v>
      </c>
      <c r="D123" s="3"/>
      <c r="E123" s="3">
        <v>7.5</v>
      </c>
      <c r="F123" s="9">
        <v>0</v>
      </c>
      <c r="G123" s="8">
        <v>3674700</v>
      </c>
      <c r="H123" s="8">
        <v>27690</v>
      </c>
      <c r="I123" s="8">
        <v>5040</v>
      </c>
      <c r="J123" s="3">
        <v>36.64</v>
      </c>
      <c r="K123" s="3">
        <v>4.6900000000000004</v>
      </c>
      <c r="L123" s="3">
        <v>0.6</v>
      </c>
      <c r="M123" s="3"/>
      <c r="N123" s="3">
        <v>0.2</v>
      </c>
      <c r="O123" s="3">
        <v>12.52</v>
      </c>
      <c r="P123" s="3">
        <v>13.68</v>
      </c>
      <c r="Q123" s="3">
        <v>33.78</v>
      </c>
      <c r="R123" s="3">
        <v>0.08</v>
      </c>
      <c r="S123" s="3">
        <v>37.380000000000003</v>
      </c>
      <c r="T123" s="3"/>
      <c r="U123" s="3">
        <v>547</v>
      </c>
      <c r="V123" s="3">
        <v>487</v>
      </c>
      <c r="W123" s="4">
        <v>0.95</v>
      </c>
      <c r="X123" s="3"/>
      <c r="Y123" s="2"/>
      <c r="Z123" s="2"/>
    </row>
    <row r="124" spans="1:26" ht="15.75" customHeight="1" x14ac:dyDescent="0.3">
      <c r="A124" s="7" t="s">
        <v>128</v>
      </c>
      <c r="B124" s="7">
        <v>123</v>
      </c>
      <c r="C124" s="3" t="s">
        <v>1</v>
      </c>
      <c r="D124" s="3"/>
      <c r="E124" s="3">
        <v>0.49</v>
      </c>
      <c r="F124" s="4">
        <v>-3.92</v>
      </c>
      <c r="G124" s="8">
        <v>1611000</v>
      </c>
      <c r="H124" s="8">
        <v>797</v>
      </c>
      <c r="I124" s="8">
        <v>625</v>
      </c>
      <c r="J124" s="3"/>
      <c r="K124" s="3">
        <v>0.37</v>
      </c>
      <c r="L124" s="3">
        <v>3.03</v>
      </c>
      <c r="M124" s="3"/>
      <c r="N124" s="3">
        <v>0</v>
      </c>
      <c r="O124" s="3">
        <v>-1.27</v>
      </c>
      <c r="P124" s="3">
        <v>-4.91</v>
      </c>
      <c r="Q124" s="3">
        <v>-5.6</v>
      </c>
      <c r="R124" s="3"/>
      <c r="S124" s="3">
        <v>25.91</v>
      </c>
      <c r="T124" s="3"/>
      <c r="U124" s="3"/>
      <c r="V124" s="3"/>
      <c r="W124" s="9"/>
      <c r="X124" s="3"/>
      <c r="Y124" s="2"/>
      <c r="Z124" s="2"/>
    </row>
    <row r="125" spans="1:26" ht="15.75" customHeight="1" x14ac:dyDescent="0.3">
      <c r="A125" s="7" t="s">
        <v>129</v>
      </c>
      <c r="B125" s="7">
        <v>124</v>
      </c>
      <c r="C125" s="3" t="s">
        <v>1</v>
      </c>
      <c r="D125" s="3"/>
      <c r="E125" s="3">
        <v>2.46</v>
      </c>
      <c r="F125" s="9">
        <v>-0.81</v>
      </c>
      <c r="G125" s="8">
        <v>15454300</v>
      </c>
      <c r="H125" s="8">
        <v>38429</v>
      </c>
      <c r="I125" s="8">
        <v>27060</v>
      </c>
      <c r="J125" s="3">
        <v>36.35</v>
      </c>
      <c r="K125" s="3">
        <v>7.24</v>
      </c>
      <c r="L125" s="3">
        <v>0.66</v>
      </c>
      <c r="M125" s="3">
        <v>0.02</v>
      </c>
      <c r="N125" s="3">
        <v>7.0000000000000007E-2</v>
      </c>
      <c r="O125" s="3">
        <v>15.34</v>
      </c>
      <c r="P125" s="3">
        <v>20.55</v>
      </c>
      <c r="Q125" s="3">
        <v>13.8</v>
      </c>
      <c r="R125" s="3">
        <v>2.02</v>
      </c>
      <c r="S125" s="3">
        <v>42.61</v>
      </c>
      <c r="T125" s="3"/>
      <c r="U125" s="3">
        <v>468</v>
      </c>
      <c r="V125" s="3">
        <v>448</v>
      </c>
      <c r="W125" s="9">
        <v>5.13</v>
      </c>
      <c r="X125" s="3"/>
      <c r="Y125" s="2"/>
      <c r="Z125" s="2"/>
    </row>
    <row r="126" spans="1:26" ht="15.75" customHeight="1" x14ac:dyDescent="0.3">
      <c r="A126" s="7" t="s">
        <v>130</v>
      </c>
      <c r="B126" s="7">
        <v>125</v>
      </c>
      <c r="C126" s="3" t="s">
        <v>1</v>
      </c>
      <c r="D126" s="3"/>
      <c r="E126" s="3">
        <v>0.48</v>
      </c>
      <c r="F126" s="4">
        <v>2.13</v>
      </c>
      <c r="G126" s="8">
        <v>284800</v>
      </c>
      <c r="H126" s="8">
        <v>134</v>
      </c>
      <c r="I126" s="8">
        <v>635</v>
      </c>
      <c r="J126" s="3"/>
      <c r="K126" s="3">
        <v>0.61</v>
      </c>
      <c r="L126" s="3">
        <v>2.34</v>
      </c>
      <c r="M126" s="3"/>
      <c r="N126" s="3">
        <v>0</v>
      </c>
      <c r="O126" s="3">
        <v>2.1</v>
      </c>
      <c r="P126" s="3">
        <v>-7.79</v>
      </c>
      <c r="Q126" s="3">
        <v>-33.85</v>
      </c>
      <c r="R126" s="3"/>
      <c r="S126" s="3">
        <v>49.04</v>
      </c>
      <c r="T126" s="3"/>
      <c r="U126" s="3"/>
      <c r="V126" s="3"/>
      <c r="W126" s="6"/>
      <c r="X126" s="3"/>
      <c r="Y126" s="2"/>
      <c r="Z126" s="2"/>
    </row>
    <row r="127" spans="1:26" ht="15.75" customHeight="1" x14ac:dyDescent="0.3">
      <c r="A127" s="7" t="s">
        <v>131</v>
      </c>
      <c r="B127" s="7">
        <v>126</v>
      </c>
      <c r="C127" s="3" t="s">
        <v>5</v>
      </c>
      <c r="D127" s="3"/>
      <c r="E127" s="3">
        <v>70.75</v>
      </c>
      <c r="F127" s="4">
        <v>0</v>
      </c>
      <c r="G127" s="8">
        <v>0</v>
      </c>
      <c r="H127" s="8">
        <v>0</v>
      </c>
      <c r="I127" s="3">
        <v>531</v>
      </c>
      <c r="J127" s="3"/>
      <c r="K127" s="3">
        <v>0.57999999999999996</v>
      </c>
      <c r="L127" s="3">
        <v>0.54</v>
      </c>
      <c r="M127" s="3"/>
      <c r="N127" s="3">
        <v>0</v>
      </c>
      <c r="O127" s="3">
        <v>-5.44</v>
      </c>
      <c r="P127" s="3">
        <v>-12.36</v>
      </c>
      <c r="Q127" s="3">
        <v>-5.29</v>
      </c>
      <c r="R127" s="3"/>
      <c r="S127" s="3">
        <v>20.12</v>
      </c>
      <c r="T127" s="3"/>
      <c r="U127" s="3"/>
      <c r="V127" s="3"/>
      <c r="W127" s="9"/>
      <c r="X127" s="3"/>
      <c r="Y127" s="2"/>
      <c r="Z127" s="2"/>
    </row>
    <row r="128" spans="1:26" ht="15.75" customHeight="1" x14ac:dyDescent="0.3">
      <c r="A128" s="7" t="s">
        <v>132</v>
      </c>
      <c r="B128" s="7">
        <v>127</v>
      </c>
      <c r="C128" s="3" t="s">
        <v>1</v>
      </c>
      <c r="D128" s="3"/>
      <c r="E128" s="3">
        <v>1.75</v>
      </c>
      <c r="F128" s="3">
        <v>-1.69</v>
      </c>
      <c r="G128" s="8">
        <v>18100</v>
      </c>
      <c r="H128" s="3">
        <v>32</v>
      </c>
      <c r="I128" s="8">
        <v>1400</v>
      </c>
      <c r="J128" s="3"/>
      <c r="K128" s="3">
        <v>1.55</v>
      </c>
      <c r="L128" s="3">
        <v>10.4</v>
      </c>
      <c r="M128" s="3"/>
      <c r="N128" s="3">
        <v>0</v>
      </c>
      <c r="O128" s="3">
        <v>0.41</v>
      </c>
      <c r="P128" s="3">
        <v>-32.4</v>
      </c>
      <c r="Q128" s="3">
        <v>-24.43</v>
      </c>
      <c r="R128" s="3"/>
      <c r="S128" s="3">
        <v>37.409999999999997</v>
      </c>
      <c r="T128" s="3"/>
      <c r="U128" s="3"/>
      <c r="V128" s="3"/>
      <c r="W128" s="9"/>
      <c r="X128" s="3"/>
      <c r="Y128" s="2"/>
      <c r="Z128" s="2"/>
    </row>
    <row r="129" spans="1:26" ht="15.75" customHeight="1" x14ac:dyDescent="0.3">
      <c r="A129" s="7" t="s">
        <v>133</v>
      </c>
      <c r="B129" s="7">
        <v>128</v>
      </c>
      <c r="C129" s="3" t="s">
        <v>5</v>
      </c>
      <c r="D129" s="3"/>
      <c r="E129" s="3">
        <v>0.69</v>
      </c>
      <c r="F129" s="4">
        <v>-2.82</v>
      </c>
      <c r="G129" s="8">
        <v>1300</v>
      </c>
      <c r="H129" s="3">
        <v>1</v>
      </c>
      <c r="I129" s="8">
        <v>736</v>
      </c>
      <c r="J129" s="3">
        <v>3.59</v>
      </c>
      <c r="K129" s="3">
        <v>0.44</v>
      </c>
      <c r="L129" s="3">
        <v>5.1100000000000003</v>
      </c>
      <c r="M129" s="3">
        <v>0.02</v>
      </c>
      <c r="N129" s="3">
        <v>0.19</v>
      </c>
      <c r="O129" s="3">
        <v>2.4300000000000002</v>
      </c>
      <c r="P129" s="3">
        <v>12.81</v>
      </c>
      <c r="Q129" s="3">
        <v>-64.489999999999995</v>
      </c>
      <c r="R129" s="3">
        <v>2.1800000000000002</v>
      </c>
      <c r="S129" s="3">
        <v>30.16</v>
      </c>
      <c r="T129" s="3"/>
      <c r="U129" s="3">
        <v>163</v>
      </c>
      <c r="V129" s="3">
        <v>425</v>
      </c>
      <c r="W129" s="9">
        <v>0.03</v>
      </c>
      <c r="X129" s="3"/>
      <c r="Y129" s="2"/>
      <c r="Z129" s="2"/>
    </row>
    <row r="130" spans="1:26" ht="15.75" customHeight="1" x14ac:dyDescent="0.3">
      <c r="A130" s="7" t="s">
        <v>134</v>
      </c>
      <c r="B130" s="7">
        <v>129</v>
      </c>
      <c r="C130" s="3" t="s">
        <v>1</v>
      </c>
      <c r="D130" s="3"/>
      <c r="E130" s="3">
        <v>0.22</v>
      </c>
      <c r="F130" s="9">
        <v>0</v>
      </c>
      <c r="G130" s="8">
        <v>671100</v>
      </c>
      <c r="H130" s="3">
        <v>148</v>
      </c>
      <c r="I130" s="3">
        <v>190</v>
      </c>
      <c r="J130" s="3"/>
      <c r="K130" s="3">
        <v>0.46</v>
      </c>
      <c r="L130" s="3">
        <v>1.29</v>
      </c>
      <c r="M130" s="3"/>
      <c r="N130" s="3">
        <v>0</v>
      </c>
      <c r="O130" s="3">
        <v>-17.600000000000001</v>
      </c>
      <c r="P130" s="3">
        <v>-40.549999999999997</v>
      </c>
      <c r="Q130" s="3">
        <v>-14.73</v>
      </c>
      <c r="R130" s="3"/>
      <c r="S130" s="3">
        <v>70.14</v>
      </c>
      <c r="T130" s="3"/>
      <c r="U130" s="3"/>
      <c r="V130" s="3"/>
      <c r="W130" s="9"/>
      <c r="X130" s="3"/>
      <c r="Y130" s="2"/>
      <c r="Z130" s="2"/>
    </row>
    <row r="131" spans="1:26" ht="15.75" customHeight="1" x14ac:dyDescent="0.3">
      <c r="A131" s="7" t="s">
        <v>135</v>
      </c>
      <c r="B131" s="7">
        <v>130</v>
      </c>
      <c r="C131" s="3" t="s">
        <v>5</v>
      </c>
      <c r="D131" s="3"/>
      <c r="E131" s="3">
        <v>0.54</v>
      </c>
      <c r="F131" s="4">
        <v>-3.57</v>
      </c>
      <c r="G131" s="8">
        <v>1534700</v>
      </c>
      <c r="H131" s="3">
        <v>839</v>
      </c>
      <c r="I131" s="8">
        <v>18804</v>
      </c>
      <c r="J131" s="3">
        <v>7.65</v>
      </c>
      <c r="K131" s="3">
        <v>0.45</v>
      </c>
      <c r="L131" s="3">
        <v>8.91</v>
      </c>
      <c r="M131" s="3">
        <v>0.01</v>
      </c>
      <c r="N131" s="3">
        <v>7.0000000000000007E-2</v>
      </c>
      <c r="O131" s="3">
        <v>1.1200000000000001</v>
      </c>
      <c r="P131" s="3">
        <v>6.2</v>
      </c>
      <c r="Q131" s="3">
        <v>13.59</v>
      </c>
      <c r="R131" s="3">
        <v>0.89</v>
      </c>
      <c r="S131" s="3">
        <v>5.17</v>
      </c>
      <c r="T131" s="3"/>
      <c r="U131" s="3">
        <v>390</v>
      </c>
      <c r="V131" s="3">
        <v>543</v>
      </c>
      <c r="W131" s="9"/>
      <c r="X131" s="3"/>
      <c r="Y131" s="2"/>
      <c r="Z131" s="2"/>
    </row>
    <row r="132" spans="1:26" ht="15.75" customHeight="1" x14ac:dyDescent="0.3">
      <c r="A132" s="7" t="s">
        <v>136</v>
      </c>
      <c r="B132" s="7">
        <v>131</v>
      </c>
      <c r="C132" s="3" t="s">
        <v>5</v>
      </c>
      <c r="D132" s="3"/>
      <c r="E132" s="3">
        <v>1.84</v>
      </c>
      <c r="F132" s="4">
        <v>1.1000000000000001</v>
      </c>
      <c r="G132" s="8">
        <v>33100</v>
      </c>
      <c r="H132" s="8">
        <v>60</v>
      </c>
      <c r="I132" s="8">
        <v>552</v>
      </c>
      <c r="J132" s="3">
        <v>32.67</v>
      </c>
      <c r="K132" s="3">
        <v>0.41</v>
      </c>
      <c r="L132" s="3">
        <v>0.02</v>
      </c>
      <c r="M132" s="3"/>
      <c r="N132" s="3">
        <v>0.06</v>
      </c>
      <c r="O132" s="3">
        <v>1.45</v>
      </c>
      <c r="P132" s="3">
        <v>1.27</v>
      </c>
      <c r="Q132" s="3">
        <v>3.32</v>
      </c>
      <c r="R132" s="3"/>
      <c r="S132" s="3">
        <v>26.78</v>
      </c>
      <c r="T132" s="3"/>
      <c r="U132" s="3">
        <v>842</v>
      </c>
      <c r="V132" s="3">
        <v>849</v>
      </c>
      <c r="W132" s="9">
        <v>-0.72</v>
      </c>
      <c r="X132" s="3"/>
      <c r="Y132" s="2"/>
      <c r="Z132" s="2"/>
    </row>
    <row r="133" spans="1:26" ht="15.75" customHeight="1" x14ac:dyDescent="0.3">
      <c r="A133" s="7" t="s">
        <v>137</v>
      </c>
      <c r="B133" s="7">
        <v>132</v>
      </c>
      <c r="C133" s="3" t="s">
        <v>1</v>
      </c>
      <c r="D133" s="3"/>
      <c r="E133" s="3">
        <v>17.600000000000001</v>
      </c>
      <c r="F133" s="9">
        <v>0</v>
      </c>
      <c r="G133" s="8">
        <v>7324500</v>
      </c>
      <c r="H133" s="8">
        <v>128261</v>
      </c>
      <c r="I133" s="8">
        <v>29813</v>
      </c>
      <c r="J133" s="3">
        <v>70.91</v>
      </c>
      <c r="K133" s="3">
        <v>1.1299999999999999</v>
      </c>
      <c r="L133" s="3">
        <v>2.11</v>
      </c>
      <c r="M133" s="3"/>
      <c r="N133" s="3">
        <v>0.25</v>
      </c>
      <c r="O133" s="3">
        <v>2.02</v>
      </c>
      <c r="P133" s="3">
        <v>1.52</v>
      </c>
      <c r="Q133" s="3">
        <v>-0.49</v>
      </c>
      <c r="R133" s="3">
        <v>2.3199999999999998</v>
      </c>
      <c r="S133" s="3">
        <v>66.790000000000006</v>
      </c>
      <c r="T133" s="3"/>
      <c r="U133" s="3">
        <v>907</v>
      </c>
      <c r="V133" s="3">
        <v>900</v>
      </c>
      <c r="W133" s="4">
        <v>-30.8</v>
      </c>
      <c r="X133" s="3"/>
      <c r="Y133" s="2"/>
      <c r="Z133" s="2"/>
    </row>
    <row r="134" spans="1:26" ht="15.75" customHeight="1" x14ac:dyDescent="0.3">
      <c r="A134" s="7" t="s">
        <v>138</v>
      </c>
      <c r="B134" s="7">
        <v>133</v>
      </c>
      <c r="C134" s="3" t="s">
        <v>1</v>
      </c>
      <c r="D134" s="3"/>
      <c r="E134" s="3">
        <v>5.8</v>
      </c>
      <c r="F134" s="4">
        <v>-1.69</v>
      </c>
      <c r="G134" s="8">
        <v>15598400</v>
      </c>
      <c r="H134" s="8">
        <v>91991</v>
      </c>
      <c r="I134" s="8">
        <v>47150</v>
      </c>
      <c r="J134" s="3">
        <v>423.41</v>
      </c>
      <c r="K134" s="3">
        <v>2.08</v>
      </c>
      <c r="L134" s="3">
        <v>1.27</v>
      </c>
      <c r="M134" s="3"/>
      <c r="N134" s="3">
        <v>0.01</v>
      </c>
      <c r="O134" s="3">
        <v>1.6</v>
      </c>
      <c r="P134" s="3">
        <v>0.5</v>
      </c>
      <c r="Q134" s="3">
        <v>-12</v>
      </c>
      <c r="R134" s="3">
        <v>0.51</v>
      </c>
      <c r="S134" s="3">
        <v>23.81</v>
      </c>
      <c r="T134" s="3"/>
      <c r="U134" s="3">
        <v>962</v>
      </c>
      <c r="V134" s="3">
        <v>945</v>
      </c>
      <c r="W134" s="4">
        <v>4.16</v>
      </c>
      <c r="X134" s="3"/>
      <c r="Y134" s="2"/>
      <c r="Z134" s="2"/>
    </row>
    <row r="135" spans="1:26" ht="15.75" customHeight="1" x14ac:dyDescent="0.3">
      <c r="A135" s="7" t="s">
        <v>139</v>
      </c>
      <c r="B135" s="7">
        <v>134</v>
      </c>
      <c r="C135" s="3" t="s">
        <v>1</v>
      </c>
      <c r="D135" s="3"/>
      <c r="E135" s="3">
        <v>2.74</v>
      </c>
      <c r="F135" s="4">
        <v>0.74</v>
      </c>
      <c r="G135" s="8">
        <v>57000</v>
      </c>
      <c r="H135" s="8">
        <v>155</v>
      </c>
      <c r="I135" s="8">
        <v>1044</v>
      </c>
      <c r="J135" s="3">
        <v>21.81</v>
      </c>
      <c r="K135" s="3">
        <v>0.75</v>
      </c>
      <c r="L135" s="3">
        <v>0.1</v>
      </c>
      <c r="M135" s="3">
        <v>0.06</v>
      </c>
      <c r="N135" s="3">
        <v>0.13</v>
      </c>
      <c r="O135" s="3">
        <v>3.84</v>
      </c>
      <c r="P135" s="3">
        <v>3.44</v>
      </c>
      <c r="Q135" s="3">
        <v>2.0299999999999998</v>
      </c>
      <c r="R135" s="3">
        <v>2.21</v>
      </c>
      <c r="S135" s="3">
        <v>36.950000000000003</v>
      </c>
      <c r="T135" s="3"/>
      <c r="U135" s="3">
        <v>728</v>
      </c>
      <c r="V135" s="3">
        <v>682</v>
      </c>
      <c r="W135" s="6">
        <v>-1.51</v>
      </c>
      <c r="X135" s="3"/>
      <c r="Y135" s="2"/>
      <c r="Z135" s="2"/>
    </row>
    <row r="136" spans="1:26" ht="15.75" customHeight="1" x14ac:dyDescent="0.3">
      <c r="A136" s="7" t="s">
        <v>140</v>
      </c>
      <c r="B136" s="7">
        <v>135</v>
      </c>
      <c r="C136" s="3" t="s">
        <v>1</v>
      </c>
      <c r="D136" s="3"/>
      <c r="E136" s="3">
        <v>1.1499999999999999</v>
      </c>
      <c r="F136" s="4">
        <v>0</v>
      </c>
      <c r="G136" s="8">
        <v>926700</v>
      </c>
      <c r="H136" s="8">
        <v>1079</v>
      </c>
      <c r="I136" s="8">
        <v>1104</v>
      </c>
      <c r="J136" s="3"/>
      <c r="K136" s="3">
        <v>0.52</v>
      </c>
      <c r="L136" s="3">
        <v>1.66</v>
      </c>
      <c r="M136" s="3"/>
      <c r="N136" s="3">
        <v>0</v>
      </c>
      <c r="O136" s="3">
        <v>0.91</v>
      </c>
      <c r="P136" s="3">
        <v>-1.2</v>
      </c>
      <c r="Q136" s="3">
        <v>-0.15</v>
      </c>
      <c r="R136" s="3">
        <v>3.48</v>
      </c>
      <c r="S136" s="3">
        <v>37.65</v>
      </c>
      <c r="T136" s="3"/>
      <c r="U136" s="3"/>
      <c r="V136" s="3"/>
      <c r="W136" s="4"/>
      <c r="X136" s="3"/>
      <c r="Y136" s="2"/>
      <c r="Z136" s="2"/>
    </row>
    <row r="137" spans="1:26" ht="15.75" customHeight="1" x14ac:dyDescent="0.3">
      <c r="A137" s="7" t="s">
        <v>141</v>
      </c>
      <c r="B137" s="7">
        <v>136</v>
      </c>
      <c r="C137" s="3" t="s">
        <v>5</v>
      </c>
      <c r="D137" s="3"/>
      <c r="E137" s="3">
        <v>0.72</v>
      </c>
      <c r="F137" s="4">
        <v>1.41</v>
      </c>
      <c r="G137" s="8">
        <v>360000</v>
      </c>
      <c r="H137" s="3">
        <v>254</v>
      </c>
      <c r="I137" s="8">
        <v>720</v>
      </c>
      <c r="J137" s="3"/>
      <c r="K137" s="3">
        <v>0.28000000000000003</v>
      </c>
      <c r="L137" s="3">
        <v>1.1499999999999999</v>
      </c>
      <c r="M137" s="3">
        <v>0.03</v>
      </c>
      <c r="N137" s="3">
        <v>0</v>
      </c>
      <c r="O137" s="3">
        <v>0.38</v>
      </c>
      <c r="P137" s="3">
        <v>-0.5</v>
      </c>
      <c r="Q137" s="3">
        <v>-0.12</v>
      </c>
      <c r="R137" s="3">
        <v>3.52</v>
      </c>
      <c r="S137" s="3">
        <v>34.79</v>
      </c>
      <c r="T137" s="3"/>
      <c r="U137" s="3"/>
      <c r="V137" s="3"/>
      <c r="W137" s="9"/>
      <c r="X137" s="3"/>
      <c r="Y137" s="2"/>
      <c r="Z137" s="2"/>
    </row>
    <row r="138" spans="1:26" ht="15.75" customHeight="1" x14ac:dyDescent="0.3">
      <c r="A138" s="7" t="s">
        <v>142</v>
      </c>
      <c r="B138" s="7">
        <v>137</v>
      </c>
      <c r="C138" s="3" t="s">
        <v>1</v>
      </c>
      <c r="D138" s="3"/>
      <c r="E138" s="3">
        <v>0.9</v>
      </c>
      <c r="F138" s="4">
        <v>-1.1000000000000001</v>
      </c>
      <c r="G138" s="8">
        <v>101600</v>
      </c>
      <c r="H138" s="3">
        <v>91</v>
      </c>
      <c r="I138" s="3">
        <v>230</v>
      </c>
      <c r="J138" s="3"/>
      <c r="K138" s="3">
        <v>0.59</v>
      </c>
      <c r="L138" s="3">
        <v>1.59</v>
      </c>
      <c r="M138" s="3">
        <v>0.08</v>
      </c>
      <c r="N138" s="3">
        <v>0</v>
      </c>
      <c r="O138" s="3">
        <v>1.07</v>
      </c>
      <c r="P138" s="3">
        <v>-0.06</v>
      </c>
      <c r="Q138" s="3">
        <v>-56.48</v>
      </c>
      <c r="R138" s="3">
        <v>22.53</v>
      </c>
      <c r="S138" s="3">
        <v>58.27</v>
      </c>
      <c r="T138" s="3"/>
      <c r="U138" s="3"/>
      <c r="V138" s="3"/>
      <c r="W138" s="9"/>
      <c r="X138" s="3"/>
      <c r="Y138" s="2"/>
      <c r="Z138" s="2"/>
    </row>
    <row r="139" spans="1:26" ht="15.75" customHeight="1" x14ac:dyDescent="0.3">
      <c r="A139" s="7" t="s">
        <v>143</v>
      </c>
      <c r="B139" s="7">
        <v>138</v>
      </c>
      <c r="C139" s="3" t="s">
        <v>1</v>
      </c>
      <c r="D139" s="3"/>
      <c r="E139" s="3">
        <v>1.84</v>
      </c>
      <c r="F139" s="3">
        <v>0.55000000000000004</v>
      </c>
      <c r="G139" s="8">
        <v>21500</v>
      </c>
      <c r="H139" s="3">
        <v>40</v>
      </c>
      <c r="I139" s="8">
        <v>7403</v>
      </c>
      <c r="J139" s="3">
        <v>43.55</v>
      </c>
      <c r="K139" s="3">
        <v>2.11</v>
      </c>
      <c r="L139" s="3">
        <v>1.43</v>
      </c>
      <c r="M139" s="3">
        <v>0.06</v>
      </c>
      <c r="N139" s="3">
        <v>0.04</v>
      </c>
      <c r="O139" s="3">
        <v>4.8899999999999997</v>
      </c>
      <c r="P139" s="3">
        <v>4.6900000000000004</v>
      </c>
      <c r="Q139" s="3">
        <v>4.9000000000000004</v>
      </c>
      <c r="R139" s="3">
        <v>3.2</v>
      </c>
      <c r="S139" s="3">
        <v>15.12</v>
      </c>
      <c r="T139" s="3"/>
      <c r="U139" s="3">
        <v>793</v>
      </c>
      <c r="V139" s="3">
        <v>741</v>
      </c>
      <c r="W139" s="9">
        <v>-2.13</v>
      </c>
      <c r="X139" s="3"/>
      <c r="Y139" s="2"/>
      <c r="Z139" s="2"/>
    </row>
    <row r="140" spans="1:26" ht="15.75" customHeight="1" x14ac:dyDescent="0.3">
      <c r="A140" s="7" t="s">
        <v>144</v>
      </c>
      <c r="B140" s="7">
        <v>139</v>
      </c>
      <c r="C140" s="3" t="s">
        <v>5</v>
      </c>
      <c r="D140" s="3"/>
      <c r="E140" s="3">
        <v>1.27</v>
      </c>
      <c r="F140" s="3">
        <v>-2.31</v>
      </c>
      <c r="G140" s="8">
        <v>119500</v>
      </c>
      <c r="H140" s="3">
        <v>153</v>
      </c>
      <c r="I140" s="8">
        <v>1305</v>
      </c>
      <c r="J140" s="3">
        <v>13.85</v>
      </c>
      <c r="K140" s="3">
        <v>0.63</v>
      </c>
      <c r="L140" s="3">
        <v>2.14</v>
      </c>
      <c r="M140" s="3"/>
      <c r="N140" s="3">
        <v>0.09</v>
      </c>
      <c r="O140" s="3">
        <v>1.95</v>
      </c>
      <c r="P140" s="3">
        <v>5.34</v>
      </c>
      <c r="Q140" s="3">
        <v>1.06</v>
      </c>
      <c r="R140" s="3">
        <v>3.08</v>
      </c>
      <c r="S140" s="3">
        <v>27.83</v>
      </c>
      <c r="T140" s="3"/>
      <c r="U140" s="3">
        <v>568</v>
      </c>
      <c r="V140" s="3">
        <v>661</v>
      </c>
      <c r="W140" s="4">
        <v>-0.28999999999999998</v>
      </c>
      <c r="X140" s="3"/>
      <c r="Y140" s="2"/>
      <c r="Z140" s="2"/>
    </row>
    <row r="141" spans="1:26" ht="15.75" customHeight="1" x14ac:dyDescent="0.3">
      <c r="A141" s="7" t="s">
        <v>145</v>
      </c>
      <c r="B141" s="7">
        <v>140</v>
      </c>
      <c r="C141" s="3" t="s">
        <v>1</v>
      </c>
      <c r="D141" s="3"/>
      <c r="E141" s="3">
        <v>18.7</v>
      </c>
      <c r="F141" s="4">
        <v>0</v>
      </c>
      <c r="G141" s="8">
        <v>4202200</v>
      </c>
      <c r="H141" s="8">
        <v>78582</v>
      </c>
      <c r="I141" s="8">
        <v>11968</v>
      </c>
      <c r="J141" s="3">
        <v>23.85</v>
      </c>
      <c r="K141" s="3">
        <v>1.8</v>
      </c>
      <c r="L141" s="3">
        <v>0.65</v>
      </c>
      <c r="M141" s="3"/>
      <c r="N141" s="3">
        <v>0.78</v>
      </c>
      <c r="O141" s="3">
        <v>6.65</v>
      </c>
      <c r="P141" s="3">
        <v>7.78</v>
      </c>
      <c r="Q141" s="3">
        <v>2.97</v>
      </c>
      <c r="R141" s="3"/>
      <c r="S141" s="3">
        <v>53.1</v>
      </c>
      <c r="T141" s="3"/>
      <c r="U141" s="3">
        <v>632</v>
      </c>
      <c r="V141" s="3">
        <v>571</v>
      </c>
      <c r="W141" s="4">
        <v>1.22</v>
      </c>
      <c r="X141" s="3"/>
      <c r="Y141" s="2"/>
      <c r="Z141" s="2"/>
    </row>
    <row r="142" spans="1:26" ht="15.75" customHeight="1" x14ac:dyDescent="0.3">
      <c r="A142" s="7" t="s">
        <v>146</v>
      </c>
      <c r="B142" s="7">
        <v>141</v>
      </c>
      <c r="C142" s="3" t="s">
        <v>1</v>
      </c>
      <c r="D142" s="3"/>
      <c r="E142" s="3">
        <v>1.22</v>
      </c>
      <c r="F142" s="9">
        <v>2.52</v>
      </c>
      <c r="G142" s="8">
        <v>17900</v>
      </c>
      <c r="H142" s="8">
        <v>22</v>
      </c>
      <c r="I142" s="8">
        <v>719</v>
      </c>
      <c r="J142" s="3">
        <v>16.98</v>
      </c>
      <c r="K142" s="3">
        <v>0.96</v>
      </c>
      <c r="L142" s="3">
        <v>0.61</v>
      </c>
      <c r="M142" s="3"/>
      <c r="N142" s="3">
        <v>7.0000000000000007E-2</v>
      </c>
      <c r="O142" s="3">
        <v>3.94</v>
      </c>
      <c r="P142" s="3">
        <v>5.74</v>
      </c>
      <c r="Q142" s="3">
        <v>5.62</v>
      </c>
      <c r="R142" s="3">
        <v>3.36</v>
      </c>
      <c r="S142" s="3">
        <v>49.82</v>
      </c>
      <c r="T142" s="3"/>
      <c r="U142" s="3">
        <v>605</v>
      </c>
      <c r="V142" s="3">
        <v>613</v>
      </c>
      <c r="W142" s="9">
        <v>-29.92</v>
      </c>
      <c r="X142" s="3"/>
      <c r="Y142" s="2"/>
      <c r="Z142" s="2"/>
    </row>
    <row r="143" spans="1:26" ht="15.75" customHeight="1" x14ac:dyDescent="0.3">
      <c r="A143" s="7" t="s">
        <v>147</v>
      </c>
      <c r="B143" s="7">
        <v>142</v>
      </c>
      <c r="C143" s="3" t="s">
        <v>1</v>
      </c>
      <c r="D143" s="3"/>
      <c r="E143" s="3">
        <v>40</v>
      </c>
      <c r="F143" s="9">
        <v>-2.44</v>
      </c>
      <c r="G143" s="8">
        <v>6011500</v>
      </c>
      <c r="H143" s="8">
        <v>244914</v>
      </c>
      <c r="I143" s="8">
        <v>48000</v>
      </c>
      <c r="J143" s="3">
        <v>38.89</v>
      </c>
      <c r="K143" s="3">
        <v>16.39</v>
      </c>
      <c r="L143" s="3">
        <v>2.23</v>
      </c>
      <c r="M143" s="3">
        <v>0.8</v>
      </c>
      <c r="N143" s="3">
        <v>1.03</v>
      </c>
      <c r="O143" s="3">
        <v>18.34</v>
      </c>
      <c r="P143" s="3">
        <v>43.76</v>
      </c>
      <c r="Q143" s="3">
        <v>3.52</v>
      </c>
      <c r="R143" s="3">
        <v>1.95</v>
      </c>
      <c r="S143" s="3">
        <v>46.42</v>
      </c>
      <c r="T143" s="3"/>
      <c r="U143" s="3">
        <v>414</v>
      </c>
      <c r="V143" s="3">
        <v>435</v>
      </c>
      <c r="W143" s="4">
        <v>0.85</v>
      </c>
      <c r="X143" s="3"/>
      <c r="Y143" s="2"/>
      <c r="Z143" s="2"/>
    </row>
    <row r="144" spans="1:26" ht="15.75" customHeight="1" x14ac:dyDescent="0.3">
      <c r="A144" s="7" t="s">
        <v>148</v>
      </c>
      <c r="B144" s="7">
        <v>143</v>
      </c>
      <c r="C144" s="3" t="s">
        <v>1</v>
      </c>
      <c r="D144" s="3"/>
      <c r="E144" s="3">
        <v>2.2799999999999998</v>
      </c>
      <c r="F144" s="4">
        <v>-0.87</v>
      </c>
      <c r="G144" s="8">
        <v>328400</v>
      </c>
      <c r="H144" s="8">
        <v>747</v>
      </c>
      <c r="I144" s="8">
        <v>306</v>
      </c>
      <c r="J144" s="3"/>
      <c r="K144" s="3">
        <v>0.75</v>
      </c>
      <c r="L144" s="3">
        <v>0.2</v>
      </c>
      <c r="M144" s="3"/>
      <c r="N144" s="3">
        <v>0</v>
      </c>
      <c r="O144" s="3">
        <v>-1.41</v>
      </c>
      <c r="P144" s="3">
        <v>-4.08</v>
      </c>
      <c r="Q144" s="3">
        <v>-22.53</v>
      </c>
      <c r="R144" s="3">
        <v>4.3499999999999996</v>
      </c>
      <c r="S144" s="3">
        <v>42.86</v>
      </c>
      <c r="T144" s="3"/>
      <c r="U144" s="3"/>
      <c r="V144" s="3"/>
      <c r="W144" s="9"/>
      <c r="X144" s="3"/>
      <c r="Y144" s="2"/>
      <c r="Z144" s="2"/>
    </row>
    <row r="145" spans="1:26" ht="15.75" customHeight="1" x14ac:dyDescent="0.3">
      <c r="A145" s="7" t="s">
        <v>149</v>
      </c>
      <c r="B145" s="7">
        <v>144</v>
      </c>
      <c r="C145" s="3" t="s">
        <v>5</v>
      </c>
      <c r="D145" s="3"/>
      <c r="E145" s="3">
        <v>1.1200000000000001</v>
      </c>
      <c r="F145" s="9">
        <v>0</v>
      </c>
      <c r="G145" s="8">
        <v>122600</v>
      </c>
      <c r="H145" s="8">
        <v>138</v>
      </c>
      <c r="I145" s="8">
        <v>6678</v>
      </c>
      <c r="J145" s="3">
        <v>36.42</v>
      </c>
      <c r="K145" s="3">
        <v>0.78</v>
      </c>
      <c r="L145" s="3">
        <v>0.32</v>
      </c>
      <c r="M145" s="3">
        <v>0.01</v>
      </c>
      <c r="N145" s="3">
        <v>0.03</v>
      </c>
      <c r="O145" s="3">
        <v>2.09</v>
      </c>
      <c r="P145" s="3">
        <v>2.14</v>
      </c>
      <c r="Q145" s="3">
        <v>3.31</v>
      </c>
      <c r="R145" s="3">
        <v>1.07</v>
      </c>
      <c r="S145" s="3">
        <v>6.8</v>
      </c>
      <c r="T145" s="3"/>
      <c r="U145" s="3">
        <v>834</v>
      </c>
      <c r="V145" s="3">
        <v>842</v>
      </c>
      <c r="W145" s="9">
        <v>0.05</v>
      </c>
      <c r="X145" s="3"/>
      <c r="Y145" s="2"/>
      <c r="Z145" s="2"/>
    </row>
    <row r="146" spans="1:26" ht="15.75" customHeight="1" x14ac:dyDescent="0.3">
      <c r="A146" s="7" t="s">
        <v>150</v>
      </c>
      <c r="B146" s="7">
        <v>145</v>
      </c>
      <c r="C146" s="3" t="s">
        <v>1</v>
      </c>
      <c r="D146" s="3"/>
      <c r="E146" s="3">
        <v>62</v>
      </c>
      <c r="F146" s="3">
        <v>-0.8</v>
      </c>
      <c r="G146" s="8">
        <v>10431600</v>
      </c>
      <c r="H146" s="8">
        <v>649801</v>
      </c>
      <c r="I146" s="8">
        <v>556952</v>
      </c>
      <c r="J146" s="3">
        <v>27.42</v>
      </c>
      <c r="K146" s="3">
        <v>6.43</v>
      </c>
      <c r="L146" s="3">
        <v>3.69</v>
      </c>
      <c r="M146" s="3"/>
      <c r="N146" s="3">
        <v>2.2599999999999998</v>
      </c>
      <c r="O146" s="3">
        <v>7.96</v>
      </c>
      <c r="P146" s="3">
        <v>23.92</v>
      </c>
      <c r="Q146" s="3">
        <v>3.12</v>
      </c>
      <c r="R146" s="3">
        <v>2</v>
      </c>
      <c r="S146" s="3">
        <v>56.65</v>
      </c>
      <c r="T146" s="3"/>
      <c r="U146" s="3">
        <v>400</v>
      </c>
      <c r="V146" s="3">
        <v>544</v>
      </c>
      <c r="W146" s="9">
        <v>2.06</v>
      </c>
      <c r="X146" s="3"/>
      <c r="Y146" s="2"/>
      <c r="Z146" s="2"/>
    </row>
    <row r="147" spans="1:26" ht="15.75" customHeight="1" x14ac:dyDescent="0.3">
      <c r="A147" s="7" t="s">
        <v>151</v>
      </c>
      <c r="B147" s="7">
        <v>146</v>
      </c>
      <c r="C147" s="3" t="s">
        <v>1</v>
      </c>
      <c r="D147" s="3"/>
      <c r="E147" s="3">
        <v>29.25</v>
      </c>
      <c r="F147" s="9">
        <v>-2.5</v>
      </c>
      <c r="G147" s="8">
        <v>43744600</v>
      </c>
      <c r="H147" s="8">
        <v>1282719</v>
      </c>
      <c r="I147" s="8">
        <v>251879</v>
      </c>
      <c r="J147" s="3">
        <v>11.13</v>
      </c>
      <c r="K147" s="3">
        <v>1.33</v>
      </c>
      <c r="L147" s="3">
        <v>2.77</v>
      </c>
      <c r="M147" s="3">
        <v>0.4</v>
      </c>
      <c r="N147" s="3">
        <v>2.63</v>
      </c>
      <c r="O147" s="3">
        <v>7.91</v>
      </c>
      <c r="P147" s="3">
        <v>12.64</v>
      </c>
      <c r="Q147" s="3">
        <v>4.1900000000000004</v>
      </c>
      <c r="R147" s="3">
        <v>2.38</v>
      </c>
      <c r="S147" s="3">
        <v>45.65</v>
      </c>
      <c r="T147" s="3"/>
      <c r="U147" s="3">
        <v>311</v>
      </c>
      <c r="V147" s="3">
        <v>344</v>
      </c>
      <c r="W147" s="6">
        <v>0.78</v>
      </c>
      <c r="X147" s="3"/>
      <c r="Y147" s="2"/>
      <c r="Z147" s="2"/>
    </row>
    <row r="148" spans="1:26" ht="15.75" customHeight="1" x14ac:dyDescent="0.3">
      <c r="A148" s="7" t="s">
        <v>152</v>
      </c>
      <c r="B148" s="7">
        <v>147</v>
      </c>
      <c r="C148" s="3" t="s">
        <v>5</v>
      </c>
      <c r="D148" s="3"/>
      <c r="E148" s="3">
        <v>3.14</v>
      </c>
      <c r="F148" s="4">
        <v>3.97</v>
      </c>
      <c r="G148" s="8">
        <v>100</v>
      </c>
      <c r="H148" s="8">
        <v>0</v>
      </c>
      <c r="I148" s="8">
        <v>126</v>
      </c>
      <c r="J148" s="3"/>
      <c r="K148" s="3">
        <v>0.23</v>
      </c>
      <c r="L148" s="3">
        <v>1.81</v>
      </c>
      <c r="M148" s="3"/>
      <c r="N148" s="3">
        <v>0</v>
      </c>
      <c r="O148" s="3">
        <v>-10.02</v>
      </c>
      <c r="P148" s="3">
        <v>-30.51</v>
      </c>
      <c r="Q148" s="3">
        <v>-0.94</v>
      </c>
      <c r="R148" s="3"/>
      <c r="S148" s="3">
        <v>40.67</v>
      </c>
      <c r="T148" s="3"/>
      <c r="U148" s="3"/>
      <c r="V148" s="3"/>
      <c r="W148" s="9"/>
      <c r="X148" s="3"/>
      <c r="Y148" s="2"/>
      <c r="Z148" s="2"/>
    </row>
    <row r="149" spans="1:26" ht="15.75" customHeight="1" x14ac:dyDescent="0.3">
      <c r="A149" s="7" t="s">
        <v>153</v>
      </c>
      <c r="B149" s="7">
        <v>148</v>
      </c>
      <c r="C149" s="3" t="s">
        <v>1</v>
      </c>
      <c r="D149" s="3"/>
      <c r="E149" s="3">
        <v>1.25</v>
      </c>
      <c r="F149" s="3">
        <v>0</v>
      </c>
      <c r="G149" s="8">
        <v>16500</v>
      </c>
      <c r="H149" s="3">
        <v>21</v>
      </c>
      <c r="I149" s="3">
        <v>791</v>
      </c>
      <c r="J149" s="5">
        <v>40128.910000000003</v>
      </c>
      <c r="K149" s="3">
        <v>0.44</v>
      </c>
      <c r="L149" s="3">
        <v>1.46</v>
      </c>
      <c r="M149" s="3"/>
      <c r="N149" s="3">
        <v>0</v>
      </c>
      <c r="O149" s="3">
        <v>1.61</v>
      </c>
      <c r="P149" s="3"/>
      <c r="Q149" s="3">
        <v>-0.61</v>
      </c>
      <c r="R149" s="3">
        <v>5.68</v>
      </c>
      <c r="S149" s="3">
        <v>50.51</v>
      </c>
      <c r="T149" s="3"/>
      <c r="U149" s="3"/>
      <c r="V149" s="3">
        <v>948</v>
      </c>
      <c r="W149" s="9">
        <v>-120.16</v>
      </c>
      <c r="X149" s="3"/>
      <c r="Y149" s="2"/>
      <c r="Z149" s="2"/>
    </row>
    <row r="150" spans="1:26" ht="15.75" customHeight="1" x14ac:dyDescent="0.3">
      <c r="A150" s="7" t="s">
        <v>154</v>
      </c>
      <c r="B150" s="7">
        <v>149</v>
      </c>
      <c r="C150" s="3" t="s">
        <v>1</v>
      </c>
      <c r="D150" s="3"/>
      <c r="E150" s="3">
        <v>1.03</v>
      </c>
      <c r="F150" s="4">
        <v>5.0999999999999996</v>
      </c>
      <c r="G150" s="8">
        <v>119700</v>
      </c>
      <c r="H150" s="3">
        <v>122</v>
      </c>
      <c r="I150" s="3">
        <v>453</v>
      </c>
      <c r="J150" s="5"/>
      <c r="K150" s="3">
        <v>0.48</v>
      </c>
      <c r="L150" s="3">
        <v>1.45</v>
      </c>
      <c r="M150" s="3"/>
      <c r="N150" s="3">
        <v>0</v>
      </c>
      <c r="O150" s="3">
        <v>-1.64</v>
      </c>
      <c r="P150" s="3">
        <v>-8.76</v>
      </c>
      <c r="Q150" s="3">
        <v>3.14</v>
      </c>
      <c r="R150" s="3"/>
      <c r="S150" s="3">
        <v>28.98</v>
      </c>
      <c r="T150" s="3"/>
      <c r="U150" s="3"/>
      <c r="V150" s="3"/>
      <c r="W150" s="4"/>
      <c r="X150" s="3"/>
      <c r="Y150" s="2"/>
      <c r="Z150" s="2"/>
    </row>
    <row r="151" spans="1:26" ht="15.75" customHeight="1" x14ac:dyDescent="0.3">
      <c r="A151" s="7" t="s">
        <v>155</v>
      </c>
      <c r="B151" s="7">
        <v>150</v>
      </c>
      <c r="C151" s="3" t="s">
        <v>1</v>
      </c>
      <c r="D151" s="3"/>
      <c r="E151" s="3">
        <v>42.75</v>
      </c>
      <c r="F151" s="4">
        <v>-1.72</v>
      </c>
      <c r="G151" s="8">
        <v>4242400</v>
      </c>
      <c r="H151" s="8">
        <v>183864</v>
      </c>
      <c r="I151" s="8">
        <v>191862</v>
      </c>
      <c r="J151" s="3">
        <v>16.649999999999999</v>
      </c>
      <c r="K151" s="3">
        <v>2.99</v>
      </c>
      <c r="L151" s="3">
        <v>2.25</v>
      </c>
      <c r="M151" s="3">
        <v>0.8</v>
      </c>
      <c r="N151" s="3">
        <v>2.57</v>
      </c>
      <c r="O151" s="3">
        <v>7.94</v>
      </c>
      <c r="P151" s="3">
        <v>17.72</v>
      </c>
      <c r="Q151" s="3">
        <v>29.26</v>
      </c>
      <c r="R151" s="3">
        <v>1.84</v>
      </c>
      <c r="S151" s="3">
        <v>62.76</v>
      </c>
      <c r="T151" s="3"/>
      <c r="U151" s="3">
        <v>356</v>
      </c>
      <c r="V151" s="3">
        <v>449</v>
      </c>
      <c r="W151" s="9">
        <v>1.3</v>
      </c>
      <c r="X151" s="3"/>
      <c r="Y151" s="2"/>
      <c r="Z151" s="2"/>
    </row>
    <row r="152" spans="1:26" ht="15.75" customHeight="1" x14ac:dyDescent="0.3">
      <c r="A152" s="7" t="s">
        <v>156</v>
      </c>
      <c r="B152" s="7">
        <v>151</v>
      </c>
      <c r="C152" s="3" t="s">
        <v>5</v>
      </c>
      <c r="D152" s="3"/>
      <c r="E152" s="3">
        <v>2.48</v>
      </c>
      <c r="F152" s="4">
        <v>0</v>
      </c>
      <c r="G152" s="8">
        <v>3000</v>
      </c>
      <c r="H152" s="8">
        <v>7</v>
      </c>
      <c r="I152" s="8">
        <v>494</v>
      </c>
      <c r="J152" s="3">
        <v>12.41</v>
      </c>
      <c r="K152" s="3">
        <v>0.95</v>
      </c>
      <c r="L152" s="3">
        <v>0.11</v>
      </c>
      <c r="M152" s="3">
        <v>0.13</v>
      </c>
      <c r="N152" s="3">
        <v>0.2</v>
      </c>
      <c r="O152" s="3">
        <v>8.06</v>
      </c>
      <c r="P152" s="3">
        <v>7.44</v>
      </c>
      <c r="Q152" s="3">
        <v>2.88</v>
      </c>
      <c r="R152" s="3">
        <v>14.56</v>
      </c>
      <c r="S152" s="3">
        <v>18.420000000000002</v>
      </c>
      <c r="T152" s="3"/>
      <c r="U152" s="3">
        <v>482</v>
      </c>
      <c r="V152" s="3">
        <v>362</v>
      </c>
      <c r="W152" s="6">
        <v>1.63</v>
      </c>
      <c r="X152" s="3"/>
      <c r="Y152" s="2"/>
      <c r="Z152" s="2"/>
    </row>
    <row r="153" spans="1:26" ht="15.75" customHeight="1" x14ac:dyDescent="0.3">
      <c r="A153" s="7" t="s">
        <v>157</v>
      </c>
      <c r="B153" s="7">
        <v>152</v>
      </c>
      <c r="C153" s="3" t="s">
        <v>1</v>
      </c>
      <c r="D153" s="3"/>
      <c r="E153" s="3">
        <v>0.81</v>
      </c>
      <c r="F153" s="4">
        <v>1.25</v>
      </c>
      <c r="G153" s="8">
        <v>121400</v>
      </c>
      <c r="H153" s="3">
        <v>98</v>
      </c>
      <c r="I153" s="3">
        <v>729</v>
      </c>
      <c r="J153" s="3"/>
      <c r="K153" s="3">
        <v>0.76</v>
      </c>
      <c r="L153" s="3">
        <v>0.33</v>
      </c>
      <c r="M153" s="3"/>
      <c r="N153" s="3">
        <v>0</v>
      </c>
      <c r="O153" s="3">
        <v>-0.94</v>
      </c>
      <c r="P153" s="3">
        <v>-1.0900000000000001</v>
      </c>
      <c r="Q153" s="3">
        <v>-3.25</v>
      </c>
      <c r="R153" s="3"/>
      <c r="S153" s="3">
        <v>45.87</v>
      </c>
      <c r="T153" s="3"/>
      <c r="U153" s="3"/>
      <c r="V153" s="3"/>
      <c r="W153" s="6"/>
      <c r="X153" s="3"/>
      <c r="Y153" s="2"/>
      <c r="Z153" s="2"/>
    </row>
    <row r="154" spans="1:26" ht="15.75" customHeight="1" x14ac:dyDescent="0.3">
      <c r="A154" s="7" t="s">
        <v>158</v>
      </c>
      <c r="B154" s="7">
        <v>153</v>
      </c>
      <c r="C154" s="3" t="s">
        <v>5</v>
      </c>
      <c r="D154" s="3"/>
      <c r="E154" s="3">
        <v>1.88</v>
      </c>
      <c r="F154" s="9">
        <v>-0.53</v>
      </c>
      <c r="G154" s="8">
        <v>4680500</v>
      </c>
      <c r="H154" s="8">
        <v>8934</v>
      </c>
      <c r="I154" s="8">
        <v>1128</v>
      </c>
      <c r="J154" s="3">
        <v>17.670000000000002</v>
      </c>
      <c r="K154" s="3">
        <v>1.72</v>
      </c>
      <c r="L154" s="3">
        <v>0.92</v>
      </c>
      <c r="M154" s="3">
        <v>0.06</v>
      </c>
      <c r="N154" s="3">
        <v>0.11</v>
      </c>
      <c r="O154" s="3">
        <v>8.57</v>
      </c>
      <c r="P154" s="3">
        <v>13.47</v>
      </c>
      <c r="Q154" s="3">
        <v>0.93</v>
      </c>
      <c r="R154" s="3">
        <v>4.2300000000000004</v>
      </c>
      <c r="S154" s="3">
        <v>31.8</v>
      </c>
      <c r="T154" s="3"/>
      <c r="U154" s="3">
        <v>415</v>
      </c>
      <c r="V154" s="3">
        <v>434</v>
      </c>
      <c r="W154" s="9"/>
      <c r="X154" s="3"/>
      <c r="Y154" s="2"/>
      <c r="Z154" s="2"/>
    </row>
    <row r="155" spans="1:26" ht="15.75" customHeight="1" x14ac:dyDescent="0.3">
      <c r="A155" s="7" t="s">
        <v>159</v>
      </c>
      <c r="B155" s="7">
        <v>154</v>
      </c>
      <c r="C155" s="3" t="s">
        <v>1</v>
      </c>
      <c r="D155" s="3"/>
      <c r="E155" s="3">
        <v>1.79</v>
      </c>
      <c r="F155" s="9">
        <v>-1.65</v>
      </c>
      <c r="G155" s="8">
        <v>5200500</v>
      </c>
      <c r="H155" s="8">
        <v>9490</v>
      </c>
      <c r="I155" s="8">
        <v>1357</v>
      </c>
      <c r="J155" s="3">
        <v>11.84</v>
      </c>
      <c r="K155" s="3">
        <v>1.19</v>
      </c>
      <c r="L155" s="3">
        <v>1.42</v>
      </c>
      <c r="M155" s="3"/>
      <c r="N155" s="3">
        <v>0.15</v>
      </c>
      <c r="O155" s="3">
        <v>6.14</v>
      </c>
      <c r="P155" s="3">
        <v>10.64</v>
      </c>
      <c r="Q155" s="3">
        <v>6.46</v>
      </c>
      <c r="R155" s="3"/>
      <c r="S155" s="3">
        <v>49.76</v>
      </c>
      <c r="T155" s="3"/>
      <c r="U155" s="3">
        <v>388</v>
      </c>
      <c r="V155" s="3">
        <v>437</v>
      </c>
      <c r="W155" s="9">
        <v>-0.14000000000000001</v>
      </c>
      <c r="X155" s="3"/>
      <c r="Y155" s="2"/>
      <c r="Z155" s="2"/>
    </row>
    <row r="156" spans="1:26" ht="15.75" customHeight="1" x14ac:dyDescent="0.3">
      <c r="A156" s="7" t="s">
        <v>160</v>
      </c>
      <c r="B156" s="7">
        <v>155</v>
      </c>
      <c r="C156" s="3" t="s">
        <v>5</v>
      </c>
      <c r="D156" s="3"/>
      <c r="E156" s="3">
        <v>27.5</v>
      </c>
      <c r="F156" s="4">
        <v>-1.79</v>
      </c>
      <c r="G156" s="8">
        <v>11792100</v>
      </c>
      <c r="H156" s="8">
        <v>327202</v>
      </c>
      <c r="I156" s="8">
        <v>165853</v>
      </c>
      <c r="J156" s="3">
        <v>30.05</v>
      </c>
      <c r="K156" s="3">
        <v>2.88</v>
      </c>
      <c r="L156" s="3">
        <v>3.22</v>
      </c>
      <c r="M156" s="3"/>
      <c r="N156" s="3">
        <v>0.92</v>
      </c>
      <c r="O156" s="3">
        <v>2.97</v>
      </c>
      <c r="P156" s="3">
        <v>6.1</v>
      </c>
      <c r="Q156" s="3">
        <v>-1.93</v>
      </c>
      <c r="R156" s="3"/>
      <c r="S156" s="3">
        <v>52.51</v>
      </c>
      <c r="T156" s="3"/>
      <c r="U156" s="3">
        <v>705</v>
      </c>
      <c r="V156" s="3">
        <v>765</v>
      </c>
      <c r="W156" s="4"/>
      <c r="X156" s="3"/>
      <c r="Y156" s="2"/>
      <c r="Z156" s="2"/>
    </row>
    <row r="157" spans="1:26" ht="15.75" customHeight="1" x14ac:dyDescent="0.3">
      <c r="A157" s="7" t="s">
        <v>161</v>
      </c>
      <c r="B157" s="7">
        <v>156</v>
      </c>
      <c r="C157" s="3" t="s">
        <v>1</v>
      </c>
      <c r="D157" s="3"/>
      <c r="E157" s="3">
        <v>0.49</v>
      </c>
      <c r="F157" s="4">
        <v>2.08</v>
      </c>
      <c r="G157" s="8">
        <v>200</v>
      </c>
      <c r="H157" s="8">
        <v>0</v>
      </c>
      <c r="I157" s="8">
        <v>245</v>
      </c>
      <c r="J157" s="3"/>
      <c r="K157" s="3">
        <v>0.64</v>
      </c>
      <c r="L157" s="3">
        <v>1.1299999999999999</v>
      </c>
      <c r="M157" s="3"/>
      <c r="N157" s="3">
        <v>0</v>
      </c>
      <c r="O157" s="3">
        <v>-11.02</v>
      </c>
      <c r="P157" s="3">
        <v>-21.49</v>
      </c>
      <c r="Q157" s="3">
        <v>-12.35</v>
      </c>
      <c r="R157" s="3">
        <v>2.5</v>
      </c>
      <c r="S157" s="3">
        <v>25.96</v>
      </c>
      <c r="T157" s="3"/>
      <c r="U157" s="3"/>
      <c r="V157" s="3"/>
      <c r="W157" s="9"/>
      <c r="X157" s="3"/>
      <c r="Y157" s="2"/>
      <c r="Z157" s="2"/>
    </row>
    <row r="158" spans="1:26" ht="15.75" customHeight="1" x14ac:dyDescent="0.3">
      <c r="A158" s="7" t="s">
        <v>162</v>
      </c>
      <c r="B158" s="7">
        <v>157</v>
      </c>
      <c r="C158" s="3" t="s">
        <v>5</v>
      </c>
      <c r="D158" s="3"/>
      <c r="E158" s="3">
        <v>50.25</v>
      </c>
      <c r="F158" s="4">
        <v>0.5</v>
      </c>
      <c r="G158" s="8">
        <v>20300</v>
      </c>
      <c r="H158" s="8">
        <v>1022</v>
      </c>
      <c r="I158" s="8">
        <v>2613</v>
      </c>
      <c r="J158" s="3">
        <v>8.4700000000000006</v>
      </c>
      <c r="K158" s="3">
        <v>0.75</v>
      </c>
      <c r="L158" s="3">
        <v>0.22</v>
      </c>
      <c r="M158" s="3">
        <v>0.65</v>
      </c>
      <c r="N158" s="3">
        <v>5.93</v>
      </c>
      <c r="O158" s="3">
        <v>8.56</v>
      </c>
      <c r="P158" s="3">
        <v>8.93</v>
      </c>
      <c r="Q158" s="3">
        <v>8.81</v>
      </c>
      <c r="R158" s="3">
        <v>7.8</v>
      </c>
      <c r="S158" s="3">
        <v>38.07</v>
      </c>
      <c r="T158" s="3"/>
      <c r="U158" s="3">
        <v>334</v>
      </c>
      <c r="V158" s="3">
        <v>244</v>
      </c>
      <c r="W158" s="9">
        <v>1.69</v>
      </c>
      <c r="X158" s="3"/>
      <c r="Y158" s="2"/>
      <c r="Z158" s="2"/>
    </row>
    <row r="159" spans="1:26" ht="15.75" customHeight="1" x14ac:dyDescent="0.3">
      <c r="A159" s="7" t="s">
        <v>163</v>
      </c>
      <c r="B159" s="7">
        <v>158</v>
      </c>
      <c r="C159" s="3" t="s">
        <v>1</v>
      </c>
      <c r="D159" s="3"/>
      <c r="E159" s="3">
        <v>0.53</v>
      </c>
      <c r="F159" s="4">
        <v>0</v>
      </c>
      <c r="G159" s="8">
        <v>12200</v>
      </c>
      <c r="H159" s="3">
        <v>6</v>
      </c>
      <c r="I159" s="8">
        <v>263</v>
      </c>
      <c r="J159" s="3"/>
      <c r="K159" s="3">
        <v>0.56000000000000005</v>
      </c>
      <c r="L159" s="3">
        <v>2.89</v>
      </c>
      <c r="M159" s="3"/>
      <c r="N159" s="3">
        <v>0</v>
      </c>
      <c r="O159" s="3">
        <v>-3.14</v>
      </c>
      <c r="P159" s="3">
        <v>-22.93</v>
      </c>
      <c r="Q159" s="3">
        <v>-0.65</v>
      </c>
      <c r="R159" s="3"/>
      <c r="S159" s="3">
        <v>16.28</v>
      </c>
      <c r="T159" s="3"/>
      <c r="U159" s="3"/>
      <c r="V159" s="3"/>
      <c r="W159" s="6"/>
      <c r="X159" s="3"/>
      <c r="Y159" s="2"/>
      <c r="Z159" s="2"/>
    </row>
    <row r="160" spans="1:26" ht="15.75" customHeight="1" x14ac:dyDescent="0.3">
      <c r="A160" s="7" t="s">
        <v>164</v>
      </c>
      <c r="B160" s="7">
        <v>159</v>
      </c>
      <c r="C160" s="3" t="s">
        <v>1</v>
      </c>
      <c r="D160" s="3"/>
      <c r="E160" s="3">
        <v>71</v>
      </c>
      <c r="F160" s="9">
        <v>1.43</v>
      </c>
      <c r="G160" s="8">
        <v>100</v>
      </c>
      <c r="H160" s="3">
        <v>7</v>
      </c>
      <c r="I160" s="8">
        <v>1456</v>
      </c>
      <c r="J160" s="3">
        <v>38.74</v>
      </c>
      <c r="K160" s="3">
        <v>1.1299999999999999</v>
      </c>
      <c r="L160" s="3">
        <v>0.15</v>
      </c>
      <c r="M160" s="3">
        <v>1.6</v>
      </c>
      <c r="N160" s="3">
        <v>1.83</v>
      </c>
      <c r="O160" s="3">
        <v>3.18</v>
      </c>
      <c r="P160" s="3">
        <v>2.92</v>
      </c>
      <c r="Q160" s="3">
        <v>24.29</v>
      </c>
      <c r="R160" s="3">
        <v>2.29</v>
      </c>
      <c r="S160" s="3">
        <v>21.08</v>
      </c>
      <c r="T160" s="3"/>
      <c r="U160" s="3">
        <v>825</v>
      </c>
      <c r="V160" s="3">
        <v>795</v>
      </c>
      <c r="W160" s="9">
        <v>-5.33</v>
      </c>
      <c r="X160" s="3"/>
      <c r="Y160" s="2"/>
      <c r="Z160" s="2"/>
    </row>
    <row r="161" spans="1:26" ht="15.75" customHeight="1" x14ac:dyDescent="0.3">
      <c r="A161" s="7" t="s">
        <v>165</v>
      </c>
      <c r="B161" s="7">
        <v>160</v>
      </c>
      <c r="C161" s="3" t="s">
        <v>1</v>
      </c>
      <c r="D161" s="3"/>
      <c r="E161" s="3">
        <v>1.33</v>
      </c>
      <c r="F161" s="9">
        <v>0</v>
      </c>
      <c r="G161" s="8">
        <v>3399200</v>
      </c>
      <c r="H161" s="8">
        <v>4578</v>
      </c>
      <c r="I161" s="8">
        <v>1564</v>
      </c>
      <c r="J161" s="3">
        <v>12.53</v>
      </c>
      <c r="K161" s="3">
        <v>0.96</v>
      </c>
      <c r="L161" s="3">
        <v>0.93</v>
      </c>
      <c r="M161" s="3">
        <v>0.03</v>
      </c>
      <c r="N161" s="3">
        <v>0.11</v>
      </c>
      <c r="O161" s="3">
        <v>5.07</v>
      </c>
      <c r="P161" s="3">
        <v>7.87</v>
      </c>
      <c r="Q161" s="3">
        <v>3.13</v>
      </c>
      <c r="R161" s="3">
        <v>2.2599999999999998</v>
      </c>
      <c r="S161" s="3">
        <v>69.72</v>
      </c>
      <c r="T161" s="3"/>
      <c r="U161" s="3">
        <v>475</v>
      </c>
      <c r="V161" s="3">
        <v>491</v>
      </c>
      <c r="W161" s="4">
        <v>-0.62</v>
      </c>
      <c r="X161" s="3"/>
      <c r="Y161" s="2"/>
      <c r="Z161" s="2"/>
    </row>
    <row r="162" spans="1:26" ht="15.75" customHeight="1" x14ac:dyDescent="0.3">
      <c r="A162" s="7" t="s">
        <v>166</v>
      </c>
      <c r="B162" s="7">
        <v>161</v>
      </c>
      <c r="C162" s="3" t="s">
        <v>1</v>
      </c>
      <c r="D162" s="3"/>
      <c r="E162" s="3">
        <v>5.55</v>
      </c>
      <c r="F162" s="4">
        <v>0.91</v>
      </c>
      <c r="G162" s="8">
        <v>23400</v>
      </c>
      <c r="H162" s="8">
        <v>130</v>
      </c>
      <c r="I162" s="8">
        <v>2208</v>
      </c>
      <c r="J162" s="3">
        <v>13</v>
      </c>
      <c r="K162" s="3">
        <v>0.52</v>
      </c>
      <c r="L162" s="3">
        <v>0.28999999999999998</v>
      </c>
      <c r="M162" s="3">
        <v>0.2</v>
      </c>
      <c r="N162" s="3">
        <v>0.43</v>
      </c>
      <c r="O162" s="3">
        <v>3.25</v>
      </c>
      <c r="P162" s="3">
        <v>4.0199999999999996</v>
      </c>
      <c r="Q162" s="3">
        <v>3.75</v>
      </c>
      <c r="R162" s="3">
        <v>3.64</v>
      </c>
      <c r="S162" s="3">
        <v>26.81</v>
      </c>
      <c r="T162" s="3"/>
      <c r="U162" s="3">
        <v>580</v>
      </c>
      <c r="V162" s="3">
        <v>581</v>
      </c>
      <c r="W162" s="4">
        <v>-0.11</v>
      </c>
      <c r="X162" s="3"/>
      <c r="Y162" s="2"/>
      <c r="Z162" s="2"/>
    </row>
    <row r="163" spans="1:26" ht="15.75" customHeight="1" x14ac:dyDescent="0.3">
      <c r="A163" s="7" t="s">
        <v>167</v>
      </c>
      <c r="B163" s="7">
        <v>162</v>
      </c>
      <c r="C163" s="3" t="s">
        <v>1</v>
      </c>
      <c r="D163" s="3"/>
      <c r="E163" s="3">
        <v>2.68</v>
      </c>
      <c r="F163" s="9">
        <v>2.29</v>
      </c>
      <c r="G163" s="8">
        <v>4293400</v>
      </c>
      <c r="H163" s="8">
        <v>11587</v>
      </c>
      <c r="I163" s="8">
        <v>1689</v>
      </c>
      <c r="J163" s="3">
        <v>32.03</v>
      </c>
      <c r="K163" s="3">
        <v>1.1599999999999999</v>
      </c>
      <c r="L163" s="3">
        <v>1.38</v>
      </c>
      <c r="M163" s="3"/>
      <c r="N163" s="3">
        <v>0.08</v>
      </c>
      <c r="O163" s="3">
        <v>4.0999999999999996</v>
      </c>
      <c r="P163" s="3">
        <v>3.6</v>
      </c>
      <c r="Q163" s="3">
        <v>4.16</v>
      </c>
      <c r="R163" s="3"/>
      <c r="S163" s="3">
        <v>55.24</v>
      </c>
      <c r="T163" s="3"/>
      <c r="U163" s="3">
        <v>771</v>
      </c>
      <c r="V163" s="3">
        <v>718</v>
      </c>
      <c r="W163" s="4">
        <v>1.23</v>
      </c>
      <c r="X163" s="3"/>
      <c r="Y163" s="2"/>
      <c r="Z163" s="2"/>
    </row>
    <row r="164" spans="1:26" ht="15.75" customHeight="1" x14ac:dyDescent="0.3">
      <c r="A164" s="7" t="s">
        <v>168</v>
      </c>
      <c r="B164" s="7">
        <v>163</v>
      </c>
      <c r="C164" s="3" t="s">
        <v>1</v>
      </c>
      <c r="D164" s="3"/>
      <c r="E164" s="3">
        <v>3.44</v>
      </c>
      <c r="F164" s="9">
        <v>-0.57999999999999996</v>
      </c>
      <c r="G164" s="8">
        <v>89000</v>
      </c>
      <c r="H164" s="8">
        <v>307</v>
      </c>
      <c r="I164" s="8">
        <v>826</v>
      </c>
      <c r="J164" s="3"/>
      <c r="K164" s="3">
        <v>1.77</v>
      </c>
      <c r="L164" s="3">
        <v>1.48</v>
      </c>
      <c r="M164" s="3"/>
      <c r="N164" s="3">
        <v>0</v>
      </c>
      <c r="O164" s="3">
        <v>-2.3199999999999998</v>
      </c>
      <c r="P164" s="3">
        <v>-9.94</v>
      </c>
      <c r="Q164" s="3">
        <v>-8.1199999999999992</v>
      </c>
      <c r="R164" s="3"/>
      <c r="S164" s="3">
        <v>33.9</v>
      </c>
      <c r="T164" s="3"/>
      <c r="U164" s="3"/>
      <c r="V164" s="3"/>
      <c r="W164" s="6"/>
      <c r="X164" s="3"/>
      <c r="Y164" s="2"/>
      <c r="Z164" s="2"/>
    </row>
    <row r="165" spans="1:26" ht="15.75" customHeight="1" x14ac:dyDescent="0.3">
      <c r="A165" s="7" t="s">
        <v>169</v>
      </c>
      <c r="B165" s="7">
        <v>164</v>
      </c>
      <c r="C165" s="3" t="s">
        <v>1</v>
      </c>
      <c r="D165" s="3"/>
      <c r="E165" s="3">
        <v>2.56</v>
      </c>
      <c r="F165" s="3">
        <v>0</v>
      </c>
      <c r="G165" s="8">
        <v>19404500</v>
      </c>
      <c r="H165" s="8">
        <v>50703</v>
      </c>
      <c r="I165" s="8">
        <v>20989</v>
      </c>
      <c r="J165" s="3">
        <v>16.53</v>
      </c>
      <c r="K165" s="3">
        <v>4.34</v>
      </c>
      <c r="L165" s="3">
        <v>0.81</v>
      </c>
      <c r="M165" s="3">
        <v>0.05</v>
      </c>
      <c r="N165" s="3">
        <v>0.15</v>
      </c>
      <c r="O165" s="3">
        <v>19.21</v>
      </c>
      <c r="P165" s="3">
        <v>26.97</v>
      </c>
      <c r="Q165" s="3">
        <v>17.68</v>
      </c>
      <c r="R165" s="3">
        <v>3.6</v>
      </c>
      <c r="S165" s="3">
        <v>45.28</v>
      </c>
      <c r="T165" s="3"/>
      <c r="U165" s="3">
        <v>281</v>
      </c>
      <c r="V165" s="3">
        <v>277</v>
      </c>
      <c r="W165" s="9">
        <v>-2.14</v>
      </c>
      <c r="X165" s="3"/>
      <c r="Y165" s="2"/>
      <c r="Z165" s="2"/>
    </row>
    <row r="166" spans="1:26" ht="15.75" customHeight="1" x14ac:dyDescent="0.3">
      <c r="A166" s="7" t="s">
        <v>170</v>
      </c>
      <c r="B166" s="7">
        <v>165</v>
      </c>
      <c r="C166" s="3" t="s">
        <v>1</v>
      </c>
      <c r="D166" s="3"/>
      <c r="E166" s="3">
        <v>0.35</v>
      </c>
      <c r="F166" s="4">
        <v>0</v>
      </c>
      <c r="G166" s="8">
        <v>14033000</v>
      </c>
      <c r="H166" s="8">
        <v>4809</v>
      </c>
      <c r="I166" s="8">
        <v>1885</v>
      </c>
      <c r="J166" s="3">
        <v>19.43</v>
      </c>
      <c r="K166" s="3">
        <v>0.8</v>
      </c>
      <c r="L166" s="3">
        <v>0.16</v>
      </c>
      <c r="M166" s="3">
        <v>0.02</v>
      </c>
      <c r="N166" s="3">
        <v>0.02</v>
      </c>
      <c r="O166" s="3">
        <v>4.63</v>
      </c>
      <c r="P166" s="3">
        <v>4.1500000000000004</v>
      </c>
      <c r="Q166" s="3">
        <v>7</v>
      </c>
      <c r="R166" s="3">
        <v>4.29</v>
      </c>
      <c r="S166" s="3">
        <v>28.28</v>
      </c>
      <c r="T166" s="3"/>
      <c r="U166" s="3">
        <v>679</v>
      </c>
      <c r="V166" s="3">
        <v>623</v>
      </c>
      <c r="W166" s="4">
        <v>-12.5</v>
      </c>
      <c r="X166" s="3"/>
      <c r="Y166" s="2"/>
      <c r="Z166" s="2"/>
    </row>
    <row r="167" spans="1:26" ht="15.75" customHeight="1" x14ac:dyDescent="0.3">
      <c r="A167" s="7" t="s">
        <v>171</v>
      </c>
      <c r="B167" s="7">
        <v>166</v>
      </c>
      <c r="C167" s="3" t="s">
        <v>1</v>
      </c>
      <c r="D167" s="3"/>
      <c r="E167" s="3">
        <v>0.31</v>
      </c>
      <c r="F167" s="3">
        <v>0</v>
      </c>
      <c r="G167" s="8">
        <v>975</v>
      </c>
      <c r="H167" s="8">
        <v>30</v>
      </c>
      <c r="I167" s="8">
        <v>443</v>
      </c>
      <c r="J167" s="3"/>
      <c r="K167" s="3">
        <v>0.91</v>
      </c>
      <c r="L167" s="3">
        <v>0.12</v>
      </c>
      <c r="M167" s="3"/>
      <c r="N167" s="3">
        <v>0</v>
      </c>
      <c r="O167" s="3"/>
      <c r="P167" s="3"/>
      <c r="Q167" s="3"/>
      <c r="R167" s="3"/>
      <c r="S167" s="3"/>
      <c r="T167" s="3"/>
      <c r="U167" s="3"/>
      <c r="V167" s="3"/>
      <c r="W167" s="4"/>
      <c r="X167" s="3"/>
      <c r="Y167" s="2"/>
      <c r="Z167" s="2"/>
    </row>
    <row r="168" spans="1:26" ht="15.75" customHeight="1" x14ac:dyDescent="0.3">
      <c r="A168" s="7" t="s">
        <v>172</v>
      </c>
      <c r="B168" s="7">
        <v>167</v>
      </c>
      <c r="C168" s="3" t="s">
        <v>1</v>
      </c>
      <c r="D168" s="3"/>
      <c r="E168" s="3">
        <v>15.7</v>
      </c>
      <c r="F168" s="3">
        <v>0</v>
      </c>
      <c r="G168" s="8">
        <v>165900</v>
      </c>
      <c r="H168" s="8">
        <v>2616</v>
      </c>
      <c r="I168" s="8">
        <v>4991</v>
      </c>
      <c r="J168" s="3"/>
      <c r="K168" s="3">
        <v>1.06</v>
      </c>
      <c r="L168" s="3">
        <v>0.08</v>
      </c>
      <c r="M168" s="3">
        <v>0.36</v>
      </c>
      <c r="N168" s="3">
        <v>0</v>
      </c>
      <c r="O168" s="3">
        <v>-0.43</v>
      </c>
      <c r="P168" s="3">
        <v>-0.42</v>
      </c>
      <c r="Q168" s="3">
        <v>6.61</v>
      </c>
      <c r="R168" s="3">
        <v>0.8</v>
      </c>
      <c r="S168" s="3">
        <v>25.52</v>
      </c>
      <c r="T168" s="3"/>
      <c r="U168" s="3"/>
      <c r="V168" s="3"/>
      <c r="W168" s="9"/>
      <c r="X168" s="3"/>
      <c r="Y168" s="2"/>
      <c r="Z168" s="2"/>
    </row>
    <row r="169" spans="1:26" ht="15.75" customHeight="1" x14ac:dyDescent="0.3">
      <c r="A169" s="7" t="s">
        <v>173</v>
      </c>
      <c r="B169" s="7">
        <v>168</v>
      </c>
      <c r="C169" s="3" t="s">
        <v>1</v>
      </c>
      <c r="D169" s="3"/>
      <c r="E169" s="3">
        <v>142</v>
      </c>
      <c r="F169" s="4">
        <v>-3.07</v>
      </c>
      <c r="G169" s="8">
        <v>3425300</v>
      </c>
      <c r="H169" s="8">
        <v>496194</v>
      </c>
      <c r="I169" s="8">
        <v>177128</v>
      </c>
      <c r="J169" s="3">
        <v>45.66</v>
      </c>
      <c r="K169" s="3">
        <v>5.27</v>
      </c>
      <c r="L169" s="3">
        <v>0.48</v>
      </c>
      <c r="M169" s="3">
        <v>1.8</v>
      </c>
      <c r="N169" s="3">
        <v>3.11</v>
      </c>
      <c r="O169" s="3">
        <v>7.82</v>
      </c>
      <c r="P169" s="3">
        <v>11.7</v>
      </c>
      <c r="Q169" s="3">
        <v>10.41</v>
      </c>
      <c r="R169" s="3">
        <v>1.23</v>
      </c>
      <c r="S169" s="3">
        <v>22.35</v>
      </c>
      <c r="T169" s="3"/>
      <c r="U169" s="3">
        <v>612</v>
      </c>
      <c r="V169" s="3">
        <v>628</v>
      </c>
      <c r="W169" s="9">
        <v>-2.74</v>
      </c>
      <c r="X169" s="3"/>
      <c r="Y169" s="2"/>
      <c r="Z169" s="2"/>
    </row>
    <row r="170" spans="1:26" ht="15.75" customHeight="1" x14ac:dyDescent="0.3">
      <c r="A170" s="7" t="s">
        <v>174</v>
      </c>
      <c r="B170" s="7">
        <v>169</v>
      </c>
      <c r="C170" s="3" t="s">
        <v>1</v>
      </c>
      <c r="D170" s="3"/>
      <c r="E170" s="3">
        <v>2.9</v>
      </c>
      <c r="F170" s="4">
        <v>0.69</v>
      </c>
      <c r="G170" s="8">
        <v>274700</v>
      </c>
      <c r="H170" s="8">
        <v>806</v>
      </c>
      <c r="I170" s="8">
        <v>2118</v>
      </c>
      <c r="J170" s="3"/>
      <c r="K170" s="3">
        <v>0.47</v>
      </c>
      <c r="L170" s="3">
        <v>0.65</v>
      </c>
      <c r="M170" s="3"/>
      <c r="N170" s="3">
        <v>0</v>
      </c>
      <c r="O170" s="3">
        <v>0.96</v>
      </c>
      <c r="P170" s="3">
        <v>-0.79</v>
      </c>
      <c r="Q170" s="3">
        <v>-0.73</v>
      </c>
      <c r="R170" s="3">
        <v>1.04</v>
      </c>
      <c r="S170" s="3">
        <v>66.83</v>
      </c>
      <c r="T170" s="3"/>
      <c r="U170" s="3"/>
      <c r="V170" s="3"/>
      <c r="W170" s="4"/>
      <c r="X170" s="3"/>
      <c r="Y170" s="2"/>
      <c r="Z170" s="2"/>
    </row>
    <row r="171" spans="1:26" ht="15.75" customHeight="1" x14ac:dyDescent="0.3">
      <c r="A171" s="7" t="s">
        <v>175</v>
      </c>
      <c r="B171" s="7">
        <v>170</v>
      </c>
      <c r="C171" s="3" t="s">
        <v>1</v>
      </c>
      <c r="D171" s="3"/>
      <c r="E171" s="3">
        <v>0.17</v>
      </c>
      <c r="F171" s="4">
        <v>-5.56</v>
      </c>
      <c r="G171" s="8">
        <v>1182700</v>
      </c>
      <c r="H171" s="8">
        <v>201</v>
      </c>
      <c r="I171" s="8">
        <v>92</v>
      </c>
      <c r="J171" s="3"/>
      <c r="K171" s="3">
        <v>1.06</v>
      </c>
      <c r="L171" s="3">
        <v>1.22</v>
      </c>
      <c r="M171" s="3"/>
      <c r="N171" s="3">
        <v>0</v>
      </c>
      <c r="O171" s="3">
        <v>-22.9</v>
      </c>
      <c r="P171" s="3">
        <v>-42.81</v>
      </c>
      <c r="Q171" s="3">
        <v>-22.53</v>
      </c>
      <c r="R171" s="3"/>
      <c r="S171" s="3">
        <v>59.9</v>
      </c>
      <c r="T171" s="3"/>
      <c r="U171" s="3"/>
      <c r="V171" s="3"/>
      <c r="W171" s="9"/>
      <c r="X171" s="3"/>
      <c r="Y171" s="2"/>
      <c r="Z171" s="2"/>
    </row>
    <row r="172" spans="1:26" ht="15.75" customHeight="1" x14ac:dyDescent="0.3">
      <c r="A172" s="7" t="s">
        <v>176</v>
      </c>
      <c r="B172" s="7">
        <v>171</v>
      </c>
      <c r="C172" s="3" t="s">
        <v>1</v>
      </c>
      <c r="D172" s="3"/>
      <c r="E172" s="3">
        <v>9.5</v>
      </c>
      <c r="F172" s="4">
        <v>0</v>
      </c>
      <c r="G172" s="8">
        <v>5440700</v>
      </c>
      <c r="H172" s="8">
        <v>51860</v>
      </c>
      <c r="I172" s="8">
        <v>3895</v>
      </c>
      <c r="J172" s="3">
        <v>29.65</v>
      </c>
      <c r="K172" s="3">
        <v>3.31</v>
      </c>
      <c r="L172" s="3">
        <v>0.42</v>
      </c>
      <c r="M172" s="3"/>
      <c r="N172" s="3">
        <v>0.32</v>
      </c>
      <c r="O172" s="3">
        <v>8.0399999999999991</v>
      </c>
      <c r="P172" s="3">
        <v>10.93</v>
      </c>
      <c r="Q172" s="3">
        <v>13.32</v>
      </c>
      <c r="R172" s="3">
        <v>3.68</v>
      </c>
      <c r="S172" s="3">
        <v>39.130000000000003</v>
      </c>
      <c r="T172" s="3"/>
      <c r="U172" s="3">
        <v>570</v>
      </c>
      <c r="V172" s="3">
        <v>543</v>
      </c>
      <c r="W172" s="9">
        <v>1.38</v>
      </c>
      <c r="X172" s="3"/>
      <c r="Y172" s="2"/>
      <c r="Z172" s="2"/>
    </row>
    <row r="173" spans="1:26" ht="15.75" customHeight="1" x14ac:dyDescent="0.3">
      <c r="A173" s="7" t="s">
        <v>177</v>
      </c>
      <c r="B173" s="7">
        <v>172</v>
      </c>
      <c r="C173" s="3" t="s">
        <v>5</v>
      </c>
      <c r="D173" s="3"/>
      <c r="E173" s="3">
        <v>13</v>
      </c>
      <c r="F173" s="4">
        <v>0.78</v>
      </c>
      <c r="G173" s="8">
        <v>9026600</v>
      </c>
      <c r="H173" s="8">
        <v>118371</v>
      </c>
      <c r="I173" s="8">
        <v>28152</v>
      </c>
      <c r="J173" s="3">
        <v>46.14</v>
      </c>
      <c r="K173" s="3">
        <v>3.59</v>
      </c>
      <c r="L173" s="3">
        <v>1.79</v>
      </c>
      <c r="M173" s="3">
        <v>0.02</v>
      </c>
      <c r="N173" s="3">
        <v>0.28000000000000003</v>
      </c>
      <c r="O173" s="3">
        <v>5.35</v>
      </c>
      <c r="P173" s="3">
        <v>12.92</v>
      </c>
      <c r="Q173" s="3">
        <v>3.49</v>
      </c>
      <c r="R173" s="3">
        <v>0.12</v>
      </c>
      <c r="S173" s="3">
        <v>27.47</v>
      </c>
      <c r="T173" s="3"/>
      <c r="U173" s="3">
        <v>584</v>
      </c>
      <c r="V173" s="3">
        <v>726</v>
      </c>
      <c r="W173" s="6">
        <v>0.71</v>
      </c>
      <c r="X173" s="3"/>
      <c r="Y173" s="2"/>
      <c r="Z173" s="2"/>
    </row>
    <row r="174" spans="1:26" ht="15.75" customHeight="1" x14ac:dyDescent="0.3">
      <c r="A174" s="7" t="s">
        <v>178</v>
      </c>
      <c r="B174" s="7">
        <v>173</v>
      </c>
      <c r="C174" s="3" t="s">
        <v>1</v>
      </c>
      <c r="D174" s="3"/>
      <c r="E174" s="3">
        <v>6.3</v>
      </c>
      <c r="F174" s="4">
        <v>0.8</v>
      </c>
      <c r="G174" s="8">
        <v>406700</v>
      </c>
      <c r="H174" s="8">
        <v>2565</v>
      </c>
      <c r="I174" s="8">
        <v>5972</v>
      </c>
      <c r="J174" s="3">
        <v>9.31</v>
      </c>
      <c r="K174" s="3">
        <v>2.83</v>
      </c>
      <c r="L174" s="3">
        <v>0.8</v>
      </c>
      <c r="M174" s="3">
        <v>0.2</v>
      </c>
      <c r="N174" s="3">
        <v>0.68</v>
      </c>
      <c r="O174" s="3">
        <v>21.5</v>
      </c>
      <c r="P174" s="3">
        <v>27.78</v>
      </c>
      <c r="Q174" s="3">
        <v>14.32</v>
      </c>
      <c r="R174" s="3">
        <v>7.1</v>
      </c>
      <c r="S174" s="3">
        <v>36.89</v>
      </c>
      <c r="T174" s="3"/>
      <c r="U174" s="3">
        <v>124</v>
      </c>
      <c r="V174" s="3">
        <v>120</v>
      </c>
      <c r="W174" s="9">
        <v>0.61</v>
      </c>
      <c r="X174" s="3"/>
      <c r="Y174" s="2"/>
      <c r="Z174" s="2"/>
    </row>
    <row r="175" spans="1:26" ht="15.75" customHeight="1" x14ac:dyDescent="0.3">
      <c r="A175" s="7" t="s">
        <v>179</v>
      </c>
      <c r="B175" s="7">
        <v>174</v>
      </c>
      <c r="C175" s="3" t="s">
        <v>1</v>
      </c>
      <c r="D175" s="3"/>
      <c r="E175" s="3">
        <v>32</v>
      </c>
      <c r="F175" s="4">
        <v>-2.29</v>
      </c>
      <c r="G175" s="8">
        <v>7055200</v>
      </c>
      <c r="H175" s="8">
        <v>228108</v>
      </c>
      <c r="I175" s="8">
        <v>75770</v>
      </c>
      <c r="J175" s="3">
        <v>13.27</v>
      </c>
      <c r="K175" s="3">
        <v>3.07</v>
      </c>
      <c r="L175" s="3">
        <v>5.6</v>
      </c>
      <c r="M175" s="3"/>
      <c r="N175" s="3">
        <v>2.41</v>
      </c>
      <c r="O175" s="3">
        <v>6.5</v>
      </c>
      <c r="P175" s="3">
        <v>22.73</v>
      </c>
      <c r="Q175" s="3">
        <v>8.6300000000000008</v>
      </c>
      <c r="R175" s="3">
        <v>8.76</v>
      </c>
      <c r="S175" s="3">
        <v>29.37</v>
      </c>
      <c r="T175" s="3"/>
      <c r="U175" s="3">
        <v>254</v>
      </c>
      <c r="V175" s="3">
        <v>442</v>
      </c>
      <c r="W175" s="9">
        <v>-0.09</v>
      </c>
      <c r="X175" s="3"/>
      <c r="Y175" s="2"/>
      <c r="Z175" s="2"/>
    </row>
    <row r="176" spans="1:26" ht="15.75" customHeight="1" x14ac:dyDescent="0.3">
      <c r="A176" s="7" t="s">
        <v>180</v>
      </c>
      <c r="B176" s="7">
        <v>175</v>
      </c>
      <c r="C176" s="3" t="s">
        <v>1</v>
      </c>
      <c r="D176" s="3"/>
      <c r="E176" s="3">
        <v>7.1</v>
      </c>
      <c r="F176" s="4">
        <v>-0.7</v>
      </c>
      <c r="G176" s="8">
        <v>58500</v>
      </c>
      <c r="H176" s="8">
        <v>415</v>
      </c>
      <c r="I176" s="8">
        <v>6035</v>
      </c>
      <c r="J176" s="3"/>
      <c r="K176" s="3">
        <v>1.51</v>
      </c>
      <c r="L176" s="3">
        <v>4.12</v>
      </c>
      <c r="M176" s="3"/>
      <c r="N176" s="3">
        <v>0</v>
      </c>
      <c r="O176" s="3">
        <v>2.37</v>
      </c>
      <c r="P176" s="3">
        <v>-4.4400000000000004</v>
      </c>
      <c r="Q176" s="3">
        <v>-32.520000000000003</v>
      </c>
      <c r="R176" s="3">
        <v>2.66</v>
      </c>
      <c r="S176" s="3">
        <v>26.72</v>
      </c>
      <c r="T176" s="3"/>
      <c r="U176" s="3"/>
      <c r="V176" s="3"/>
      <c r="W176" s="4"/>
      <c r="X176" s="3"/>
      <c r="Y176" s="2"/>
      <c r="Z176" s="2"/>
    </row>
    <row r="177" spans="1:26" ht="15.75" customHeight="1" x14ac:dyDescent="0.3">
      <c r="A177" s="7" t="s">
        <v>181</v>
      </c>
      <c r="B177" s="7">
        <v>176</v>
      </c>
      <c r="C177" s="3" t="s">
        <v>5</v>
      </c>
      <c r="D177" s="3"/>
      <c r="E177" s="3">
        <v>29.5</v>
      </c>
      <c r="F177" s="3">
        <v>0</v>
      </c>
      <c r="G177" s="8">
        <v>0</v>
      </c>
      <c r="H177" s="3">
        <v>0</v>
      </c>
      <c r="I177" s="8">
        <v>295</v>
      </c>
      <c r="J177" s="3">
        <v>39.86</v>
      </c>
      <c r="K177" s="3">
        <v>0.8</v>
      </c>
      <c r="L177" s="3">
        <v>0.27</v>
      </c>
      <c r="M177" s="3">
        <v>0.25</v>
      </c>
      <c r="N177" s="3">
        <v>0.74</v>
      </c>
      <c r="O177" s="3">
        <v>2.04</v>
      </c>
      <c r="P177" s="3">
        <v>1.45</v>
      </c>
      <c r="Q177" s="3">
        <v>-2.13</v>
      </c>
      <c r="R177" s="3">
        <v>0.89</v>
      </c>
      <c r="S177" s="3">
        <v>27.54</v>
      </c>
      <c r="T177" s="3"/>
      <c r="U177" s="3">
        <v>870</v>
      </c>
      <c r="V177" s="3">
        <v>858</v>
      </c>
      <c r="W177" s="9">
        <v>-3.12</v>
      </c>
      <c r="X177" s="3"/>
      <c r="Y177" s="2"/>
      <c r="Z177" s="2"/>
    </row>
    <row r="178" spans="1:26" ht="15.75" customHeight="1" x14ac:dyDescent="0.3">
      <c r="A178" s="7" t="s">
        <v>182</v>
      </c>
      <c r="B178" s="7">
        <v>177</v>
      </c>
      <c r="C178" s="3" t="s">
        <v>183</v>
      </c>
      <c r="D178" s="3"/>
      <c r="E178" s="3">
        <v>0.31</v>
      </c>
      <c r="F178" s="3">
        <v>3.33</v>
      </c>
      <c r="G178" s="8">
        <v>106100</v>
      </c>
      <c r="H178" s="3">
        <v>32</v>
      </c>
      <c r="I178" s="3">
        <v>443</v>
      </c>
      <c r="J178" s="3"/>
      <c r="K178" s="3">
        <v>0.91</v>
      </c>
      <c r="L178" s="3">
        <v>0.12</v>
      </c>
      <c r="M178" s="3"/>
      <c r="N178" s="3">
        <v>0</v>
      </c>
      <c r="O178" s="3">
        <v>-25.54</v>
      </c>
      <c r="P178" s="3">
        <v>-27.4</v>
      </c>
      <c r="Q178" s="3">
        <v>4.71</v>
      </c>
      <c r="R178" s="3"/>
      <c r="S178" s="3">
        <v>42.61</v>
      </c>
      <c r="T178" s="3"/>
      <c r="U178" s="3"/>
      <c r="V178" s="3"/>
      <c r="W178" s="4"/>
      <c r="X178" s="3"/>
      <c r="Y178" s="2"/>
      <c r="Z178" s="2"/>
    </row>
    <row r="179" spans="1:26" ht="15.75" customHeight="1" x14ac:dyDescent="0.3">
      <c r="A179" s="7" t="s">
        <v>184</v>
      </c>
      <c r="B179" s="7">
        <v>178</v>
      </c>
      <c r="C179" s="7" t="s">
        <v>1</v>
      </c>
      <c r="D179" s="3"/>
      <c r="E179" s="3">
        <v>40</v>
      </c>
      <c r="F179" s="4">
        <v>-3.61</v>
      </c>
      <c r="G179" s="8">
        <v>8558400</v>
      </c>
      <c r="H179" s="8">
        <v>349064</v>
      </c>
      <c r="I179" s="8">
        <v>149200</v>
      </c>
      <c r="J179" s="3">
        <v>24.74</v>
      </c>
      <c r="K179" s="3">
        <v>5.87</v>
      </c>
      <c r="L179" s="3">
        <v>1.92</v>
      </c>
      <c r="M179" s="3">
        <v>0.3</v>
      </c>
      <c r="N179" s="3">
        <v>1.62</v>
      </c>
      <c r="O179" s="3">
        <v>10.85</v>
      </c>
      <c r="P179" s="3">
        <v>26.7</v>
      </c>
      <c r="Q179" s="3">
        <v>28.93</v>
      </c>
      <c r="R179" s="3">
        <v>0.72</v>
      </c>
      <c r="S179" s="3">
        <v>39.67</v>
      </c>
      <c r="T179" s="3"/>
      <c r="U179" s="3">
        <v>368</v>
      </c>
      <c r="V179" s="3">
        <v>456</v>
      </c>
      <c r="W179" s="9">
        <v>1.0900000000000001</v>
      </c>
      <c r="X179" s="3"/>
      <c r="Y179" s="2"/>
      <c r="Z179" s="2"/>
    </row>
    <row r="180" spans="1:26" ht="15.75" customHeight="1" x14ac:dyDescent="0.3">
      <c r="A180" s="7" t="s">
        <v>185</v>
      </c>
      <c r="B180" s="7">
        <v>179</v>
      </c>
      <c r="C180" s="3" t="s">
        <v>1</v>
      </c>
      <c r="D180" s="3"/>
      <c r="E180" s="3">
        <v>1.18</v>
      </c>
      <c r="F180" s="4">
        <v>-1.67</v>
      </c>
      <c r="G180" s="8">
        <v>26400</v>
      </c>
      <c r="H180" s="8">
        <v>31</v>
      </c>
      <c r="I180" s="8">
        <v>669</v>
      </c>
      <c r="J180" s="3"/>
      <c r="K180" s="3">
        <v>0.59</v>
      </c>
      <c r="L180" s="3">
        <v>0.21</v>
      </c>
      <c r="M180" s="3"/>
      <c r="N180" s="3">
        <v>0</v>
      </c>
      <c r="O180" s="3">
        <v>0.86</v>
      </c>
      <c r="P180" s="3">
        <v>-0.34</v>
      </c>
      <c r="Q180" s="3">
        <v>8.67</v>
      </c>
      <c r="R180" s="3"/>
      <c r="S180" s="3">
        <v>52.03</v>
      </c>
      <c r="T180" s="3"/>
      <c r="U180" s="3"/>
      <c r="V180" s="3"/>
      <c r="W180" s="6"/>
      <c r="X180" s="3"/>
      <c r="Y180" s="2"/>
      <c r="Z180" s="2"/>
    </row>
    <row r="181" spans="1:26" ht="15.75" customHeight="1" x14ac:dyDescent="0.3">
      <c r="A181" s="7" t="s">
        <v>186</v>
      </c>
      <c r="B181" s="7">
        <v>180</v>
      </c>
      <c r="C181" s="3" t="s">
        <v>1</v>
      </c>
      <c r="D181" s="3"/>
      <c r="E181" s="3">
        <v>9.5</v>
      </c>
      <c r="F181" s="4">
        <v>-0.52</v>
      </c>
      <c r="G181" s="8">
        <v>828200</v>
      </c>
      <c r="H181" s="8">
        <v>7916</v>
      </c>
      <c r="I181" s="8">
        <v>15805</v>
      </c>
      <c r="J181" s="3">
        <v>17.559999999999999</v>
      </c>
      <c r="K181" s="3">
        <v>1.45</v>
      </c>
      <c r="L181" s="3">
        <v>1.05</v>
      </c>
      <c r="M181" s="3">
        <v>0.16</v>
      </c>
      <c r="N181" s="3">
        <v>0.54</v>
      </c>
      <c r="O181" s="3">
        <v>6.28</v>
      </c>
      <c r="P181" s="3">
        <v>8.32</v>
      </c>
      <c r="Q181" s="3">
        <v>21.32</v>
      </c>
      <c r="R181" s="3">
        <v>4.92</v>
      </c>
      <c r="S181" s="3">
        <v>41.03</v>
      </c>
      <c r="T181" s="3"/>
      <c r="U181" s="3">
        <v>548</v>
      </c>
      <c r="V181" s="3">
        <v>521</v>
      </c>
      <c r="W181" s="9">
        <v>-1.8</v>
      </c>
      <c r="X181" s="3"/>
      <c r="Y181" s="2"/>
      <c r="Z181" s="2"/>
    </row>
    <row r="182" spans="1:26" ht="15.75" customHeight="1" x14ac:dyDescent="0.3">
      <c r="A182" s="7" t="s">
        <v>187</v>
      </c>
      <c r="B182" s="7">
        <v>181</v>
      </c>
      <c r="C182" s="3" t="s">
        <v>1</v>
      </c>
      <c r="D182" s="3"/>
      <c r="E182" s="3">
        <v>1.29</v>
      </c>
      <c r="F182" s="4">
        <v>1.57</v>
      </c>
      <c r="G182" s="8">
        <v>12681100</v>
      </c>
      <c r="H182" s="8">
        <v>16230</v>
      </c>
      <c r="I182" s="8">
        <v>1238</v>
      </c>
      <c r="J182" s="3">
        <v>29.61</v>
      </c>
      <c r="K182" s="3">
        <v>1.02</v>
      </c>
      <c r="L182" s="3">
        <v>2.19</v>
      </c>
      <c r="M182" s="3"/>
      <c r="N182" s="3">
        <v>0.04</v>
      </c>
      <c r="O182" s="3">
        <v>4.32</v>
      </c>
      <c r="P182" s="3">
        <v>3.18</v>
      </c>
      <c r="Q182" s="3">
        <v>2.44</v>
      </c>
      <c r="R182" s="3">
        <v>1.31</v>
      </c>
      <c r="S182" s="3">
        <v>49.71</v>
      </c>
      <c r="T182" s="3"/>
      <c r="U182" s="3">
        <v>776</v>
      </c>
      <c r="V182" s="3">
        <v>696</v>
      </c>
      <c r="W182" s="4">
        <v>-3.42</v>
      </c>
      <c r="X182" s="3"/>
      <c r="Y182" s="2"/>
      <c r="Z182" s="2"/>
    </row>
    <row r="183" spans="1:26" ht="15.75" customHeight="1" x14ac:dyDescent="0.3">
      <c r="A183" s="7" t="s">
        <v>188</v>
      </c>
      <c r="B183" s="7">
        <v>182</v>
      </c>
      <c r="C183" s="3" t="s">
        <v>1</v>
      </c>
      <c r="D183" s="3"/>
      <c r="E183" s="3">
        <v>0.84</v>
      </c>
      <c r="F183" s="9">
        <v>0</v>
      </c>
      <c r="G183" s="8">
        <v>11035600</v>
      </c>
      <c r="H183" s="8">
        <v>9290</v>
      </c>
      <c r="I183" s="8">
        <v>931</v>
      </c>
      <c r="J183" s="3">
        <v>14.16</v>
      </c>
      <c r="K183" s="3">
        <v>0.55000000000000004</v>
      </c>
      <c r="L183" s="3">
        <v>3.11</v>
      </c>
      <c r="M183" s="3"/>
      <c r="N183" s="3">
        <v>0.06</v>
      </c>
      <c r="O183" s="3">
        <v>1.1399999999999999</v>
      </c>
      <c r="P183" s="3">
        <v>3.75</v>
      </c>
      <c r="Q183" s="3">
        <v>0.17</v>
      </c>
      <c r="R183" s="3"/>
      <c r="S183" s="3">
        <v>47.81</v>
      </c>
      <c r="T183" s="3"/>
      <c r="U183" s="3">
        <v>613</v>
      </c>
      <c r="V183" s="3">
        <v>705</v>
      </c>
      <c r="W183" s="4">
        <v>0.15</v>
      </c>
      <c r="X183" s="3"/>
      <c r="Y183" s="2"/>
      <c r="Z183" s="2"/>
    </row>
    <row r="184" spans="1:26" ht="15.75" customHeight="1" x14ac:dyDescent="0.3">
      <c r="A184" s="7" t="s">
        <v>189</v>
      </c>
      <c r="B184" s="7">
        <v>183</v>
      </c>
      <c r="C184" s="3" t="s">
        <v>1</v>
      </c>
      <c r="D184" s="3"/>
      <c r="E184" s="3">
        <v>0.69</v>
      </c>
      <c r="F184" s="3">
        <v>2.99</v>
      </c>
      <c r="G184" s="8">
        <v>9044400</v>
      </c>
      <c r="H184" s="8">
        <v>6177</v>
      </c>
      <c r="I184" s="8">
        <v>1918</v>
      </c>
      <c r="J184" s="3">
        <v>40.450000000000003</v>
      </c>
      <c r="K184" s="3">
        <v>1.33</v>
      </c>
      <c r="L184" s="3">
        <v>0.11</v>
      </c>
      <c r="M184" s="3"/>
      <c r="N184" s="3">
        <v>0.02</v>
      </c>
      <c r="O184" s="3">
        <v>3</v>
      </c>
      <c r="P184" s="3">
        <v>3.25</v>
      </c>
      <c r="Q184" s="3">
        <v>30.77</v>
      </c>
      <c r="R184" s="3"/>
      <c r="S184" s="3">
        <v>31.38</v>
      </c>
      <c r="T184" s="3"/>
      <c r="U184" s="3">
        <v>828</v>
      </c>
      <c r="V184" s="3">
        <v>813</v>
      </c>
      <c r="W184" s="9">
        <v>505.62</v>
      </c>
      <c r="X184" s="3"/>
      <c r="Y184" s="2"/>
      <c r="Z184" s="2"/>
    </row>
    <row r="185" spans="1:26" ht="15.75" customHeight="1" x14ac:dyDescent="0.3">
      <c r="A185" s="7" t="s">
        <v>190</v>
      </c>
      <c r="B185" s="7">
        <v>184</v>
      </c>
      <c r="C185" s="3" t="s">
        <v>1</v>
      </c>
      <c r="D185" s="3" t="s">
        <v>17</v>
      </c>
      <c r="E185" s="3">
        <v>0.03</v>
      </c>
      <c r="F185" s="4">
        <v>0</v>
      </c>
      <c r="G185" s="8">
        <v>7765700</v>
      </c>
      <c r="H185" s="8">
        <v>233</v>
      </c>
      <c r="I185" s="8">
        <v>967</v>
      </c>
      <c r="J185" s="3"/>
      <c r="K185" s="3"/>
      <c r="L185" s="3">
        <v>-120.19</v>
      </c>
      <c r="M185" s="3"/>
      <c r="N185" s="3">
        <v>0</v>
      </c>
      <c r="O185" s="3">
        <v>-52.58</v>
      </c>
      <c r="P185" s="3">
        <v>-225.61</v>
      </c>
      <c r="Q185" s="3">
        <v>-48.61</v>
      </c>
      <c r="R185" s="3"/>
      <c r="S185" s="3">
        <v>51.38</v>
      </c>
      <c r="T185" s="3"/>
      <c r="U185" s="3"/>
      <c r="V185" s="3"/>
      <c r="W185" s="6"/>
      <c r="X185" s="3"/>
      <c r="Y185" s="2"/>
      <c r="Z185" s="2"/>
    </row>
    <row r="186" spans="1:26" ht="15.75" customHeight="1" x14ac:dyDescent="0.3">
      <c r="A186" s="7" t="s">
        <v>191</v>
      </c>
      <c r="B186" s="7">
        <v>185</v>
      </c>
      <c r="C186" s="3" t="s">
        <v>1</v>
      </c>
      <c r="D186" s="3"/>
      <c r="E186" s="3">
        <v>196</v>
      </c>
      <c r="F186" s="3">
        <v>-2</v>
      </c>
      <c r="G186" s="8">
        <v>2143500</v>
      </c>
      <c r="H186" s="8">
        <v>425920</v>
      </c>
      <c r="I186" s="8">
        <v>103187</v>
      </c>
      <c r="J186" s="3">
        <v>10.29</v>
      </c>
      <c r="K186" s="3">
        <v>1.05</v>
      </c>
      <c r="L186" s="3">
        <v>1.19</v>
      </c>
      <c r="M186" s="3">
        <v>3</v>
      </c>
      <c r="N186" s="3">
        <v>19.05</v>
      </c>
      <c r="O186" s="3">
        <v>7.43</v>
      </c>
      <c r="P186" s="3">
        <v>10</v>
      </c>
      <c r="Q186" s="3">
        <v>20.350000000000001</v>
      </c>
      <c r="R186" s="3">
        <v>3.25</v>
      </c>
      <c r="S186" s="3">
        <v>50.01</v>
      </c>
      <c r="T186" s="3"/>
      <c r="U186" s="3">
        <v>365</v>
      </c>
      <c r="V186" s="3">
        <v>341</v>
      </c>
      <c r="W186" s="9">
        <v>0.24</v>
      </c>
      <c r="X186" s="3"/>
      <c r="Y186" s="2"/>
      <c r="Z186" s="2"/>
    </row>
    <row r="187" spans="1:26" ht="15.75" customHeight="1" x14ac:dyDescent="0.3">
      <c r="A187" s="7" t="s">
        <v>192</v>
      </c>
      <c r="B187" s="7">
        <v>186</v>
      </c>
      <c r="C187" s="3" t="s">
        <v>1</v>
      </c>
      <c r="D187" s="3"/>
      <c r="E187" s="3">
        <v>4.4000000000000004</v>
      </c>
      <c r="F187" s="9">
        <v>0.46</v>
      </c>
      <c r="G187" s="8">
        <v>627900</v>
      </c>
      <c r="H187" s="8">
        <v>2763</v>
      </c>
      <c r="I187" s="8">
        <v>2640</v>
      </c>
      <c r="J187" s="3">
        <v>29.93</v>
      </c>
      <c r="K187" s="3">
        <v>3.31</v>
      </c>
      <c r="L187" s="3">
        <v>0.19</v>
      </c>
      <c r="M187" s="3">
        <v>0.21</v>
      </c>
      <c r="N187" s="3">
        <v>0.15</v>
      </c>
      <c r="O187" s="3">
        <v>11.09</v>
      </c>
      <c r="P187" s="3">
        <v>10.79</v>
      </c>
      <c r="Q187" s="3">
        <v>3.58</v>
      </c>
      <c r="R187" s="3">
        <v>4.8</v>
      </c>
      <c r="S187" s="3">
        <v>55.62</v>
      </c>
      <c r="T187" s="3"/>
      <c r="U187" s="3">
        <v>576</v>
      </c>
      <c r="V187" s="3">
        <v>476</v>
      </c>
      <c r="W187" s="9">
        <v>0.84</v>
      </c>
      <c r="X187" s="3"/>
      <c r="Y187" s="2"/>
      <c r="Z187" s="2"/>
    </row>
    <row r="188" spans="1:26" ht="15.75" customHeight="1" x14ac:dyDescent="0.3">
      <c r="A188" s="7" t="s">
        <v>193</v>
      </c>
      <c r="B188" s="7">
        <v>187</v>
      </c>
      <c r="C188" s="3" t="s">
        <v>1</v>
      </c>
      <c r="D188" s="3"/>
      <c r="E188" s="3">
        <v>0.17</v>
      </c>
      <c r="F188" s="4">
        <v>0</v>
      </c>
      <c r="G188" s="8">
        <v>944000</v>
      </c>
      <c r="H188" s="8">
        <v>158</v>
      </c>
      <c r="I188" s="8">
        <v>1434</v>
      </c>
      <c r="J188" s="3"/>
      <c r="K188" s="3">
        <v>0.71</v>
      </c>
      <c r="L188" s="3">
        <v>0.74</v>
      </c>
      <c r="M188" s="3"/>
      <c r="N188" s="3">
        <v>0</v>
      </c>
      <c r="O188" s="3">
        <v>-0.75</v>
      </c>
      <c r="P188" s="3">
        <v>-1.51</v>
      </c>
      <c r="Q188" s="3">
        <v>3.08</v>
      </c>
      <c r="R188" s="3"/>
      <c r="S188" s="3">
        <v>31.93</v>
      </c>
      <c r="T188" s="3"/>
      <c r="U188" s="3"/>
      <c r="V188" s="3"/>
      <c r="W188" s="9"/>
      <c r="X188" s="3"/>
      <c r="Y188" s="2"/>
      <c r="Z188" s="2"/>
    </row>
    <row r="189" spans="1:26" ht="15.75" customHeight="1" x14ac:dyDescent="0.3">
      <c r="A189" s="7" t="s">
        <v>194</v>
      </c>
      <c r="B189" s="7">
        <v>188</v>
      </c>
      <c r="C189" s="3" t="s">
        <v>1</v>
      </c>
      <c r="D189" s="3"/>
      <c r="E189" s="3">
        <v>3.72</v>
      </c>
      <c r="F189" s="3">
        <v>0</v>
      </c>
      <c r="G189" s="8">
        <v>524000</v>
      </c>
      <c r="H189" s="8">
        <v>1942</v>
      </c>
      <c r="I189" s="8">
        <v>3428</v>
      </c>
      <c r="J189" s="3">
        <v>5.6</v>
      </c>
      <c r="K189" s="3">
        <v>1.2</v>
      </c>
      <c r="L189" s="3">
        <v>2.54</v>
      </c>
      <c r="M189" s="3">
        <v>0.2</v>
      </c>
      <c r="N189" s="3">
        <v>0.66</v>
      </c>
      <c r="O189" s="3">
        <v>10.73</v>
      </c>
      <c r="P189" s="3">
        <v>21.96</v>
      </c>
      <c r="Q189" s="3">
        <v>15.03</v>
      </c>
      <c r="R189" s="3">
        <v>5.38</v>
      </c>
      <c r="S189" s="3">
        <v>38.01</v>
      </c>
      <c r="T189" s="3"/>
      <c r="U189" s="3">
        <v>79</v>
      </c>
      <c r="V189" s="3">
        <v>140</v>
      </c>
      <c r="W189" s="9">
        <v>0.13</v>
      </c>
      <c r="X189" s="3"/>
      <c r="Y189" s="2"/>
      <c r="Z189" s="2"/>
    </row>
    <row r="190" spans="1:26" ht="15.75" customHeight="1" x14ac:dyDescent="0.3">
      <c r="A190" s="7" t="s">
        <v>195</v>
      </c>
      <c r="B190" s="7">
        <v>189</v>
      </c>
      <c r="C190" s="3" t="s">
        <v>1</v>
      </c>
      <c r="D190" s="3"/>
      <c r="E190" s="3">
        <v>4.9000000000000004</v>
      </c>
      <c r="F190" s="4">
        <v>2.5099999999999998</v>
      </c>
      <c r="G190" s="8">
        <v>6386300</v>
      </c>
      <c r="H190" s="8">
        <v>31214</v>
      </c>
      <c r="I190" s="8">
        <v>13720</v>
      </c>
      <c r="J190" s="3">
        <v>15.91</v>
      </c>
      <c r="K190" s="3">
        <v>1.32</v>
      </c>
      <c r="L190" s="3">
        <v>0.38</v>
      </c>
      <c r="M190" s="3">
        <v>0.12</v>
      </c>
      <c r="N190" s="3">
        <v>0.31</v>
      </c>
      <c r="O190" s="3">
        <v>6.79</v>
      </c>
      <c r="P190" s="3">
        <v>8.2799999999999994</v>
      </c>
      <c r="Q190" s="3">
        <v>3.82</v>
      </c>
      <c r="R190" s="3">
        <v>4.5999999999999996</v>
      </c>
      <c r="S190" s="3">
        <v>25.9</v>
      </c>
      <c r="T190" s="3"/>
      <c r="U190" s="3">
        <v>528</v>
      </c>
      <c r="V190" s="3">
        <v>473</v>
      </c>
      <c r="W190" s="9">
        <v>-1.22</v>
      </c>
      <c r="X190" s="3"/>
      <c r="Y190" s="2"/>
      <c r="Z190" s="2"/>
    </row>
    <row r="191" spans="1:26" ht="15.75" customHeight="1" x14ac:dyDescent="0.3">
      <c r="A191" s="7" t="s">
        <v>196</v>
      </c>
      <c r="B191" s="7">
        <v>190</v>
      </c>
      <c r="C191" s="3" t="s">
        <v>1</v>
      </c>
      <c r="D191" s="3"/>
      <c r="E191" s="3">
        <v>3.2</v>
      </c>
      <c r="F191" s="4">
        <v>-0.62</v>
      </c>
      <c r="G191" s="8">
        <v>8627900</v>
      </c>
      <c r="H191" s="8">
        <v>28022</v>
      </c>
      <c r="I191" s="8">
        <v>8056</v>
      </c>
      <c r="J191" s="3"/>
      <c r="K191" s="3">
        <v>1.65</v>
      </c>
      <c r="L191" s="3">
        <v>3.35</v>
      </c>
      <c r="M191" s="3"/>
      <c r="N191" s="3">
        <v>0</v>
      </c>
      <c r="O191" s="3">
        <v>0.26</v>
      </c>
      <c r="P191" s="3">
        <v>-9.77</v>
      </c>
      <c r="Q191" s="3">
        <v>-56.02</v>
      </c>
      <c r="R191" s="3">
        <v>2.17</v>
      </c>
      <c r="S191" s="3">
        <v>62.27</v>
      </c>
      <c r="T191" s="3"/>
      <c r="U191" s="3"/>
      <c r="V191" s="3"/>
      <c r="W191" s="4"/>
      <c r="X191" s="3"/>
      <c r="Y191" s="2"/>
      <c r="Z191" s="2"/>
    </row>
    <row r="192" spans="1:26" ht="15.75" customHeight="1" x14ac:dyDescent="0.3">
      <c r="A192" s="7" t="s">
        <v>197</v>
      </c>
      <c r="B192" s="7">
        <v>191</v>
      </c>
      <c r="C192" s="3" t="s">
        <v>1</v>
      </c>
      <c r="D192" s="3"/>
      <c r="E192" s="3">
        <v>6.3</v>
      </c>
      <c r="F192" s="4">
        <v>-3.08</v>
      </c>
      <c r="G192" s="8">
        <v>17355500</v>
      </c>
      <c r="H192" s="8">
        <v>112362</v>
      </c>
      <c r="I192" s="8">
        <v>21803</v>
      </c>
      <c r="J192" s="3"/>
      <c r="K192" s="3">
        <v>1.67</v>
      </c>
      <c r="L192" s="3">
        <v>3.57</v>
      </c>
      <c r="M192" s="3"/>
      <c r="N192" s="3">
        <v>0</v>
      </c>
      <c r="O192" s="3">
        <v>-24.35</v>
      </c>
      <c r="P192" s="3">
        <v>-61.84</v>
      </c>
      <c r="Q192" s="3">
        <v>-13.77</v>
      </c>
      <c r="R192" s="3"/>
      <c r="S192" s="3">
        <v>34.01</v>
      </c>
      <c r="T192" s="3"/>
      <c r="U192" s="3"/>
      <c r="V192" s="3"/>
      <c r="W192" s="9"/>
      <c r="X192" s="3"/>
      <c r="Y192" s="2"/>
      <c r="Z192" s="2"/>
    </row>
    <row r="193" spans="1:26" ht="15.75" customHeight="1" x14ac:dyDescent="0.3">
      <c r="A193" s="7" t="s">
        <v>198</v>
      </c>
      <c r="B193" s="7">
        <v>192</v>
      </c>
      <c r="C193" s="3" t="s">
        <v>5</v>
      </c>
      <c r="D193" s="3"/>
      <c r="E193" s="3">
        <v>0.34</v>
      </c>
      <c r="F193" s="4">
        <v>0</v>
      </c>
      <c r="G193" s="8">
        <v>790300</v>
      </c>
      <c r="H193" s="8">
        <v>274</v>
      </c>
      <c r="I193" s="8">
        <v>1708</v>
      </c>
      <c r="J193" s="3">
        <v>28.61</v>
      </c>
      <c r="K193" s="3">
        <v>0.37</v>
      </c>
      <c r="L193" s="3">
        <v>0.74</v>
      </c>
      <c r="M193" s="3"/>
      <c r="N193" s="3">
        <v>0.01</v>
      </c>
      <c r="O193" s="3">
        <v>1.24</v>
      </c>
      <c r="P193" s="3">
        <v>1.29</v>
      </c>
      <c r="Q193" s="3">
        <v>3.85</v>
      </c>
      <c r="R193" s="3"/>
      <c r="S193" s="3">
        <v>39.65</v>
      </c>
      <c r="T193" s="3"/>
      <c r="U193" s="3">
        <v>821</v>
      </c>
      <c r="V193" s="3">
        <v>837</v>
      </c>
      <c r="W193" s="9">
        <v>4.22</v>
      </c>
      <c r="X193" s="3"/>
      <c r="Y193" s="2"/>
      <c r="Z193" s="2"/>
    </row>
    <row r="194" spans="1:26" ht="15.75" customHeight="1" x14ac:dyDescent="0.3">
      <c r="A194" s="7" t="s">
        <v>199</v>
      </c>
      <c r="B194" s="7">
        <v>193</v>
      </c>
      <c r="C194" s="3" t="s">
        <v>5</v>
      </c>
      <c r="D194" s="3"/>
      <c r="E194" s="3">
        <v>1.7</v>
      </c>
      <c r="F194" s="3">
        <v>-0.57999999999999996</v>
      </c>
      <c r="G194" s="8">
        <v>14263400</v>
      </c>
      <c r="H194" s="8">
        <v>24607</v>
      </c>
      <c r="I194" s="8">
        <v>3808</v>
      </c>
      <c r="J194" s="3">
        <v>36.869999999999997</v>
      </c>
      <c r="K194" s="3"/>
      <c r="L194" s="3">
        <v>1.71</v>
      </c>
      <c r="M194" s="3"/>
      <c r="N194" s="3">
        <v>0.05</v>
      </c>
      <c r="O194" s="3"/>
      <c r="P194" s="3"/>
      <c r="Q194" s="3"/>
      <c r="R194" s="3"/>
      <c r="S194" s="3">
        <v>29.46</v>
      </c>
      <c r="T194" s="3"/>
      <c r="U194" s="3"/>
      <c r="V194" s="3"/>
      <c r="W194" s="6"/>
      <c r="X194" s="3"/>
      <c r="Y194" s="2"/>
      <c r="Z194" s="2"/>
    </row>
    <row r="195" spans="1:26" ht="15.75" customHeight="1" x14ac:dyDescent="0.3">
      <c r="A195" s="7" t="s">
        <v>200</v>
      </c>
      <c r="B195" s="7">
        <v>194</v>
      </c>
      <c r="C195" s="3" t="s">
        <v>1</v>
      </c>
      <c r="D195" s="3"/>
      <c r="E195" s="3">
        <v>0.93</v>
      </c>
      <c r="F195" s="4">
        <v>1.0900000000000001</v>
      </c>
      <c r="G195" s="8">
        <v>285200</v>
      </c>
      <c r="H195" s="8">
        <v>265</v>
      </c>
      <c r="I195" s="8">
        <v>521</v>
      </c>
      <c r="J195" s="3">
        <v>11.22</v>
      </c>
      <c r="K195" s="3">
        <v>0.61</v>
      </c>
      <c r="L195" s="3">
        <v>1.27</v>
      </c>
      <c r="M195" s="3"/>
      <c r="N195" s="3">
        <v>0.08</v>
      </c>
      <c r="O195" s="3">
        <v>4.96</v>
      </c>
      <c r="P195" s="3">
        <v>5.62</v>
      </c>
      <c r="Q195" s="3">
        <v>3.71</v>
      </c>
      <c r="R195" s="3"/>
      <c r="S195" s="3">
        <v>44.06</v>
      </c>
      <c r="T195" s="3"/>
      <c r="U195" s="3">
        <v>504</v>
      </c>
      <c r="V195" s="3">
        <v>472</v>
      </c>
      <c r="W195" s="9">
        <v>-0.15</v>
      </c>
      <c r="X195" s="3"/>
      <c r="Y195" s="2"/>
      <c r="Z195" s="2"/>
    </row>
    <row r="196" spans="1:26" ht="15.75" customHeight="1" x14ac:dyDescent="0.3">
      <c r="A196" s="7" t="s">
        <v>201</v>
      </c>
      <c r="B196" s="7">
        <v>195</v>
      </c>
      <c r="C196" s="3" t="s">
        <v>1</v>
      </c>
      <c r="D196" s="3"/>
      <c r="E196" s="3">
        <v>0.23</v>
      </c>
      <c r="F196" s="4">
        <v>4.55</v>
      </c>
      <c r="G196" s="8">
        <v>4951400</v>
      </c>
      <c r="H196" s="8">
        <v>1089</v>
      </c>
      <c r="I196" s="3">
        <v>894</v>
      </c>
      <c r="J196" s="3">
        <v>44.37</v>
      </c>
      <c r="K196" s="3">
        <v>0.34</v>
      </c>
      <c r="L196" s="3">
        <v>2.94</v>
      </c>
      <c r="M196" s="3"/>
      <c r="N196" s="3">
        <v>0.01</v>
      </c>
      <c r="O196" s="3">
        <v>2.8</v>
      </c>
      <c r="P196" s="3">
        <v>0.77</v>
      </c>
      <c r="Q196" s="3">
        <v>11.95</v>
      </c>
      <c r="R196" s="3"/>
      <c r="S196" s="3">
        <v>68.8</v>
      </c>
      <c r="T196" s="3"/>
      <c r="U196" s="3">
        <v>895</v>
      </c>
      <c r="V196" s="3">
        <v>832</v>
      </c>
      <c r="W196" s="4">
        <v>8.5500000000000007</v>
      </c>
      <c r="X196" s="3"/>
      <c r="Y196" s="2"/>
      <c r="Z196" s="2"/>
    </row>
    <row r="197" spans="1:26" ht="15.75" customHeight="1" x14ac:dyDescent="0.3">
      <c r="A197" s="7" t="s">
        <v>202</v>
      </c>
      <c r="B197" s="7">
        <v>196</v>
      </c>
      <c r="C197" s="3" t="s">
        <v>5</v>
      </c>
      <c r="D197" s="3"/>
      <c r="E197" s="3">
        <v>18</v>
      </c>
      <c r="F197" s="3">
        <v>0</v>
      </c>
      <c r="G197" s="8">
        <v>0</v>
      </c>
      <c r="H197" s="3">
        <v>0</v>
      </c>
      <c r="I197" s="3">
        <v>317</v>
      </c>
      <c r="J197" s="3">
        <v>15.35</v>
      </c>
      <c r="K197" s="3">
        <v>0.3</v>
      </c>
      <c r="L197" s="3">
        <v>0.41</v>
      </c>
      <c r="M197" s="3"/>
      <c r="N197" s="3">
        <v>1.17</v>
      </c>
      <c r="O197" s="3">
        <v>2.42</v>
      </c>
      <c r="P197" s="3">
        <v>1.96</v>
      </c>
      <c r="Q197" s="3">
        <v>3.9</v>
      </c>
      <c r="R197" s="3"/>
      <c r="S197" s="3">
        <v>27.09</v>
      </c>
      <c r="T197" s="3"/>
      <c r="U197" s="3">
        <v>669</v>
      </c>
      <c r="V197" s="3">
        <v>652</v>
      </c>
      <c r="W197" s="6">
        <v>-0.25</v>
      </c>
      <c r="X197" s="3"/>
      <c r="Y197" s="2"/>
      <c r="Z197" s="2"/>
    </row>
    <row r="198" spans="1:26" ht="15.75" customHeight="1" x14ac:dyDescent="0.3">
      <c r="A198" s="7" t="s">
        <v>203</v>
      </c>
      <c r="B198" s="7">
        <v>197</v>
      </c>
      <c r="C198" s="3" t="s">
        <v>5</v>
      </c>
      <c r="D198" s="3"/>
      <c r="E198" s="3">
        <v>0.46</v>
      </c>
      <c r="F198" s="3">
        <v>0</v>
      </c>
      <c r="G198" s="8">
        <v>161900</v>
      </c>
      <c r="H198" s="3">
        <v>76</v>
      </c>
      <c r="I198" s="3">
        <v>283</v>
      </c>
      <c r="J198" s="3"/>
      <c r="K198" s="3">
        <v>0.28999999999999998</v>
      </c>
      <c r="L198" s="3">
        <v>0.11</v>
      </c>
      <c r="M198" s="3"/>
      <c r="N198" s="3">
        <v>0</v>
      </c>
      <c r="O198" s="3">
        <v>-5.88</v>
      </c>
      <c r="P198" s="3">
        <v>-6.78</v>
      </c>
      <c r="Q198" s="3">
        <v>-18.739999999999998</v>
      </c>
      <c r="R198" s="3"/>
      <c r="S198" s="3">
        <v>51.43</v>
      </c>
      <c r="T198" s="3"/>
      <c r="U198" s="3"/>
      <c r="V198" s="3"/>
      <c r="W198" s="4"/>
      <c r="X198" s="3"/>
      <c r="Y198" s="2"/>
      <c r="Z198" s="2"/>
    </row>
    <row r="199" spans="1:26" ht="15.75" customHeight="1" x14ac:dyDescent="0.3">
      <c r="A199" s="7" t="s">
        <v>204</v>
      </c>
      <c r="B199" s="7">
        <v>198</v>
      </c>
      <c r="C199" s="3" t="s">
        <v>1</v>
      </c>
      <c r="D199" s="3"/>
      <c r="E199" s="3">
        <v>205</v>
      </c>
      <c r="F199" s="4">
        <v>0</v>
      </c>
      <c r="G199" s="8">
        <v>0</v>
      </c>
      <c r="H199" s="3">
        <v>0</v>
      </c>
      <c r="I199" s="8">
        <v>1613</v>
      </c>
      <c r="J199" s="3">
        <v>19.079999999999998</v>
      </c>
      <c r="K199" s="3">
        <v>1.31</v>
      </c>
      <c r="L199" s="3">
        <v>0.23</v>
      </c>
      <c r="M199" s="3"/>
      <c r="N199" s="3">
        <v>10.74</v>
      </c>
      <c r="O199" s="3">
        <v>6.45</v>
      </c>
      <c r="P199" s="3">
        <v>6.72</v>
      </c>
      <c r="Q199" s="3">
        <v>-2.0099999999999998</v>
      </c>
      <c r="R199" s="3">
        <v>4.76</v>
      </c>
      <c r="S199" s="3">
        <v>21.79</v>
      </c>
      <c r="T199" s="3"/>
      <c r="U199" s="3">
        <v>611</v>
      </c>
      <c r="V199" s="3">
        <v>534</v>
      </c>
      <c r="W199" s="9">
        <v>-21.44</v>
      </c>
      <c r="X199" s="3"/>
      <c r="Y199" s="2"/>
      <c r="Z199" s="2"/>
    </row>
    <row r="200" spans="1:26" ht="15.75" customHeight="1" x14ac:dyDescent="0.3">
      <c r="A200" s="7" t="s">
        <v>205</v>
      </c>
      <c r="B200" s="7">
        <v>199</v>
      </c>
      <c r="C200" s="3" t="s">
        <v>1</v>
      </c>
      <c r="D200" s="3"/>
      <c r="E200" s="3">
        <v>0.89</v>
      </c>
      <c r="F200" s="3">
        <v>0</v>
      </c>
      <c r="G200" s="8">
        <v>51500</v>
      </c>
      <c r="H200" s="3">
        <v>46</v>
      </c>
      <c r="I200" s="8">
        <v>320</v>
      </c>
      <c r="J200" s="3">
        <v>200.1</v>
      </c>
      <c r="K200" s="3">
        <v>0.81</v>
      </c>
      <c r="L200" s="3">
        <v>0.19</v>
      </c>
      <c r="M200" s="3">
        <v>0.09</v>
      </c>
      <c r="N200" s="3">
        <v>0</v>
      </c>
      <c r="O200" s="3">
        <v>0.25</v>
      </c>
      <c r="P200" s="3">
        <v>0.39</v>
      </c>
      <c r="Q200" s="3">
        <v>-2.37</v>
      </c>
      <c r="R200" s="3">
        <v>10.11</v>
      </c>
      <c r="S200" s="3">
        <v>25.83</v>
      </c>
      <c r="T200" s="3"/>
      <c r="U200" s="3">
        <v>962</v>
      </c>
      <c r="V200" s="8">
        <v>1008</v>
      </c>
      <c r="W200" s="4">
        <v>3.71</v>
      </c>
      <c r="X200" s="3"/>
      <c r="Y200" s="2"/>
      <c r="Z200" s="2"/>
    </row>
    <row r="201" spans="1:26" ht="15.75" customHeight="1" x14ac:dyDescent="0.3">
      <c r="A201" s="7" t="s">
        <v>206</v>
      </c>
      <c r="B201" s="7">
        <v>200</v>
      </c>
      <c r="C201" s="3" t="s">
        <v>1</v>
      </c>
      <c r="D201" s="3"/>
      <c r="E201" s="3">
        <v>18.5</v>
      </c>
      <c r="F201" s="9">
        <v>0</v>
      </c>
      <c r="G201" s="8">
        <v>1500</v>
      </c>
      <c r="H201" s="8">
        <v>28</v>
      </c>
      <c r="I201" s="3">
        <v>888</v>
      </c>
      <c r="J201" s="3">
        <v>18.899999999999999</v>
      </c>
      <c r="K201" s="3">
        <v>0.57999999999999996</v>
      </c>
      <c r="L201" s="3">
        <v>0.8</v>
      </c>
      <c r="M201" s="3">
        <v>1.63</v>
      </c>
      <c r="N201" s="3">
        <v>0.98</v>
      </c>
      <c r="O201" s="3">
        <v>2.33</v>
      </c>
      <c r="P201" s="3">
        <v>3.06</v>
      </c>
      <c r="Q201" s="3">
        <v>-0.31</v>
      </c>
      <c r="R201" s="3">
        <v>8.7799999999999994</v>
      </c>
      <c r="S201" s="3">
        <v>35.25</v>
      </c>
      <c r="T201" s="3"/>
      <c r="U201" s="3">
        <v>705</v>
      </c>
      <c r="V201" s="8">
        <v>712</v>
      </c>
      <c r="W201" s="6">
        <v>2.72</v>
      </c>
      <c r="X201" s="3"/>
      <c r="Y201" s="2"/>
      <c r="Z201" s="2"/>
    </row>
    <row r="202" spans="1:26" ht="15.75" customHeight="1" x14ac:dyDescent="0.3">
      <c r="A202" s="7" t="s">
        <v>207</v>
      </c>
      <c r="B202" s="7">
        <v>201</v>
      </c>
      <c r="C202" s="3" t="s">
        <v>1</v>
      </c>
      <c r="D202" s="3"/>
      <c r="E202" s="3">
        <v>1.28</v>
      </c>
      <c r="F202" s="9">
        <v>1.59</v>
      </c>
      <c r="G202" s="8">
        <v>4615600</v>
      </c>
      <c r="H202" s="8">
        <v>5876</v>
      </c>
      <c r="I202" s="8">
        <v>1280</v>
      </c>
      <c r="J202" s="3">
        <v>316.25</v>
      </c>
      <c r="K202" s="3">
        <v>0.88</v>
      </c>
      <c r="L202" s="3">
        <v>0.24</v>
      </c>
      <c r="M202" s="3"/>
      <c r="N202" s="3">
        <v>0</v>
      </c>
      <c r="O202" s="3">
        <v>0.57999999999999996</v>
      </c>
      <c r="P202" s="3">
        <v>0.28000000000000003</v>
      </c>
      <c r="Q202" s="3">
        <v>-0.12</v>
      </c>
      <c r="R202" s="3">
        <v>0.28999999999999998</v>
      </c>
      <c r="S202" s="3">
        <v>32.82</v>
      </c>
      <c r="T202" s="3"/>
      <c r="U202" s="3">
        <v>966</v>
      </c>
      <c r="V202" s="3">
        <v>990</v>
      </c>
      <c r="W202" s="6">
        <v>-5.35</v>
      </c>
      <c r="X202" s="3"/>
      <c r="Y202" s="2"/>
      <c r="Z202" s="2"/>
    </row>
    <row r="203" spans="1:26" ht="15.75" customHeight="1" x14ac:dyDescent="0.3">
      <c r="A203" s="7" t="s">
        <v>208</v>
      </c>
      <c r="B203" s="7">
        <v>202</v>
      </c>
      <c r="C203" s="3" t="s">
        <v>1</v>
      </c>
      <c r="D203" s="3"/>
      <c r="E203" s="3">
        <v>3.1</v>
      </c>
      <c r="F203" s="9">
        <v>0.65</v>
      </c>
      <c r="G203" s="8">
        <v>1184000</v>
      </c>
      <c r="H203" s="8">
        <v>3667</v>
      </c>
      <c r="I203" s="8">
        <v>1072</v>
      </c>
      <c r="J203" s="3"/>
      <c r="K203" s="3">
        <v>0.39</v>
      </c>
      <c r="L203" s="3">
        <v>0.57999999999999996</v>
      </c>
      <c r="M203" s="3">
        <v>0.15</v>
      </c>
      <c r="N203" s="3">
        <v>0</v>
      </c>
      <c r="O203" s="3">
        <v>0.39</v>
      </c>
      <c r="P203" s="3">
        <v>-0.17</v>
      </c>
      <c r="Q203" s="3">
        <v>21.23</v>
      </c>
      <c r="R203" s="3"/>
      <c r="S203" s="3">
        <v>46.28</v>
      </c>
      <c r="T203" s="3"/>
      <c r="U203" s="3"/>
      <c r="V203" s="3"/>
      <c r="W203" s="4"/>
      <c r="X203" s="3"/>
      <c r="Y203" s="2"/>
      <c r="Z203" s="2"/>
    </row>
    <row r="204" spans="1:26" ht="15.75" customHeight="1" x14ac:dyDescent="0.3">
      <c r="A204" s="7" t="s">
        <v>209</v>
      </c>
      <c r="B204" s="7">
        <v>203</v>
      </c>
      <c r="C204" s="3" t="s">
        <v>5</v>
      </c>
      <c r="D204" s="3"/>
      <c r="E204" s="3">
        <v>6.45</v>
      </c>
      <c r="F204" s="4">
        <v>4.88</v>
      </c>
      <c r="G204" s="8">
        <v>1430300</v>
      </c>
      <c r="H204" s="8">
        <v>9208</v>
      </c>
      <c r="I204" s="8">
        <v>6192</v>
      </c>
      <c r="J204" s="3">
        <v>20.09</v>
      </c>
      <c r="K204" s="3">
        <v>5.47</v>
      </c>
      <c r="L204" s="3">
        <v>5.33</v>
      </c>
      <c r="M204" s="3">
        <v>0.12</v>
      </c>
      <c r="N204" s="3">
        <v>0.32</v>
      </c>
      <c r="O204" s="3">
        <v>9.27</v>
      </c>
      <c r="P204" s="3">
        <v>23.22</v>
      </c>
      <c r="Q204" s="3">
        <v>3.8</v>
      </c>
      <c r="R204" s="3">
        <v>6.88</v>
      </c>
      <c r="S204" s="3">
        <v>33.29</v>
      </c>
      <c r="T204" s="3"/>
      <c r="U204" s="3">
        <v>352</v>
      </c>
      <c r="V204" s="3">
        <v>454</v>
      </c>
      <c r="W204" s="9">
        <v>7.63</v>
      </c>
      <c r="X204" s="3"/>
      <c r="Y204" s="2"/>
      <c r="Z204" s="2"/>
    </row>
    <row r="205" spans="1:26" ht="15.75" customHeight="1" x14ac:dyDescent="0.3">
      <c r="A205" s="7" t="s">
        <v>210</v>
      </c>
      <c r="B205" s="7">
        <v>204</v>
      </c>
      <c r="C205" s="3" t="s">
        <v>1</v>
      </c>
      <c r="D205" s="3"/>
      <c r="E205" s="3">
        <v>1.4</v>
      </c>
      <c r="F205" s="9">
        <v>0</v>
      </c>
      <c r="G205" s="8">
        <v>79500</v>
      </c>
      <c r="H205" s="8">
        <v>111</v>
      </c>
      <c r="I205" s="8">
        <v>2118</v>
      </c>
      <c r="J205" s="3">
        <v>33.25</v>
      </c>
      <c r="K205" s="3">
        <v>1.35</v>
      </c>
      <c r="L205" s="3">
        <v>0.92</v>
      </c>
      <c r="M205" s="3"/>
      <c r="N205" s="3">
        <v>0.04</v>
      </c>
      <c r="O205" s="3">
        <v>4.07</v>
      </c>
      <c r="P205" s="3">
        <v>3.9</v>
      </c>
      <c r="Q205" s="3">
        <v>-4.18</v>
      </c>
      <c r="R205" s="3">
        <v>6.79</v>
      </c>
      <c r="S205" s="3">
        <v>22.18</v>
      </c>
      <c r="T205" s="3"/>
      <c r="U205" s="3">
        <v>774</v>
      </c>
      <c r="V205" s="3">
        <v>727</v>
      </c>
      <c r="W205" s="6">
        <v>4.4000000000000004</v>
      </c>
      <c r="X205" s="3"/>
      <c r="Y205" s="2"/>
      <c r="Z205" s="2"/>
    </row>
    <row r="206" spans="1:26" ht="15.75" customHeight="1" x14ac:dyDescent="0.3">
      <c r="A206" s="7" t="s">
        <v>211</v>
      </c>
      <c r="B206" s="7">
        <v>205</v>
      </c>
      <c r="C206" s="3" t="s">
        <v>1</v>
      </c>
      <c r="D206" s="3"/>
      <c r="E206" s="3">
        <v>10.7</v>
      </c>
      <c r="F206" s="3">
        <v>1.9</v>
      </c>
      <c r="G206" s="8">
        <v>22400</v>
      </c>
      <c r="H206" s="3">
        <v>236</v>
      </c>
      <c r="I206" s="8">
        <v>24816</v>
      </c>
      <c r="J206" s="3">
        <v>10.94</v>
      </c>
      <c r="K206" s="3">
        <v>0.78</v>
      </c>
      <c r="L206" s="3">
        <v>2.46</v>
      </c>
      <c r="M206" s="3">
        <v>0.46</v>
      </c>
      <c r="N206" s="3">
        <v>0.98</v>
      </c>
      <c r="O206" s="3">
        <v>7.86</v>
      </c>
      <c r="P206" s="3">
        <v>8.4499999999999993</v>
      </c>
      <c r="Q206" s="3">
        <v>10.35</v>
      </c>
      <c r="R206" s="3">
        <v>3.81</v>
      </c>
      <c r="S206" s="3">
        <v>17.63</v>
      </c>
      <c r="T206" s="3"/>
      <c r="U206" s="3">
        <v>427</v>
      </c>
      <c r="V206" s="3">
        <v>344</v>
      </c>
      <c r="W206" s="6">
        <v>0.2</v>
      </c>
      <c r="X206" s="3"/>
      <c r="Y206" s="2"/>
      <c r="Z206" s="2"/>
    </row>
    <row r="207" spans="1:26" ht="15.75" customHeight="1" x14ac:dyDescent="0.3">
      <c r="A207" s="7" t="s">
        <v>212</v>
      </c>
      <c r="B207" s="7">
        <v>206</v>
      </c>
      <c r="C207" s="3" t="s">
        <v>1</v>
      </c>
      <c r="D207" s="3"/>
      <c r="E207" s="3">
        <v>8.0500000000000007</v>
      </c>
      <c r="F207" s="3">
        <v>8.7799999999999994</v>
      </c>
      <c r="G207" s="8">
        <v>24423000</v>
      </c>
      <c r="H207" s="8">
        <v>193370</v>
      </c>
      <c r="I207" s="8">
        <v>6440</v>
      </c>
      <c r="J207" s="3">
        <v>11.65</v>
      </c>
      <c r="K207" s="3">
        <v>5.33</v>
      </c>
      <c r="L207" s="3">
        <v>1.91</v>
      </c>
      <c r="M207" s="3">
        <v>0.3</v>
      </c>
      <c r="N207" s="3">
        <v>0.69</v>
      </c>
      <c r="O207" s="3">
        <v>17.54</v>
      </c>
      <c r="P207" s="3">
        <v>42.77</v>
      </c>
      <c r="Q207" s="3">
        <v>15.09</v>
      </c>
      <c r="R207" s="3">
        <v>9.19</v>
      </c>
      <c r="S207" s="3">
        <v>35.020000000000003</v>
      </c>
      <c r="T207" s="3"/>
      <c r="U207" s="3">
        <v>178</v>
      </c>
      <c r="V207" s="3">
        <v>207</v>
      </c>
      <c r="W207" s="9">
        <v>0.51</v>
      </c>
      <c r="X207" s="3"/>
      <c r="Y207" s="2"/>
      <c r="Z207" s="2"/>
    </row>
    <row r="208" spans="1:26" ht="15.75" customHeight="1" x14ac:dyDescent="0.3">
      <c r="A208" s="7" t="s">
        <v>213</v>
      </c>
      <c r="B208" s="7">
        <v>207</v>
      </c>
      <c r="C208" s="3" t="s">
        <v>1</v>
      </c>
      <c r="D208" s="3"/>
      <c r="E208" s="3">
        <v>1.34</v>
      </c>
      <c r="F208" s="4">
        <v>0.75</v>
      </c>
      <c r="G208" s="8">
        <v>6400</v>
      </c>
      <c r="H208" s="8">
        <v>9</v>
      </c>
      <c r="I208" s="8">
        <v>779</v>
      </c>
      <c r="J208" s="3"/>
      <c r="K208" s="3">
        <v>0.33</v>
      </c>
      <c r="L208" s="3">
        <v>0.96</v>
      </c>
      <c r="M208" s="3"/>
      <c r="N208" s="3">
        <v>0</v>
      </c>
      <c r="O208" s="3">
        <v>-0.76</v>
      </c>
      <c r="P208" s="3">
        <v>-1.32</v>
      </c>
      <c r="Q208" s="3">
        <v>2.64</v>
      </c>
      <c r="R208" s="3"/>
      <c r="S208" s="3">
        <v>36.15</v>
      </c>
      <c r="T208" s="3"/>
      <c r="U208" s="3"/>
      <c r="V208" s="3"/>
      <c r="W208" s="9"/>
      <c r="X208" s="3"/>
      <c r="Y208" s="2"/>
      <c r="Z208" s="2"/>
    </row>
    <row r="209" spans="1:26" ht="15.75" customHeight="1" x14ac:dyDescent="0.3">
      <c r="A209" s="7" t="s">
        <v>214</v>
      </c>
      <c r="B209" s="7">
        <v>208</v>
      </c>
      <c r="C209" s="3" t="s">
        <v>1</v>
      </c>
      <c r="D209" s="3"/>
      <c r="E209" s="3">
        <v>1.51</v>
      </c>
      <c r="F209" s="4">
        <v>0</v>
      </c>
      <c r="G209" s="8">
        <v>443300</v>
      </c>
      <c r="H209" s="3">
        <v>665</v>
      </c>
      <c r="I209" s="3">
        <v>906</v>
      </c>
      <c r="J209" s="3">
        <v>10.41</v>
      </c>
      <c r="K209" s="3">
        <v>1.28</v>
      </c>
      <c r="L209" s="3">
        <v>0.4</v>
      </c>
      <c r="M209" s="3">
        <v>0.02</v>
      </c>
      <c r="N209" s="3">
        <v>0.15</v>
      </c>
      <c r="O209" s="3">
        <v>11.4</v>
      </c>
      <c r="P209" s="3">
        <v>12.24</v>
      </c>
      <c r="Q209" s="3">
        <v>5.97</v>
      </c>
      <c r="R209" s="3">
        <v>10.6</v>
      </c>
      <c r="S209" s="3">
        <v>35.33</v>
      </c>
      <c r="T209" s="3"/>
      <c r="U209" s="3">
        <v>304</v>
      </c>
      <c r="V209" s="3">
        <v>243</v>
      </c>
      <c r="W209" s="9">
        <v>0.83</v>
      </c>
      <c r="X209" s="3"/>
      <c r="Y209" s="2"/>
      <c r="Z209" s="2"/>
    </row>
    <row r="210" spans="1:26" ht="15.75" customHeight="1" x14ac:dyDescent="0.3">
      <c r="A210" s="7" t="s">
        <v>215</v>
      </c>
      <c r="B210" s="7">
        <v>209</v>
      </c>
      <c r="C210" s="3" t="s">
        <v>1</v>
      </c>
      <c r="D210" s="3"/>
      <c r="E210" s="3">
        <v>0.37</v>
      </c>
      <c r="F210" s="4">
        <v>-2.63</v>
      </c>
      <c r="G210" s="8">
        <v>160300</v>
      </c>
      <c r="H210" s="3">
        <v>61</v>
      </c>
      <c r="I210" s="3">
        <v>209</v>
      </c>
      <c r="J210" s="3"/>
      <c r="K210" s="3">
        <v>0.59</v>
      </c>
      <c r="L210" s="3">
        <v>1.23</v>
      </c>
      <c r="M210" s="3"/>
      <c r="N210" s="3">
        <v>0</v>
      </c>
      <c r="O210" s="3">
        <v>-25.28</v>
      </c>
      <c r="P210" s="3">
        <v>-54</v>
      </c>
      <c r="Q210" s="3">
        <v>-12.24</v>
      </c>
      <c r="R210" s="3"/>
      <c r="S210" s="3">
        <v>74.05</v>
      </c>
      <c r="T210" s="3"/>
      <c r="U210" s="3"/>
      <c r="V210" s="3"/>
      <c r="W210" s="9"/>
      <c r="X210" s="3"/>
      <c r="Y210" s="2"/>
      <c r="Z210" s="2"/>
    </row>
    <row r="211" spans="1:26" ht="15.75" customHeight="1" x14ac:dyDescent="0.3">
      <c r="A211" s="7" t="s">
        <v>216</v>
      </c>
      <c r="B211" s="7">
        <v>210</v>
      </c>
      <c r="C211" s="3" t="s">
        <v>1</v>
      </c>
      <c r="D211" s="3"/>
      <c r="E211" s="3">
        <v>0.42</v>
      </c>
      <c r="F211" s="4">
        <v>-2.33</v>
      </c>
      <c r="G211" s="8">
        <v>234700</v>
      </c>
      <c r="H211" s="3">
        <v>100</v>
      </c>
      <c r="I211" s="3">
        <v>457</v>
      </c>
      <c r="J211" s="3">
        <v>27.61</v>
      </c>
      <c r="K211" s="3">
        <v>0.33</v>
      </c>
      <c r="L211" s="3">
        <v>0.95</v>
      </c>
      <c r="M211" s="3"/>
      <c r="N211" s="3">
        <v>0.02</v>
      </c>
      <c r="O211" s="3">
        <v>0.63</v>
      </c>
      <c r="P211" s="3">
        <v>1.18</v>
      </c>
      <c r="Q211" s="3">
        <v>0.02</v>
      </c>
      <c r="R211" s="3"/>
      <c r="S211" s="3">
        <v>58.69</v>
      </c>
      <c r="T211" s="3"/>
      <c r="U211" s="3">
        <v>824</v>
      </c>
      <c r="V211" s="3">
        <v>863</v>
      </c>
      <c r="W211" s="9">
        <v>0.17</v>
      </c>
      <c r="X211" s="3"/>
      <c r="Y211" s="2"/>
      <c r="Z211" s="2"/>
    </row>
    <row r="212" spans="1:26" ht="15.75" customHeight="1" x14ac:dyDescent="0.3">
      <c r="A212" s="7" t="s">
        <v>217</v>
      </c>
      <c r="B212" s="7">
        <v>211</v>
      </c>
      <c r="C212" s="3" t="s">
        <v>1</v>
      </c>
      <c r="D212" s="3"/>
      <c r="E212" s="3">
        <v>5.25</v>
      </c>
      <c r="F212" s="3">
        <v>-0.94</v>
      </c>
      <c r="G212" s="8">
        <v>95100</v>
      </c>
      <c r="H212" s="3">
        <v>499</v>
      </c>
      <c r="I212" s="8">
        <v>1050</v>
      </c>
      <c r="J212" s="3">
        <v>9.08</v>
      </c>
      <c r="K212" s="3">
        <v>2.2000000000000002</v>
      </c>
      <c r="L212" s="3">
        <v>1.73</v>
      </c>
      <c r="M212" s="3">
        <v>0.18</v>
      </c>
      <c r="N212" s="3">
        <v>0.57999999999999996</v>
      </c>
      <c r="O212" s="3">
        <v>11.8</v>
      </c>
      <c r="P212" s="3">
        <v>24.59</v>
      </c>
      <c r="Q212" s="3">
        <v>3.29</v>
      </c>
      <c r="R212" s="3">
        <v>9.43</v>
      </c>
      <c r="S212" s="3">
        <v>33.61</v>
      </c>
      <c r="T212" s="3"/>
      <c r="U212" s="3">
        <v>132</v>
      </c>
      <c r="V212" s="3">
        <v>192</v>
      </c>
      <c r="W212" s="9">
        <v>0.84</v>
      </c>
      <c r="X212" s="3"/>
      <c r="Y212" s="2"/>
      <c r="Z212" s="2"/>
    </row>
    <row r="213" spans="1:26" ht="15.75" customHeight="1" x14ac:dyDescent="0.3">
      <c r="A213" s="7" t="s">
        <v>218</v>
      </c>
      <c r="B213" s="7">
        <v>212</v>
      </c>
      <c r="C213" s="3" t="s">
        <v>1</v>
      </c>
      <c r="D213" s="3"/>
      <c r="E213" s="3">
        <v>1.38</v>
      </c>
      <c r="F213" s="4">
        <v>1.47</v>
      </c>
      <c r="G213" s="8">
        <v>211400</v>
      </c>
      <c r="H213" s="3">
        <v>289</v>
      </c>
      <c r="I213" s="8">
        <v>414</v>
      </c>
      <c r="J213" s="3">
        <v>15.8</v>
      </c>
      <c r="K213" s="3">
        <v>0.79</v>
      </c>
      <c r="L213" s="3">
        <v>3.75</v>
      </c>
      <c r="M213" s="3">
        <v>0.1</v>
      </c>
      <c r="N213" s="3">
        <v>0.09</v>
      </c>
      <c r="O213" s="3">
        <v>1.32</v>
      </c>
      <c r="P213" s="3">
        <v>4.8899999999999997</v>
      </c>
      <c r="Q213" s="3">
        <v>2.42</v>
      </c>
      <c r="R213" s="3">
        <v>12.5</v>
      </c>
      <c r="S213" s="3">
        <v>74.739999999999995</v>
      </c>
      <c r="T213" s="3"/>
      <c r="U213" s="3">
        <v>609</v>
      </c>
      <c r="V213" s="3">
        <v>718</v>
      </c>
      <c r="W213" s="9">
        <v>1.58</v>
      </c>
      <c r="X213" s="3"/>
      <c r="Y213" s="2"/>
      <c r="Z213" s="2"/>
    </row>
    <row r="214" spans="1:26" ht="15.75" customHeight="1" x14ac:dyDescent="0.3">
      <c r="A214" s="7" t="s">
        <v>219</v>
      </c>
      <c r="B214" s="7">
        <v>213</v>
      </c>
      <c r="C214" s="3" t="s">
        <v>1</v>
      </c>
      <c r="D214" s="3"/>
      <c r="E214" s="3">
        <v>0.18</v>
      </c>
      <c r="F214" s="9">
        <v>0</v>
      </c>
      <c r="G214" s="8">
        <v>6323600</v>
      </c>
      <c r="H214" s="8">
        <v>1138</v>
      </c>
      <c r="I214" s="3">
        <v>972</v>
      </c>
      <c r="J214" s="3"/>
      <c r="K214" s="3">
        <v>0.26</v>
      </c>
      <c r="L214" s="3">
        <v>0.61</v>
      </c>
      <c r="M214" s="3"/>
      <c r="N214" s="3">
        <v>0</v>
      </c>
      <c r="O214" s="3">
        <v>-3.72</v>
      </c>
      <c r="P214" s="3">
        <v>-7.4</v>
      </c>
      <c r="Q214" s="3">
        <v>-12.01</v>
      </c>
      <c r="R214" s="3"/>
      <c r="S214" s="3">
        <v>82.96</v>
      </c>
      <c r="T214" s="3"/>
      <c r="U214" s="3"/>
      <c r="V214" s="3"/>
      <c r="W214" s="6"/>
      <c r="X214" s="3"/>
      <c r="Y214" s="2"/>
      <c r="Z214" s="2"/>
    </row>
    <row r="215" spans="1:26" ht="15.75" customHeight="1" x14ac:dyDescent="0.3">
      <c r="A215" s="7" t="s">
        <v>220</v>
      </c>
      <c r="B215" s="7">
        <v>214</v>
      </c>
      <c r="C215" s="3" t="s">
        <v>5</v>
      </c>
      <c r="D215" s="3"/>
      <c r="E215" s="3">
        <v>0.47</v>
      </c>
      <c r="F215" s="4">
        <v>0</v>
      </c>
      <c r="G215" s="8">
        <v>656800</v>
      </c>
      <c r="H215" s="8">
        <v>313</v>
      </c>
      <c r="I215" s="3">
        <v>527</v>
      </c>
      <c r="J215" s="3"/>
      <c r="K215" s="3">
        <v>0.39</v>
      </c>
      <c r="L215" s="3">
        <v>0.17</v>
      </c>
      <c r="M215" s="3"/>
      <c r="N215" s="3">
        <v>0</v>
      </c>
      <c r="O215" s="3">
        <v>-2.4</v>
      </c>
      <c r="P215" s="3">
        <v>-3.24</v>
      </c>
      <c r="Q215" s="3">
        <v>-14.83</v>
      </c>
      <c r="R215" s="3"/>
      <c r="S215" s="3">
        <v>71.81</v>
      </c>
      <c r="T215" s="3"/>
      <c r="U215" s="3"/>
      <c r="V215" s="3"/>
      <c r="W215" s="9"/>
      <c r="X215" s="3"/>
      <c r="Y215" s="2"/>
      <c r="Z215" s="2"/>
    </row>
    <row r="216" spans="1:26" ht="15.75" customHeight="1" x14ac:dyDescent="0.3">
      <c r="A216" s="7" t="s">
        <v>221</v>
      </c>
      <c r="B216" s="7">
        <v>215</v>
      </c>
      <c r="C216" s="3" t="s">
        <v>1</v>
      </c>
      <c r="D216" s="3"/>
      <c r="E216" s="3">
        <v>11.9</v>
      </c>
      <c r="F216" s="4">
        <v>-0.83</v>
      </c>
      <c r="G216" s="8">
        <v>1926800</v>
      </c>
      <c r="H216" s="8">
        <v>23205</v>
      </c>
      <c r="I216" s="8">
        <v>14920</v>
      </c>
      <c r="J216" s="3">
        <v>12.71</v>
      </c>
      <c r="K216" s="3">
        <v>1.08</v>
      </c>
      <c r="L216" s="3">
        <v>0.43</v>
      </c>
      <c r="M216" s="3">
        <v>0.2</v>
      </c>
      <c r="N216" s="3">
        <v>0.94</v>
      </c>
      <c r="O216" s="3">
        <v>7.99</v>
      </c>
      <c r="P216" s="3">
        <v>8.81</v>
      </c>
      <c r="Q216" s="3">
        <v>7.44</v>
      </c>
      <c r="R216" s="3">
        <v>1.67</v>
      </c>
      <c r="S216" s="3">
        <v>57.84</v>
      </c>
      <c r="T216" s="3"/>
      <c r="U216" s="3">
        <v>451</v>
      </c>
      <c r="V216" s="3">
        <v>375</v>
      </c>
      <c r="W216" s="9">
        <v>2.75</v>
      </c>
      <c r="X216" s="3"/>
      <c r="Y216" s="2"/>
      <c r="Z216" s="2"/>
    </row>
    <row r="217" spans="1:26" ht="15.75" customHeight="1" x14ac:dyDescent="0.3">
      <c r="A217" s="7" t="s">
        <v>222</v>
      </c>
      <c r="B217" s="7">
        <v>216</v>
      </c>
      <c r="C217" s="3" t="s">
        <v>1</v>
      </c>
      <c r="D217" s="3"/>
      <c r="E217" s="3">
        <v>8.8000000000000007</v>
      </c>
      <c r="F217" s="4">
        <v>0</v>
      </c>
      <c r="G217" s="8">
        <v>161400</v>
      </c>
      <c r="H217" s="8">
        <v>1416</v>
      </c>
      <c r="I217" s="8">
        <v>9008</v>
      </c>
      <c r="J217" s="3"/>
      <c r="K217" s="3">
        <v>0.96</v>
      </c>
      <c r="L217" s="3">
        <v>0.34</v>
      </c>
      <c r="M217" s="3">
        <v>0.2</v>
      </c>
      <c r="N217" s="3">
        <v>0</v>
      </c>
      <c r="O217" s="3">
        <v>1.67</v>
      </c>
      <c r="P217" s="3">
        <v>-0.12</v>
      </c>
      <c r="Q217" s="3">
        <v>-1.1399999999999999</v>
      </c>
      <c r="R217" s="3">
        <v>3.98</v>
      </c>
      <c r="S217" s="3">
        <v>27.69</v>
      </c>
      <c r="T217" s="3"/>
      <c r="U217" s="3"/>
      <c r="V217" s="3"/>
      <c r="W217" s="6"/>
      <c r="X217" s="3"/>
      <c r="Y217" s="2"/>
      <c r="Z217" s="2"/>
    </row>
    <row r="218" spans="1:26" ht="15.75" customHeight="1" x14ac:dyDescent="0.3">
      <c r="A218" s="7" t="s">
        <v>223</v>
      </c>
      <c r="B218" s="7">
        <v>217</v>
      </c>
      <c r="C218" s="3" t="s">
        <v>1</v>
      </c>
      <c r="D218" s="3"/>
      <c r="E218" s="3">
        <v>2.02</v>
      </c>
      <c r="F218" s="4">
        <v>0</v>
      </c>
      <c r="G218" s="8">
        <v>129100</v>
      </c>
      <c r="H218" s="8">
        <v>261</v>
      </c>
      <c r="I218" s="8">
        <v>834</v>
      </c>
      <c r="J218" s="3">
        <v>8.32</v>
      </c>
      <c r="K218" s="3">
        <v>1.1200000000000001</v>
      </c>
      <c r="L218" s="3">
        <v>0.28999999999999998</v>
      </c>
      <c r="M218" s="3"/>
      <c r="N218" s="3">
        <v>0.24</v>
      </c>
      <c r="O218" s="3">
        <v>11.82</v>
      </c>
      <c r="P218" s="3">
        <v>11.8</v>
      </c>
      <c r="Q218" s="3">
        <v>8.4499999999999993</v>
      </c>
      <c r="R218" s="3"/>
      <c r="S218" s="3">
        <v>40.54</v>
      </c>
      <c r="T218" s="3"/>
      <c r="U218" s="3">
        <v>250</v>
      </c>
      <c r="V218" s="3">
        <v>167</v>
      </c>
      <c r="W218" s="9">
        <v>1.54</v>
      </c>
      <c r="X218" s="3"/>
      <c r="Y218" s="2"/>
      <c r="Z218" s="2"/>
    </row>
    <row r="219" spans="1:26" ht="15.75" customHeight="1" x14ac:dyDescent="0.3">
      <c r="A219" s="7" t="s">
        <v>224</v>
      </c>
      <c r="B219" s="7">
        <v>218</v>
      </c>
      <c r="C219" s="3" t="s">
        <v>1</v>
      </c>
      <c r="D219" s="3"/>
      <c r="E219" s="3">
        <v>0.09</v>
      </c>
      <c r="F219" s="4">
        <v>0</v>
      </c>
      <c r="G219" s="8">
        <v>1079600</v>
      </c>
      <c r="H219" s="8">
        <v>87</v>
      </c>
      <c r="I219" s="8">
        <v>2294</v>
      </c>
      <c r="J219" s="3"/>
      <c r="K219" s="3">
        <v>0.18</v>
      </c>
      <c r="L219" s="3">
        <v>0.19</v>
      </c>
      <c r="M219" s="3"/>
      <c r="N219" s="3">
        <v>0</v>
      </c>
      <c r="O219" s="3">
        <v>-6.86</v>
      </c>
      <c r="P219" s="3">
        <v>-10.050000000000001</v>
      </c>
      <c r="Q219" s="3">
        <v>-9.1</v>
      </c>
      <c r="R219" s="3"/>
      <c r="S219" s="3">
        <v>30.91</v>
      </c>
      <c r="T219" s="3"/>
      <c r="U219" s="3"/>
      <c r="V219" s="3"/>
      <c r="W219" s="6"/>
      <c r="X219" s="3"/>
      <c r="Y219" s="2"/>
      <c r="Z219" s="2"/>
    </row>
    <row r="220" spans="1:26" ht="15.75" customHeight="1" x14ac:dyDescent="0.3">
      <c r="A220" s="7" t="s">
        <v>225</v>
      </c>
      <c r="B220" s="7">
        <v>219</v>
      </c>
      <c r="C220" s="3" t="s">
        <v>1</v>
      </c>
      <c r="D220" s="3"/>
      <c r="E220" s="3">
        <v>3.12</v>
      </c>
      <c r="F220" s="3">
        <v>0</v>
      </c>
      <c r="G220" s="8">
        <v>651000</v>
      </c>
      <c r="H220" s="8">
        <v>2046</v>
      </c>
      <c r="I220" s="8">
        <v>4760</v>
      </c>
      <c r="J220" s="3"/>
      <c r="K220" s="3">
        <v>0.89</v>
      </c>
      <c r="L220" s="3">
        <v>1.27</v>
      </c>
      <c r="M220" s="3"/>
      <c r="N220" s="3">
        <v>0</v>
      </c>
      <c r="O220" s="3">
        <v>-0.87</v>
      </c>
      <c r="P220" s="3">
        <v>-3.57</v>
      </c>
      <c r="Q220" s="3">
        <v>-5.59</v>
      </c>
      <c r="R220" s="3"/>
      <c r="S220" s="3">
        <v>35.590000000000003</v>
      </c>
      <c r="T220" s="3"/>
      <c r="U220" s="3"/>
      <c r="V220" s="3"/>
      <c r="W220" s="9"/>
      <c r="X220" s="3"/>
      <c r="Y220" s="2"/>
      <c r="Z220" s="2"/>
    </row>
    <row r="221" spans="1:26" ht="15.75" customHeight="1" x14ac:dyDescent="0.3">
      <c r="A221" s="7" t="s">
        <v>226</v>
      </c>
      <c r="B221" s="7">
        <v>220</v>
      </c>
      <c r="C221" s="3" t="s">
        <v>1</v>
      </c>
      <c r="D221" s="3"/>
      <c r="E221" s="3">
        <v>2.16</v>
      </c>
      <c r="F221" s="4">
        <v>0</v>
      </c>
      <c r="G221" s="8">
        <v>32500</v>
      </c>
      <c r="H221" s="8">
        <v>68</v>
      </c>
      <c r="I221" s="8">
        <v>14040</v>
      </c>
      <c r="J221" s="3">
        <v>9.89</v>
      </c>
      <c r="K221" s="3">
        <v>1.05</v>
      </c>
      <c r="L221" s="3">
        <v>1.1100000000000001</v>
      </c>
      <c r="M221" s="3"/>
      <c r="N221" s="3">
        <v>0.22</v>
      </c>
      <c r="O221" s="3">
        <v>7.4</v>
      </c>
      <c r="P221" s="3">
        <v>11.26</v>
      </c>
      <c r="Q221" s="3">
        <v>55.6</v>
      </c>
      <c r="R221" s="3"/>
      <c r="S221" s="3">
        <v>5.09</v>
      </c>
      <c r="T221" s="3"/>
      <c r="U221" s="3">
        <v>317</v>
      </c>
      <c r="V221" s="3">
        <v>326</v>
      </c>
      <c r="W221" s="9">
        <v>0.44</v>
      </c>
      <c r="X221" s="3"/>
      <c r="Y221" s="2"/>
      <c r="Z221" s="2"/>
    </row>
    <row r="222" spans="1:26" ht="15.75" customHeight="1" x14ac:dyDescent="0.3">
      <c r="A222" s="7" t="s">
        <v>227</v>
      </c>
      <c r="B222" s="7">
        <v>221</v>
      </c>
      <c r="C222" s="3" t="s">
        <v>1</v>
      </c>
      <c r="D222" s="3"/>
      <c r="E222" s="3">
        <v>19.2</v>
      </c>
      <c r="F222" s="9">
        <v>-2.04</v>
      </c>
      <c r="G222" s="8">
        <v>7518200</v>
      </c>
      <c r="H222" s="8">
        <v>145235</v>
      </c>
      <c r="I222" s="8">
        <v>84511</v>
      </c>
      <c r="J222" s="3">
        <v>39.22</v>
      </c>
      <c r="K222" s="3">
        <v>5.23</v>
      </c>
      <c r="L222" s="3">
        <v>1.1200000000000001</v>
      </c>
      <c r="M222" s="3">
        <v>0.21</v>
      </c>
      <c r="N222" s="3">
        <v>0.49</v>
      </c>
      <c r="O222" s="3">
        <v>8.9700000000000006</v>
      </c>
      <c r="P222" s="3">
        <v>13.87</v>
      </c>
      <c r="Q222" s="3">
        <v>8.0500000000000007</v>
      </c>
      <c r="R222" s="3">
        <v>1</v>
      </c>
      <c r="S222" s="3">
        <v>30.96</v>
      </c>
      <c r="T222" s="3"/>
      <c r="U222" s="3">
        <v>552</v>
      </c>
      <c r="V222" s="3">
        <v>566</v>
      </c>
      <c r="W222" s="9">
        <v>1.47</v>
      </c>
      <c r="X222" s="3"/>
      <c r="Y222" s="2"/>
      <c r="Z222" s="2"/>
    </row>
    <row r="223" spans="1:26" ht="15.75" customHeight="1" x14ac:dyDescent="0.3">
      <c r="A223" s="7" t="s">
        <v>228</v>
      </c>
      <c r="B223" s="7">
        <v>222</v>
      </c>
      <c r="C223" s="3" t="s">
        <v>1</v>
      </c>
      <c r="D223" s="3"/>
      <c r="E223" s="3">
        <v>1</v>
      </c>
      <c r="F223" s="4">
        <v>-0.99</v>
      </c>
      <c r="G223" s="8">
        <v>1296900</v>
      </c>
      <c r="H223" s="8">
        <v>1305</v>
      </c>
      <c r="I223" s="8">
        <v>1899</v>
      </c>
      <c r="J223" s="3"/>
      <c r="K223" s="3">
        <v>1.82</v>
      </c>
      <c r="L223" s="3">
        <v>0.46</v>
      </c>
      <c r="M223" s="3"/>
      <c r="N223" s="3">
        <v>0</v>
      </c>
      <c r="O223" s="3">
        <v>-2.93</v>
      </c>
      <c r="P223" s="3">
        <v>-4.62</v>
      </c>
      <c r="Q223" s="3">
        <v>-2.21</v>
      </c>
      <c r="R223" s="3"/>
      <c r="S223" s="3">
        <v>58.16</v>
      </c>
      <c r="T223" s="3"/>
      <c r="U223" s="3"/>
      <c r="V223" s="3"/>
      <c r="W223" s="6"/>
      <c r="X223" s="3"/>
      <c r="Y223" s="2"/>
      <c r="Z223" s="2"/>
    </row>
    <row r="224" spans="1:26" ht="15.75" customHeight="1" x14ac:dyDescent="0.3">
      <c r="A224" s="7" t="s">
        <v>229</v>
      </c>
      <c r="B224" s="7">
        <v>223</v>
      </c>
      <c r="C224" s="3" t="s">
        <v>5</v>
      </c>
      <c r="D224" s="3"/>
      <c r="E224" s="3">
        <v>6.55</v>
      </c>
      <c r="F224" s="9">
        <v>-9.66</v>
      </c>
      <c r="G224" s="8">
        <v>148000</v>
      </c>
      <c r="H224" s="8">
        <v>976</v>
      </c>
      <c r="I224" s="8">
        <v>15220</v>
      </c>
      <c r="J224" s="3">
        <v>8.69</v>
      </c>
      <c r="K224" s="3">
        <v>0.88</v>
      </c>
      <c r="L224" s="3">
        <v>1.82</v>
      </c>
      <c r="M224" s="3">
        <v>0.48</v>
      </c>
      <c r="N224" s="3">
        <v>0.75</v>
      </c>
      <c r="O224" s="3"/>
      <c r="P224" s="3"/>
      <c r="Q224" s="3"/>
      <c r="R224" s="3">
        <v>6.62</v>
      </c>
      <c r="S224" s="3"/>
      <c r="T224" s="3"/>
      <c r="U224" s="3"/>
      <c r="V224" s="3"/>
      <c r="W224" s="9">
        <v>0.22</v>
      </c>
      <c r="X224" s="3"/>
      <c r="Y224" s="2"/>
      <c r="Z224" s="2"/>
    </row>
    <row r="225" spans="1:26" ht="15.75" customHeight="1" x14ac:dyDescent="0.3">
      <c r="A225" s="7" t="s">
        <v>230</v>
      </c>
      <c r="B225" s="7">
        <v>224</v>
      </c>
      <c r="C225" s="3" t="s">
        <v>1</v>
      </c>
      <c r="D225" s="3"/>
      <c r="E225" s="3">
        <v>1.35</v>
      </c>
      <c r="F225" s="4">
        <v>-5.59</v>
      </c>
      <c r="G225" s="8">
        <v>81600</v>
      </c>
      <c r="H225" s="3">
        <v>111</v>
      </c>
      <c r="I225" s="8">
        <v>810</v>
      </c>
      <c r="J225" s="3"/>
      <c r="K225" s="3">
        <v>1.31</v>
      </c>
      <c r="L225" s="3">
        <v>0.66</v>
      </c>
      <c r="M225" s="3"/>
      <c r="N225" s="3">
        <v>0</v>
      </c>
      <c r="O225" s="3">
        <v>-20.96</v>
      </c>
      <c r="P225" s="3">
        <v>-25.48</v>
      </c>
      <c r="Q225" s="3">
        <v>-236.78</v>
      </c>
      <c r="R225" s="3">
        <v>12.59</v>
      </c>
      <c r="S225" s="3">
        <v>40.15</v>
      </c>
      <c r="T225" s="3"/>
      <c r="U225" s="3"/>
      <c r="V225" s="3"/>
      <c r="W225" s="9"/>
      <c r="X225" s="3"/>
      <c r="Y225" s="2"/>
      <c r="Z225" s="2"/>
    </row>
    <row r="226" spans="1:26" ht="15.75" customHeight="1" x14ac:dyDescent="0.3">
      <c r="A226" s="7" t="s">
        <v>231</v>
      </c>
      <c r="B226" s="7">
        <v>225</v>
      </c>
      <c r="C226" s="3" t="s">
        <v>1</v>
      </c>
      <c r="D226" s="3"/>
      <c r="E226" s="3">
        <v>63</v>
      </c>
      <c r="F226" s="4">
        <v>-2.33</v>
      </c>
      <c r="G226" s="8">
        <v>6394000</v>
      </c>
      <c r="H226" s="8">
        <v>408856</v>
      </c>
      <c r="I226" s="8">
        <v>177643</v>
      </c>
      <c r="J226" s="3">
        <v>32.22</v>
      </c>
      <c r="K226" s="3">
        <v>1.78</v>
      </c>
      <c r="L226" s="3">
        <v>1.41</v>
      </c>
      <c r="M226" s="3">
        <v>0.5</v>
      </c>
      <c r="N226" s="3">
        <v>1.96</v>
      </c>
      <c r="O226" s="3">
        <v>4.99</v>
      </c>
      <c r="P226" s="3">
        <v>8.6300000000000008</v>
      </c>
      <c r="Q226" s="3">
        <v>9.3800000000000008</v>
      </c>
      <c r="R226" s="3">
        <v>1.65</v>
      </c>
      <c r="S226" s="3">
        <v>24.74</v>
      </c>
      <c r="T226" s="3"/>
      <c r="U226" s="3">
        <v>644</v>
      </c>
      <c r="V226" s="3">
        <v>686</v>
      </c>
      <c r="W226" s="9">
        <v>1.5</v>
      </c>
      <c r="X226" s="3"/>
      <c r="Y226" s="2"/>
      <c r="Z226" s="2"/>
    </row>
    <row r="227" spans="1:26" ht="15.75" customHeight="1" x14ac:dyDescent="0.3">
      <c r="A227" s="7" t="s">
        <v>232</v>
      </c>
      <c r="B227" s="7">
        <v>226</v>
      </c>
      <c r="C227" s="3" t="s">
        <v>1</v>
      </c>
      <c r="D227" s="3"/>
      <c r="E227" s="3">
        <v>9.6</v>
      </c>
      <c r="F227" s="9">
        <v>0</v>
      </c>
      <c r="G227" s="8">
        <v>1000</v>
      </c>
      <c r="H227" s="8">
        <v>10</v>
      </c>
      <c r="I227" s="8">
        <v>7872</v>
      </c>
      <c r="J227" s="3">
        <v>29.83</v>
      </c>
      <c r="K227" s="3">
        <v>7.5</v>
      </c>
      <c r="L227" s="3">
        <v>2.61</v>
      </c>
      <c r="M227" s="3"/>
      <c r="N227" s="3">
        <v>0.32</v>
      </c>
      <c r="O227" s="3">
        <v>9.73</v>
      </c>
      <c r="P227" s="3">
        <v>24.57</v>
      </c>
      <c r="Q227" s="3">
        <v>2.13</v>
      </c>
      <c r="R227" s="3">
        <v>3.13</v>
      </c>
      <c r="S227" s="3">
        <v>20.57</v>
      </c>
      <c r="T227" s="3"/>
      <c r="U227" s="3">
        <v>401</v>
      </c>
      <c r="V227" s="3">
        <v>500</v>
      </c>
      <c r="W227" s="6">
        <v>0.06</v>
      </c>
      <c r="X227" s="3"/>
      <c r="Y227" s="2"/>
      <c r="Z227" s="2"/>
    </row>
    <row r="228" spans="1:26" ht="15.75" customHeight="1" x14ac:dyDescent="0.3">
      <c r="A228" s="7" t="s">
        <v>233</v>
      </c>
      <c r="B228" s="7">
        <v>227</v>
      </c>
      <c r="C228" s="3" t="s">
        <v>1</v>
      </c>
      <c r="D228" s="3"/>
      <c r="E228" s="3">
        <v>0.51</v>
      </c>
      <c r="F228" s="4">
        <v>0</v>
      </c>
      <c r="G228" s="8">
        <v>284700</v>
      </c>
      <c r="H228" s="3">
        <v>145</v>
      </c>
      <c r="I228" s="8">
        <v>1844</v>
      </c>
      <c r="J228" s="3"/>
      <c r="K228" s="3">
        <v>0.52</v>
      </c>
      <c r="L228" s="3">
        <v>2.91</v>
      </c>
      <c r="M228" s="3"/>
      <c r="N228" s="3">
        <v>0</v>
      </c>
      <c r="O228" s="3">
        <v>-1.41</v>
      </c>
      <c r="P228" s="3">
        <v>-15.38</v>
      </c>
      <c r="Q228" s="3">
        <v>-73.510000000000005</v>
      </c>
      <c r="R228" s="3"/>
      <c r="S228" s="3">
        <v>36.35</v>
      </c>
      <c r="T228" s="3"/>
      <c r="U228" s="3"/>
      <c r="V228" s="3"/>
      <c r="W228" s="9"/>
      <c r="X228" s="3"/>
      <c r="Y228" s="2"/>
      <c r="Z228" s="2"/>
    </row>
    <row r="229" spans="1:26" ht="15.75" customHeight="1" x14ac:dyDescent="0.3">
      <c r="A229" s="7" t="s">
        <v>234</v>
      </c>
      <c r="B229" s="7">
        <v>228</v>
      </c>
      <c r="C229" s="3" t="s">
        <v>1</v>
      </c>
      <c r="D229" s="3"/>
      <c r="E229" s="3">
        <v>1.1200000000000001</v>
      </c>
      <c r="F229" s="9">
        <v>3.7</v>
      </c>
      <c r="G229" s="8">
        <v>135800</v>
      </c>
      <c r="H229" s="3">
        <v>151</v>
      </c>
      <c r="I229" s="8">
        <v>916</v>
      </c>
      <c r="J229" s="3">
        <v>76.87</v>
      </c>
      <c r="K229" s="3">
        <v>1.22</v>
      </c>
      <c r="L229" s="3">
        <v>0.39</v>
      </c>
      <c r="M229" s="3"/>
      <c r="N229" s="3">
        <v>0.01</v>
      </c>
      <c r="O229" s="3">
        <v>2.78</v>
      </c>
      <c r="P229" s="3">
        <v>1.59</v>
      </c>
      <c r="Q229" s="3">
        <v>4.57</v>
      </c>
      <c r="R229" s="3"/>
      <c r="S229" s="3">
        <v>48.66</v>
      </c>
      <c r="T229" s="3"/>
      <c r="U229" s="3">
        <v>906</v>
      </c>
      <c r="V229" s="3">
        <v>867</v>
      </c>
      <c r="W229" s="9">
        <v>-0.76</v>
      </c>
      <c r="X229" s="3"/>
      <c r="Y229" s="2"/>
      <c r="Z229" s="2"/>
    </row>
    <row r="230" spans="1:26" ht="15.75" customHeight="1" x14ac:dyDescent="0.3">
      <c r="A230" s="7" t="s">
        <v>235</v>
      </c>
      <c r="B230" s="7">
        <v>229</v>
      </c>
      <c r="C230" s="3" t="s">
        <v>5</v>
      </c>
      <c r="D230" s="3"/>
      <c r="E230" s="3">
        <v>1.3</v>
      </c>
      <c r="F230" s="4">
        <v>-2.99</v>
      </c>
      <c r="G230" s="8">
        <v>178000</v>
      </c>
      <c r="H230" s="8">
        <v>238</v>
      </c>
      <c r="I230" s="3">
        <v>325</v>
      </c>
      <c r="J230" s="3">
        <v>76.23</v>
      </c>
      <c r="K230" s="3">
        <v>1.4</v>
      </c>
      <c r="L230" s="3">
        <v>0.17</v>
      </c>
      <c r="M230" s="3"/>
      <c r="N230" s="3">
        <v>0.02</v>
      </c>
      <c r="O230" s="3">
        <v>2.27</v>
      </c>
      <c r="P230" s="3">
        <v>1.81</v>
      </c>
      <c r="Q230" s="3">
        <v>2.0299999999999998</v>
      </c>
      <c r="R230" s="3">
        <v>2.69</v>
      </c>
      <c r="S230" s="3">
        <v>36</v>
      </c>
      <c r="T230" s="3"/>
      <c r="U230" s="3">
        <v>898</v>
      </c>
      <c r="V230" s="3">
        <v>887</v>
      </c>
      <c r="W230" s="4">
        <v>-6.52</v>
      </c>
      <c r="X230" s="3"/>
      <c r="Y230" s="2"/>
      <c r="Z230" s="2"/>
    </row>
    <row r="231" spans="1:26" ht="15.75" customHeight="1" x14ac:dyDescent="0.3">
      <c r="A231" s="7" t="s">
        <v>236</v>
      </c>
      <c r="B231" s="7">
        <v>230</v>
      </c>
      <c r="C231" s="3" t="s">
        <v>1</v>
      </c>
      <c r="D231" s="3" t="s">
        <v>6</v>
      </c>
      <c r="E231" s="3">
        <v>0.09</v>
      </c>
      <c r="F231" s="4">
        <v>0</v>
      </c>
      <c r="G231" s="8">
        <v>0</v>
      </c>
      <c r="H231" s="3">
        <v>0</v>
      </c>
      <c r="I231" s="3">
        <v>617</v>
      </c>
      <c r="J231" s="3"/>
      <c r="K231" s="3"/>
      <c r="L231" s="3">
        <v>1.62</v>
      </c>
      <c r="M231" s="3"/>
      <c r="N231" s="3">
        <v>0</v>
      </c>
      <c r="O231" s="3">
        <v>8.02</v>
      </c>
      <c r="P231" s="3">
        <v>84.64</v>
      </c>
      <c r="Q231" s="3">
        <v>-8.27</v>
      </c>
      <c r="R231" s="3"/>
      <c r="S231" s="3">
        <v>26.08</v>
      </c>
      <c r="T231" s="3"/>
      <c r="U231" s="3"/>
      <c r="V231" s="3"/>
      <c r="W231" s="4"/>
      <c r="X231" s="3"/>
      <c r="Y231" s="2"/>
      <c r="Z231" s="2"/>
    </row>
    <row r="232" spans="1:26" ht="15.75" customHeight="1" x14ac:dyDescent="0.3">
      <c r="A232" s="7" t="s">
        <v>237</v>
      </c>
      <c r="B232" s="7">
        <v>231</v>
      </c>
      <c r="C232" s="3" t="s">
        <v>1</v>
      </c>
      <c r="D232" s="3"/>
      <c r="E232" s="3">
        <v>0.68</v>
      </c>
      <c r="F232" s="3">
        <v>3.03</v>
      </c>
      <c r="G232" s="8">
        <v>741900</v>
      </c>
      <c r="H232" s="3">
        <v>495</v>
      </c>
      <c r="I232" s="3">
        <v>653</v>
      </c>
      <c r="J232" s="3">
        <v>6.72</v>
      </c>
      <c r="K232" s="3">
        <v>0.89</v>
      </c>
      <c r="L232" s="3">
        <v>0.42</v>
      </c>
      <c r="M232" s="3"/>
      <c r="N232" s="3">
        <v>0.1</v>
      </c>
      <c r="O232" s="3">
        <v>12.64</v>
      </c>
      <c r="P232" s="3">
        <v>14.53</v>
      </c>
      <c r="Q232" s="3">
        <v>4.53</v>
      </c>
      <c r="R232" s="3">
        <v>7.58</v>
      </c>
      <c r="S232" s="3">
        <v>24.75</v>
      </c>
      <c r="T232" s="3"/>
      <c r="U232" s="3">
        <v>171</v>
      </c>
      <c r="V232" s="3">
        <v>122</v>
      </c>
      <c r="W232" s="9"/>
      <c r="X232" s="3"/>
      <c r="Y232" s="2"/>
      <c r="Z232" s="2"/>
    </row>
    <row r="233" spans="1:26" ht="15.75" customHeight="1" x14ac:dyDescent="0.3">
      <c r="A233" s="7" t="s">
        <v>238</v>
      </c>
      <c r="B233" s="7">
        <v>232</v>
      </c>
      <c r="C233" s="3" t="s">
        <v>1</v>
      </c>
      <c r="D233" s="3"/>
      <c r="E233" s="3">
        <v>31.25</v>
      </c>
      <c r="F233" s="3">
        <v>-0.79</v>
      </c>
      <c r="G233" s="8">
        <v>24010600</v>
      </c>
      <c r="H233" s="8">
        <v>763116</v>
      </c>
      <c r="I233" s="8">
        <v>333328</v>
      </c>
      <c r="J233" s="3">
        <v>106.03</v>
      </c>
      <c r="K233" s="3">
        <v>13.59</v>
      </c>
      <c r="L233" s="3">
        <v>4.9000000000000004</v>
      </c>
      <c r="M233" s="3">
        <v>1.3</v>
      </c>
      <c r="N233" s="3">
        <v>0.28999999999999998</v>
      </c>
      <c r="O233" s="3">
        <v>5.97</v>
      </c>
      <c r="P233" s="3">
        <v>11.24</v>
      </c>
      <c r="Q233" s="3">
        <v>8.75</v>
      </c>
      <c r="R233" s="3">
        <v>0.75</v>
      </c>
      <c r="S233" s="3">
        <v>26.71</v>
      </c>
      <c r="T233" s="3"/>
      <c r="U233" s="3">
        <v>672</v>
      </c>
      <c r="V233" s="3">
        <v>741</v>
      </c>
      <c r="W233" s="9">
        <v>4.32</v>
      </c>
      <c r="X233" s="3"/>
      <c r="Y233" s="2"/>
      <c r="Z233" s="2"/>
    </row>
    <row r="234" spans="1:26" ht="15.75" customHeight="1" x14ac:dyDescent="0.3">
      <c r="A234" s="7" t="s">
        <v>239</v>
      </c>
      <c r="B234" s="7">
        <v>233</v>
      </c>
      <c r="C234" s="3" t="s">
        <v>1</v>
      </c>
      <c r="D234" s="3"/>
      <c r="E234" s="3">
        <v>2.36</v>
      </c>
      <c r="F234" s="4">
        <v>3.51</v>
      </c>
      <c r="G234" s="8">
        <v>83790700</v>
      </c>
      <c r="H234" s="8">
        <v>197565</v>
      </c>
      <c r="I234" s="8">
        <v>20963</v>
      </c>
      <c r="J234" s="3">
        <v>9.41</v>
      </c>
      <c r="K234" s="3">
        <v>2.17</v>
      </c>
      <c r="L234" s="3">
        <v>3.2</v>
      </c>
      <c r="M234" s="3">
        <v>0.14000000000000001</v>
      </c>
      <c r="N234" s="3">
        <v>0.25</v>
      </c>
      <c r="O234" s="3">
        <v>8.01</v>
      </c>
      <c r="P234" s="3">
        <v>23.2</v>
      </c>
      <c r="Q234" s="3">
        <v>20.09</v>
      </c>
      <c r="R234" s="3">
        <v>5.96</v>
      </c>
      <c r="S234" s="3">
        <v>44.03</v>
      </c>
      <c r="T234" s="3"/>
      <c r="U234" s="3">
        <v>154</v>
      </c>
      <c r="V234" s="3">
        <v>289</v>
      </c>
      <c r="W234" s="6">
        <v>0.23</v>
      </c>
      <c r="X234" s="3"/>
      <c r="Y234" s="2"/>
      <c r="Z234" s="2"/>
    </row>
    <row r="235" spans="1:26" ht="15.75" customHeight="1" x14ac:dyDescent="0.3">
      <c r="A235" s="7" t="s">
        <v>240</v>
      </c>
      <c r="B235" s="7">
        <v>234</v>
      </c>
      <c r="C235" s="3" t="s">
        <v>5</v>
      </c>
      <c r="D235" s="3"/>
      <c r="E235" s="3">
        <v>212</v>
      </c>
      <c r="F235" s="4">
        <v>0</v>
      </c>
      <c r="G235" s="8">
        <v>0</v>
      </c>
      <c r="H235" s="8">
        <v>0</v>
      </c>
      <c r="I235" s="8">
        <v>1569</v>
      </c>
      <c r="J235" s="3"/>
      <c r="K235" s="3">
        <v>0.44</v>
      </c>
      <c r="L235" s="3">
        <v>0.83</v>
      </c>
      <c r="M235" s="3"/>
      <c r="N235" s="3">
        <v>0</v>
      </c>
      <c r="O235" s="3">
        <v>-1.44</v>
      </c>
      <c r="P235" s="3">
        <v>-4.1399999999999997</v>
      </c>
      <c r="Q235" s="3">
        <v>-9.4600000000000009</v>
      </c>
      <c r="R235" s="3"/>
      <c r="S235" s="3">
        <v>25.59</v>
      </c>
      <c r="T235" s="3"/>
      <c r="U235" s="3"/>
      <c r="V235" s="3"/>
      <c r="W235" s="9"/>
      <c r="X235" s="3"/>
      <c r="Y235" s="2"/>
      <c r="Z235" s="2"/>
    </row>
    <row r="236" spans="1:26" ht="15.75" customHeight="1" x14ac:dyDescent="0.3">
      <c r="A236" s="7" t="s">
        <v>241</v>
      </c>
      <c r="B236" s="7">
        <v>235</v>
      </c>
      <c r="C236" s="3" t="s">
        <v>1</v>
      </c>
      <c r="D236" s="3"/>
      <c r="E236" s="3">
        <v>42.25</v>
      </c>
      <c r="F236" s="3">
        <v>-2.31</v>
      </c>
      <c r="G236" s="8">
        <v>3029500</v>
      </c>
      <c r="H236" s="8">
        <v>128960</v>
      </c>
      <c r="I236" s="8">
        <v>34006</v>
      </c>
      <c r="J236" s="3">
        <v>18.37</v>
      </c>
      <c r="K236" s="3">
        <v>1.61</v>
      </c>
      <c r="L236" s="3">
        <v>0.17</v>
      </c>
      <c r="M236" s="3">
        <v>0.65</v>
      </c>
      <c r="N236" s="3">
        <v>2.2999999999999998</v>
      </c>
      <c r="O236" s="3">
        <v>8.0299999999999994</v>
      </c>
      <c r="P236" s="3">
        <v>8.8699999999999992</v>
      </c>
      <c r="Q236" s="3">
        <v>9.3699999999999992</v>
      </c>
      <c r="R236" s="3">
        <v>3.01</v>
      </c>
      <c r="S236" s="3">
        <v>50.46</v>
      </c>
      <c r="T236" s="3"/>
      <c r="U236" s="3">
        <v>538</v>
      </c>
      <c r="V236" s="3">
        <v>460</v>
      </c>
      <c r="W236" s="9">
        <v>-27.01</v>
      </c>
      <c r="X236" s="3"/>
      <c r="Y236" s="2"/>
      <c r="Z236" s="2"/>
    </row>
    <row r="237" spans="1:26" ht="15.75" customHeight="1" x14ac:dyDescent="0.3">
      <c r="A237" s="7" t="s">
        <v>242</v>
      </c>
      <c r="B237" s="7">
        <v>236</v>
      </c>
      <c r="C237" s="3" t="s">
        <v>1</v>
      </c>
      <c r="D237" s="3"/>
      <c r="E237" s="3">
        <v>2.1</v>
      </c>
      <c r="F237" s="4">
        <v>-0.94</v>
      </c>
      <c r="G237" s="8">
        <v>70400</v>
      </c>
      <c r="H237" s="8">
        <v>149</v>
      </c>
      <c r="I237" s="8">
        <v>1227</v>
      </c>
      <c r="J237" s="3">
        <v>8.56</v>
      </c>
      <c r="K237" s="3">
        <v>0.96</v>
      </c>
      <c r="L237" s="3">
        <v>0.22</v>
      </c>
      <c r="M237" s="3">
        <v>0.18</v>
      </c>
      <c r="N237" s="3">
        <v>0.25</v>
      </c>
      <c r="O237" s="3">
        <v>11.67</v>
      </c>
      <c r="P237" s="3">
        <v>11.38</v>
      </c>
      <c r="Q237" s="3">
        <v>10.17</v>
      </c>
      <c r="R237" s="3">
        <v>8.49</v>
      </c>
      <c r="S237" s="3">
        <v>34.81</v>
      </c>
      <c r="T237" s="3"/>
      <c r="U237" s="3">
        <v>271</v>
      </c>
      <c r="V237" s="3">
        <v>181</v>
      </c>
      <c r="W237" s="4">
        <v>0.15</v>
      </c>
      <c r="X237" s="3"/>
      <c r="Y237" s="2"/>
      <c r="Z237" s="2"/>
    </row>
    <row r="238" spans="1:26" ht="15.75" customHeight="1" x14ac:dyDescent="0.3">
      <c r="A238" s="7" t="s">
        <v>243</v>
      </c>
      <c r="B238" s="7">
        <v>237</v>
      </c>
      <c r="C238" s="3" t="s">
        <v>1</v>
      </c>
      <c r="D238" s="3"/>
      <c r="E238" s="3">
        <v>3.52</v>
      </c>
      <c r="F238" s="4">
        <v>0</v>
      </c>
      <c r="G238" s="8">
        <v>1327200</v>
      </c>
      <c r="H238" s="8">
        <v>4693</v>
      </c>
      <c r="I238" s="8">
        <v>2318</v>
      </c>
      <c r="J238" s="3">
        <v>7.3</v>
      </c>
      <c r="K238" s="3">
        <v>0.78</v>
      </c>
      <c r="L238" s="3">
        <v>0.17</v>
      </c>
      <c r="M238" s="3">
        <v>0.15</v>
      </c>
      <c r="N238" s="3">
        <v>0.48</v>
      </c>
      <c r="O238" s="3">
        <v>11.45</v>
      </c>
      <c r="P238" s="3">
        <v>11.03</v>
      </c>
      <c r="Q238" s="3">
        <v>12.27</v>
      </c>
      <c r="R238" s="3">
        <v>4.12</v>
      </c>
      <c r="S238" s="3">
        <v>47.18</v>
      </c>
      <c r="T238" s="3"/>
      <c r="U238" s="3">
        <v>254</v>
      </c>
      <c r="V238" s="3">
        <v>152</v>
      </c>
      <c r="W238" s="9">
        <v>-0.96</v>
      </c>
      <c r="X238" s="3"/>
      <c r="Y238" s="2"/>
      <c r="Z238" s="2"/>
    </row>
    <row r="239" spans="1:26" ht="15.75" customHeight="1" x14ac:dyDescent="0.3">
      <c r="A239" s="7" t="s">
        <v>244</v>
      </c>
      <c r="B239" s="7">
        <v>238</v>
      </c>
      <c r="C239" s="3" t="s">
        <v>1</v>
      </c>
      <c r="D239" s="3"/>
      <c r="E239" s="3">
        <v>14.3</v>
      </c>
      <c r="F239" s="4">
        <v>-1.38</v>
      </c>
      <c r="G239" s="8">
        <v>14126800</v>
      </c>
      <c r="H239" s="8">
        <v>202178</v>
      </c>
      <c r="I239" s="8">
        <v>188062</v>
      </c>
      <c r="J239" s="3">
        <v>34.58</v>
      </c>
      <c r="K239" s="3">
        <v>9.41</v>
      </c>
      <c r="L239" s="3">
        <v>1.73</v>
      </c>
      <c r="M239" s="3">
        <v>0.1</v>
      </c>
      <c r="N239" s="3">
        <v>0.41</v>
      </c>
      <c r="O239" s="3">
        <v>12.99</v>
      </c>
      <c r="P239" s="3">
        <v>27.09</v>
      </c>
      <c r="Q239" s="3">
        <v>7.43</v>
      </c>
      <c r="R239" s="3">
        <v>2.62</v>
      </c>
      <c r="S239" s="3">
        <v>45.87</v>
      </c>
      <c r="T239" s="3"/>
      <c r="U239" s="3">
        <v>412</v>
      </c>
      <c r="V239" s="3">
        <v>466</v>
      </c>
      <c r="W239" s="4">
        <v>2.2599999999999998</v>
      </c>
      <c r="X239" s="3"/>
      <c r="Y239" s="2"/>
      <c r="Z239" s="2"/>
    </row>
    <row r="240" spans="1:26" ht="15.75" customHeight="1" x14ac:dyDescent="0.3">
      <c r="A240" s="7" t="s">
        <v>245</v>
      </c>
      <c r="B240" s="7">
        <v>239</v>
      </c>
      <c r="C240" s="3" t="s">
        <v>1</v>
      </c>
      <c r="D240" s="3"/>
      <c r="E240" s="3">
        <v>0.89</v>
      </c>
      <c r="F240" s="4">
        <v>0</v>
      </c>
      <c r="G240" s="8">
        <v>142900</v>
      </c>
      <c r="H240" s="8">
        <v>127</v>
      </c>
      <c r="I240" s="8">
        <v>492</v>
      </c>
      <c r="J240" s="3">
        <v>60.69</v>
      </c>
      <c r="K240" s="3">
        <v>1.98</v>
      </c>
      <c r="L240" s="3">
        <v>0.14000000000000001</v>
      </c>
      <c r="M240" s="3"/>
      <c r="N240" s="3">
        <v>0.01</v>
      </c>
      <c r="O240" s="3">
        <v>2.89</v>
      </c>
      <c r="P240" s="3">
        <v>3.21</v>
      </c>
      <c r="Q240" s="3">
        <v>0.09</v>
      </c>
      <c r="R240" s="3">
        <v>2.0299999999999998</v>
      </c>
      <c r="S240" s="3">
        <v>22.98</v>
      </c>
      <c r="T240" s="3"/>
      <c r="U240" s="3">
        <v>860</v>
      </c>
      <c r="V240" s="3">
        <v>850</v>
      </c>
      <c r="W240" s="6">
        <v>3.38</v>
      </c>
      <c r="X240" s="3"/>
      <c r="Y240" s="2"/>
      <c r="Z240" s="2"/>
    </row>
    <row r="241" spans="1:26" ht="15.75" customHeight="1" x14ac:dyDescent="0.3">
      <c r="A241" s="7" t="s">
        <v>246</v>
      </c>
      <c r="B241" s="7">
        <v>240</v>
      </c>
      <c r="C241" s="3" t="s">
        <v>1</v>
      </c>
      <c r="D241" s="3"/>
      <c r="E241" s="3">
        <v>27</v>
      </c>
      <c r="F241" s="9">
        <v>0</v>
      </c>
      <c r="G241" s="8">
        <v>678600</v>
      </c>
      <c r="H241" s="8">
        <v>18476</v>
      </c>
      <c r="I241" s="8">
        <v>5426</v>
      </c>
      <c r="J241" s="3">
        <v>12.25</v>
      </c>
      <c r="K241" s="3">
        <v>1.79</v>
      </c>
      <c r="L241" s="3">
        <v>0.6</v>
      </c>
      <c r="M241" s="3">
        <v>0.78</v>
      </c>
      <c r="N241" s="3">
        <v>2.2000000000000002</v>
      </c>
      <c r="O241" s="3">
        <v>10.14</v>
      </c>
      <c r="P241" s="3">
        <v>14.84</v>
      </c>
      <c r="Q241" s="3">
        <v>9.2899999999999991</v>
      </c>
      <c r="R241" s="3">
        <v>6.49</v>
      </c>
      <c r="S241" s="3">
        <v>31.49</v>
      </c>
      <c r="T241" s="3"/>
      <c r="U241" s="3">
        <v>304</v>
      </c>
      <c r="V241" s="3">
        <v>309</v>
      </c>
      <c r="W241" s="6">
        <v>0.22</v>
      </c>
      <c r="X241" s="3"/>
      <c r="Y241" s="2"/>
      <c r="Z241" s="2"/>
    </row>
    <row r="242" spans="1:26" ht="15.75" customHeight="1" x14ac:dyDescent="0.3">
      <c r="A242" s="7" t="s">
        <v>247</v>
      </c>
      <c r="B242" s="7">
        <v>241</v>
      </c>
      <c r="C242" s="3" t="s">
        <v>1</v>
      </c>
      <c r="D242" s="3"/>
      <c r="E242" s="3">
        <v>2.78</v>
      </c>
      <c r="F242" s="4">
        <v>-2.11</v>
      </c>
      <c r="G242" s="8">
        <v>506300</v>
      </c>
      <c r="H242" s="8">
        <v>1409</v>
      </c>
      <c r="I242" s="8">
        <v>834</v>
      </c>
      <c r="J242" s="3">
        <v>15.73</v>
      </c>
      <c r="K242" s="3">
        <v>0.77</v>
      </c>
      <c r="L242" s="3">
        <v>0.45</v>
      </c>
      <c r="M242" s="3">
        <v>0.04</v>
      </c>
      <c r="N242" s="3">
        <v>0.18</v>
      </c>
      <c r="O242" s="3">
        <v>5.36</v>
      </c>
      <c r="P242" s="3">
        <v>4.96</v>
      </c>
      <c r="Q242" s="3">
        <v>5.41</v>
      </c>
      <c r="R242" s="3">
        <v>2.82</v>
      </c>
      <c r="S242" s="3">
        <v>74.930000000000007</v>
      </c>
      <c r="T242" s="3"/>
      <c r="U242" s="3">
        <v>602</v>
      </c>
      <c r="V242" s="3">
        <v>533</v>
      </c>
      <c r="W242" s="9">
        <v>1.06</v>
      </c>
      <c r="X242" s="3"/>
      <c r="Y242" s="2"/>
      <c r="Z242" s="2"/>
    </row>
    <row r="243" spans="1:26" ht="15.75" customHeight="1" x14ac:dyDescent="0.3">
      <c r="A243" s="7" t="s">
        <v>248</v>
      </c>
      <c r="B243" s="7">
        <v>242</v>
      </c>
      <c r="C243" s="3" t="s">
        <v>1</v>
      </c>
      <c r="D243" s="3"/>
      <c r="E243" s="3">
        <v>8.35</v>
      </c>
      <c r="F243" s="4">
        <v>-3.47</v>
      </c>
      <c r="G243" s="8">
        <v>2164200</v>
      </c>
      <c r="H243" s="8">
        <v>18620</v>
      </c>
      <c r="I243" s="8">
        <v>5678</v>
      </c>
      <c r="J243" s="3">
        <v>35.67</v>
      </c>
      <c r="K243" s="3">
        <v>4.6399999999999997</v>
      </c>
      <c r="L243" s="3">
        <v>0.26</v>
      </c>
      <c r="M243" s="3">
        <v>0.06</v>
      </c>
      <c r="N243" s="3">
        <v>0.23</v>
      </c>
      <c r="O243" s="3">
        <v>12.79</v>
      </c>
      <c r="P243" s="3">
        <v>13.31</v>
      </c>
      <c r="Q243" s="3">
        <v>23.2</v>
      </c>
      <c r="R243" s="3">
        <v>1.39</v>
      </c>
      <c r="S243" s="3">
        <v>46.68</v>
      </c>
      <c r="T243" s="3"/>
      <c r="U243" s="3">
        <v>540</v>
      </c>
      <c r="V243" s="3">
        <v>473</v>
      </c>
      <c r="W243" s="6">
        <v>1.46</v>
      </c>
      <c r="X243" s="3"/>
      <c r="Y243" s="2"/>
      <c r="Z243" s="2"/>
    </row>
    <row r="244" spans="1:26" ht="15.75" customHeight="1" x14ac:dyDescent="0.3">
      <c r="A244" s="7" t="s">
        <v>249</v>
      </c>
      <c r="B244" s="7">
        <v>243</v>
      </c>
      <c r="C244" s="3" t="s">
        <v>1</v>
      </c>
      <c r="D244" s="3" t="s">
        <v>17</v>
      </c>
      <c r="E244" s="3">
        <v>0.27</v>
      </c>
      <c r="F244" s="4">
        <v>12.5</v>
      </c>
      <c r="G244" s="8">
        <v>1430100</v>
      </c>
      <c r="H244" s="8">
        <v>385</v>
      </c>
      <c r="I244" s="8">
        <v>346</v>
      </c>
      <c r="J244" s="3"/>
      <c r="K244" s="3"/>
      <c r="L244" s="3">
        <v>410.39</v>
      </c>
      <c r="M244" s="3"/>
      <c r="N244" s="3">
        <v>0</v>
      </c>
      <c r="O244" s="3">
        <v>-26.02</v>
      </c>
      <c r="P244" s="3">
        <v>-325.39</v>
      </c>
      <c r="Q244" s="3">
        <v>-57.55</v>
      </c>
      <c r="R244" s="3"/>
      <c r="S244" s="3">
        <v>35.020000000000003</v>
      </c>
      <c r="T244" s="3"/>
      <c r="U244" s="3"/>
      <c r="V244" s="3"/>
      <c r="W244" s="6"/>
      <c r="X244" s="3"/>
      <c r="Y244" s="2"/>
      <c r="Z244" s="2"/>
    </row>
    <row r="245" spans="1:26" ht="15.75" customHeight="1" x14ac:dyDescent="0.3">
      <c r="A245" s="7" t="s">
        <v>250</v>
      </c>
      <c r="B245" s="7">
        <v>244</v>
      </c>
      <c r="C245" s="3" t="s">
        <v>1</v>
      </c>
      <c r="D245" s="3"/>
      <c r="E245" s="3">
        <v>27.75</v>
      </c>
      <c r="F245" s="3">
        <v>0</v>
      </c>
      <c r="G245" s="8">
        <v>0</v>
      </c>
      <c r="H245" s="3">
        <v>0</v>
      </c>
      <c r="I245" s="8">
        <v>8065</v>
      </c>
      <c r="J245" s="3">
        <v>118.7</v>
      </c>
      <c r="K245" s="3">
        <v>0.3</v>
      </c>
      <c r="L245" s="3">
        <v>0.17</v>
      </c>
      <c r="M245" s="3">
        <v>0.7</v>
      </c>
      <c r="N245" s="3">
        <v>0.23</v>
      </c>
      <c r="O245" s="3">
        <v>0.49</v>
      </c>
      <c r="P245" s="3">
        <v>0.28999999999999998</v>
      </c>
      <c r="Q245" s="3">
        <v>-0.31</v>
      </c>
      <c r="R245" s="3">
        <v>2.52</v>
      </c>
      <c r="S245" s="3">
        <v>27.39</v>
      </c>
      <c r="T245" s="3"/>
      <c r="U245" s="3">
        <v>957</v>
      </c>
      <c r="V245" s="3">
        <v>987</v>
      </c>
      <c r="W245" s="9">
        <v>41.47</v>
      </c>
      <c r="X245" s="3"/>
      <c r="Y245" s="2"/>
      <c r="Z245" s="2"/>
    </row>
    <row r="246" spans="1:26" ht="15.75" customHeight="1" x14ac:dyDescent="0.3">
      <c r="A246" s="7" t="s">
        <v>251</v>
      </c>
      <c r="B246" s="7">
        <v>245</v>
      </c>
      <c r="C246" s="3" t="s">
        <v>1</v>
      </c>
      <c r="D246" s="3"/>
      <c r="E246" s="3">
        <v>11.2</v>
      </c>
      <c r="F246" s="9">
        <v>0.9</v>
      </c>
      <c r="G246" s="8">
        <v>5481300</v>
      </c>
      <c r="H246" s="8">
        <v>61736</v>
      </c>
      <c r="I246" s="8">
        <v>14560</v>
      </c>
      <c r="J246" s="3">
        <v>31.31</v>
      </c>
      <c r="K246" s="3">
        <v>2.4</v>
      </c>
      <c r="L246" s="3">
        <v>0.25</v>
      </c>
      <c r="M246" s="3">
        <v>0.35</v>
      </c>
      <c r="N246" s="3">
        <v>0.36</v>
      </c>
      <c r="O246" s="3">
        <v>6.18</v>
      </c>
      <c r="P246" s="3">
        <v>7.66</v>
      </c>
      <c r="Q246" s="3">
        <v>11.55</v>
      </c>
      <c r="R246" s="3">
        <v>3.15</v>
      </c>
      <c r="S246" s="3">
        <v>41.89</v>
      </c>
      <c r="T246" s="3"/>
      <c r="U246" s="3">
        <v>669</v>
      </c>
      <c r="V246" s="3">
        <v>632</v>
      </c>
      <c r="W246" s="6">
        <v>0.19</v>
      </c>
      <c r="X246" s="3"/>
      <c r="Y246" s="2"/>
      <c r="Z246" s="2"/>
    </row>
    <row r="247" spans="1:26" ht="15.75" customHeight="1" x14ac:dyDescent="0.3">
      <c r="A247" s="7" t="s">
        <v>252</v>
      </c>
      <c r="B247" s="7">
        <v>246</v>
      </c>
      <c r="C247" s="3" t="s">
        <v>1</v>
      </c>
      <c r="D247" s="3"/>
      <c r="E247" s="3">
        <v>1.97</v>
      </c>
      <c r="F247" s="4">
        <v>0.51</v>
      </c>
      <c r="G247" s="8">
        <v>1045100</v>
      </c>
      <c r="H247" s="8">
        <v>2058</v>
      </c>
      <c r="I247" s="8">
        <v>887</v>
      </c>
      <c r="J247" s="3">
        <v>9.69</v>
      </c>
      <c r="K247" s="3">
        <v>1.64</v>
      </c>
      <c r="L247" s="3">
        <v>0.92</v>
      </c>
      <c r="M247" s="3">
        <v>0.1</v>
      </c>
      <c r="N247" s="3">
        <v>0.2</v>
      </c>
      <c r="O247" s="3">
        <v>12.39</v>
      </c>
      <c r="P247" s="3">
        <v>17.28</v>
      </c>
      <c r="Q247" s="3">
        <v>6.75</v>
      </c>
      <c r="R247" s="3">
        <v>7.65</v>
      </c>
      <c r="S247" s="3">
        <v>56.53</v>
      </c>
      <c r="T247" s="3"/>
      <c r="U247" s="3">
        <v>216</v>
      </c>
      <c r="V247" s="3">
        <v>203</v>
      </c>
      <c r="W247" s="9">
        <v>0.16</v>
      </c>
      <c r="X247" s="3"/>
      <c r="Y247" s="2"/>
      <c r="Z247" s="2"/>
    </row>
    <row r="248" spans="1:26" ht="15.75" customHeight="1" x14ac:dyDescent="0.3">
      <c r="A248" s="7" t="s">
        <v>253</v>
      </c>
      <c r="B248" s="7">
        <v>247</v>
      </c>
      <c r="C248" s="3" t="s">
        <v>1</v>
      </c>
      <c r="D248" s="3" t="s">
        <v>102</v>
      </c>
      <c r="E248" s="3">
        <v>0.35</v>
      </c>
      <c r="F248" s="4">
        <v>0</v>
      </c>
      <c r="G248" s="8">
        <v>0</v>
      </c>
      <c r="H248" s="8">
        <v>0</v>
      </c>
      <c r="I248" s="3">
        <v>707</v>
      </c>
      <c r="J248" s="3"/>
      <c r="K248" s="3">
        <v>0.21</v>
      </c>
      <c r="L248" s="3">
        <v>2.9</v>
      </c>
      <c r="M248" s="3">
        <v>0.12</v>
      </c>
      <c r="N248" s="3">
        <v>0</v>
      </c>
      <c r="O248" s="3">
        <v>-10.9</v>
      </c>
      <c r="P248" s="3">
        <v>-43.89</v>
      </c>
      <c r="Q248" s="3">
        <v>-98</v>
      </c>
      <c r="R248" s="3"/>
      <c r="S248" s="3">
        <v>88.18</v>
      </c>
      <c r="T248" s="3"/>
      <c r="U248" s="3"/>
      <c r="V248" s="3"/>
      <c r="W248" s="9"/>
      <c r="X248" s="3"/>
      <c r="Y248" s="2"/>
      <c r="Z248" s="2"/>
    </row>
    <row r="249" spans="1:26" ht="15.75" customHeight="1" x14ac:dyDescent="0.3">
      <c r="A249" s="7" t="s">
        <v>254</v>
      </c>
      <c r="B249" s="7">
        <v>248</v>
      </c>
      <c r="C249" s="3" t="s">
        <v>5</v>
      </c>
      <c r="D249" s="3"/>
      <c r="E249" s="3">
        <v>2.36</v>
      </c>
      <c r="F249" s="3">
        <v>0</v>
      </c>
      <c r="G249" s="8">
        <v>64200</v>
      </c>
      <c r="H249" s="3">
        <v>150</v>
      </c>
      <c r="I249" s="8">
        <v>1165</v>
      </c>
      <c r="J249" s="3">
        <v>6.6</v>
      </c>
      <c r="K249" s="3">
        <v>0.79</v>
      </c>
      <c r="L249" s="3">
        <v>1.1100000000000001</v>
      </c>
      <c r="M249" s="3">
        <v>0.24</v>
      </c>
      <c r="N249" s="3">
        <v>0.36</v>
      </c>
      <c r="O249" s="3">
        <v>6.18</v>
      </c>
      <c r="P249" s="3">
        <v>12.2</v>
      </c>
      <c r="Q249" s="3">
        <v>40.119999999999997</v>
      </c>
      <c r="R249" s="3">
        <v>9.9600000000000009</v>
      </c>
      <c r="S249" s="3">
        <v>26.81</v>
      </c>
      <c r="T249" s="3"/>
      <c r="U249" s="3">
        <v>204</v>
      </c>
      <c r="V249" s="3">
        <v>295</v>
      </c>
      <c r="W249" s="9">
        <v>0.35</v>
      </c>
      <c r="X249" s="3"/>
      <c r="Y249" s="2"/>
      <c r="Z249" s="2"/>
    </row>
    <row r="250" spans="1:26" ht="15.75" customHeight="1" x14ac:dyDescent="0.3">
      <c r="A250" s="7" t="s">
        <v>255</v>
      </c>
      <c r="B250" s="7">
        <v>249</v>
      </c>
      <c r="C250" s="3" t="s">
        <v>1</v>
      </c>
      <c r="D250" s="3"/>
      <c r="E250" s="3">
        <v>3.24</v>
      </c>
      <c r="F250" s="4">
        <v>3.85</v>
      </c>
      <c r="G250" s="8">
        <v>15930300</v>
      </c>
      <c r="H250" s="8">
        <v>50947</v>
      </c>
      <c r="I250" s="8">
        <v>1921</v>
      </c>
      <c r="J250" s="3">
        <v>92.73</v>
      </c>
      <c r="K250" s="3">
        <v>1.24</v>
      </c>
      <c r="L250" s="3">
        <v>1.38</v>
      </c>
      <c r="M250" s="3">
        <v>0.1</v>
      </c>
      <c r="N250" s="3">
        <v>0.03</v>
      </c>
      <c r="O250" s="3">
        <v>1.93</v>
      </c>
      <c r="P250" s="3">
        <v>1.3</v>
      </c>
      <c r="Q250" s="3">
        <v>-7.04</v>
      </c>
      <c r="R250" s="3">
        <v>7.92</v>
      </c>
      <c r="S250" s="3">
        <v>44.81</v>
      </c>
      <c r="T250" s="3"/>
      <c r="U250" s="3">
        <v>928</v>
      </c>
      <c r="V250" s="3">
        <v>919</v>
      </c>
      <c r="W250" s="9">
        <v>-85.66</v>
      </c>
      <c r="X250" s="3"/>
      <c r="Y250" s="2"/>
      <c r="Z250" s="2"/>
    </row>
    <row r="251" spans="1:26" ht="15.75" customHeight="1" x14ac:dyDescent="0.3">
      <c r="A251" s="7" t="s">
        <v>256</v>
      </c>
      <c r="B251" s="7">
        <v>250</v>
      </c>
      <c r="C251" s="3" t="s">
        <v>183</v>
      </c>
      <c r="D251" s="3"/>
      <c r="E251" s="3">
        <v>21.3</v>
      </c>
      <c r="F251" s="9">
        <v>3.4</v>
      </c>
      <c r="G251" s="8">
        <v>10089800</v>
      </c>
      <c r="H251" s="8">
        <v>217262</v>
      </c>
      <c r="I251" s="8">
        <v>2130</v>
      </c>
      <c r="J251" s="3">
        <v>35.33</v>
      </c>
      <c r="K251" s="3"/>
      <c r="L251" s="3">
        <v>0.68</v>
      </c>
      <c r="M251" s="3"/>
      <c r="N251" s="3">
        <v>0.6</v>
      </c>
      <c r="O251" s="3"/>
      <c r="P251" s="3"/>
      <c r="Q251" s="3"/>
      <c r="R251" s="3"/>
      <c r="S251" s="3">
        <v>31.13</v>
      </c>
      <c r="T251" s="3"/>
      <c r="U251" s="3"/>
      <c r="V251" s="3"/>
      <c r="W251" s="4"/>
      <c r="X251" s="3"/>
      <c r="Y251" s="2"/>
      <c r="Z251" s="2"/>
    </row>
    <row r="252" spans="1:26" ht="15.75" customHeight="1" x14ac:dyDescent="0.3">
      <c r="A252" s="7" t="s">
        <v>257</v>
      </c>
      <c r="B252" s="7">
        <v>251</v>
      </c>
      <c r="C252" s="7" t="s">
        <v>1</v>
      </c>
      <c r="D252" s="3"/>
      <c r="E252" s="3">
        <v>4.1399999999999997</v>
      </c>
      <c r="F252" s="4">
        <v>0</v>
      </c>
      <c r="G252" s="8">
        <v>1270700</v>
      </c>
      <c r="H252" s="8">
        <v>5366</v>
      </c>
      <c r="I252" s="8">
        <v>2523</v>
      </c>
      <c r="J252" s="3">
        <v>19.38</v>
      </c>
      <c r="K252" s="3">
        <v>2.0699999999999998</v>
      </c>
      <c r="L252" s="3">
        <v>0.93</v>
      </c>
      <c r="M252" s="3">
        <v>0.15</v>
      </c>
      <c r="N252" s="3">
        <v>0.21</v>
      </c>
      <c r="O252" s="3">
        <v>6.64</v>
      </c>
      <c r="P252" s="3">
        <v>10.6</v>
      </c>
      <c r="Q252" s="3">
        <v>6.83</v>
      </c>
      <c r="R252" s="3">
        <v>3.67</v>
      </c>
      <c r="S252" s="3">
        <v>35.86</v>
      </c>
      <c r="T252" s="3"/>
      <c r="U252" s="3">
        <v>511</v>
      </c>
      <c r="V252" s="3">
        <v>529</v>
      </c>
      <c r="W252" s="9">
        <v>0.83</v>
      </c>
      <c r="X252" s="3"/>
      <c r="Y252" s="2"/>
      <c r="Z252" s="2"/>
    </row>
    <row r="253" spans="1:26" ht="15.75" customHeight="1" x14ac:dyDescent="0.3">
      <c r="A253" s="7" t="s">
        <v>258</v>
      </c>
      <c r="B253" s="7">
        <v>252</v>
      </c>
      <c r="C253" s="3" t="s">
        <v>1</v>
      </c>
      <c r="D253" s="3"/>
      <c r="E253" s="3">
        <v>5.15</v>
      </c>
      <c r="F253" s="4">
        <v>0</v>
      </c>
      <c r="G253" s="8">
        <v>599000</v>
      </c>
      <c r="H253" s="8">
        <v>3091</v>
      </c>
      <c r="I253" s="8">
        <v>2800</v>
      </c>
      <c r="J253" s="3">
        <v>14.13</v>
      </c>
      <c r="K253" s="3">
        <v>0.99</v>
      </c>
      <c r="L253" s="3">
        <v>2.2200000000000002</v>
      </c>
      <c r="M253" s="3">
        <v>0.01</v>
      </c>
      <c r="N253" s="3">
        <v>0.36</v>
      </c>
      <c r="O253" s="3">
        <v>5</v>
      </c>
      <c r="P253" s="3">
        <v>7.07</v>
      </c>
      <c r="Q253" s="3">
        <v>4.92</v>
      </c>
      <c r="R253" s="3">
        <v>0.74</v>
      </c>
      <c r="S253" s="3">
        <v>48.25</v>
      </c>
      <c r="T253" s="3"/>
      <c r="U253" s="3">
        <v>529</v>
      </c>
      <c r="V253" s="3">
        <v>526</v>
      </c>
      <c r="W253" s="9">
        <v>0.08</v>
      </c>
      <c r="X253" s="3"/>
      <c r="Y253" s="2"/>
      <c r="Z253" s="2"/>
    </row>
    <row r="254" spans="1:26" ht="15.75" customHeight="1" x14ac:dyDescent="0.3">
      <c r="A254" s="7" t="s">
        <v>259</v>
      </c>
      <c r="B254" s="7">
        <v>253</v>
      </c>
      <c r="C254" s="3" t="s">
        <v>5</v>
      </c>
      <c r="D254" s="3"/>
      <c r="E254" s="3">
        <v>11.9</v>
      </c>
      <c r="F254" s="9">
        <v>2.59</v>
      </c>
      <c r="G254" s="8">
        <v>1821700</v>
      </c>
      <c r="H254" s="8">
        <v>21513</v>
      </c>
      <c r="I254" s="8">
        <v>6010</v>
      </c>
      <c r="J254" s="3">
        <v>13.7</v>
      </c>
      <c r="K254" s="3">
        <v>1.18</v>
      </c>
      <c r="L254" s="3">
        <v>1.66</v>
      </c>
      <c r="M254" s="3">
        <v>0.15</v>
      </c>
      <c r="N254" s="3">
        <v>0.87</v>
      </c>
      <c r="O254" s="3">
        <v>5.76</v>
      </c>
      <c r="P254" s="3">
        <v>11.69</v>
      </c>
      <c r="Q254" s="3">
        <v>3.25</v>
      </c>
      <c r="R254" s="3">
        <v>3.97</v>
      </c>
      <c r="S254" s="3">
        <v>25.07</v>
      </c>
      <c r="T254" s="3"/>
      <c r="U254" s="3">
        <v>394</v>
      </c>
      <c r="V254" s="3">
        <v>488</v>
      </c>
      <c r="W254" s="9">
        <v>1.4</v>
      </c>
      <c r="X254" s="3"/>
      <c r="Y254" s="2"/>
      <c r="Z254" s="2"/>
    </row>
    <row r="255" spans="1:26" ht="15.75" customHeight="1" x14ac:dyDescent="0.3">
      <c r="A255" s="7" t="s">
        <v>260</v>
      </c>
      <c r="B255" s="7">
        <v>254</v>
      </c>
      <c r="C255" s="3" t="s">
        <v>5</v>
      </c>
      <c r="D255" s="3"/>
      <c r="E255" s="3">
        <v>2.16</v>
      </c>
      <c r="F255" s="4">
        <v>-2.7</v>
      </c>
      <c r="G255" s="8">
        <v>81900</v>
      </c>
      <c r="H255" s="8">
        <v>178</v>
      </c>
      <c r="I255" s="8">
        <v>464</v>
      </c>
      <c r="J255" s="3"/>
      <c r="K255" s="3">
        <v>1.0900000000000001</v>
      </c>
      <c r="L255" s="3">
        <v>0.12</v>
      </c>
      <c r="M255" s="3"/>
      <c r="N255" s="3">
        <v>0</v>
      </c>
      <c r="O255" s="3">
        <v>-3.56</v>
      </c>
      <c r="P255" s="3">
        <v>-4.6100000000000003</v>
      </c>
      <c r="Q255" s="3">
        <v>-29.56</v>
      </c>
      <c r="R255" s="3"/>
      <c r="S255" s="3">
        <v>27.22</v>
      </c>
      <c r="T255" s="3"/>
      <c r="U255" s="3"/>
      <c r="V255" s="3"/>
      <c r="W255" s="6"/>
      <c r="X255" s="3"/>
      <c r="Y255" s="2"/>
      <c r="Z255" s="2"/>
    </row>
    <row r="256" spans="1:26" ht="15.75" customHeight="1" x14ac:dyDescent="0.3">
      <c r="A256" s="7" t="s">
        <v>261</v>
      </c>
      <c r="B256" s="7">
        <v>255</v>
      </c>
      <c r="C256" s="3" t="s">
        <v>1</v>
      </c>
      <c r="D256" s="3"/>
      <c r="E256" s="3">
        <v>3</v>
      </c>
      <c r="F256" s="4">
        <v>-2.6</v>
      </c>
      <c r="G256" s="8">
        <v>3510400</v>
      </c>
      <c r="H256" s="8">
        <v>10702</v>
      </c>
      <c r="I256" s="8">
        <v>1500</v>
      </c>
      <c r="J256" s="3">
        <v>12.69</v>
      </c>
      <c r="K256" s="3">
        <v>0.79</v>
      </c>
      <c r="L256" s="3">
        <v>2.65</v>
      </c>
      <c r="M256" s="3"/>
      <c r="N256" s="3">
        <v>0.24</v>
      </c>
      <c r="O256" s="3">
        <v>4.5199999999999996</v>
      </c>
      <c r="P256" s="3">
        <v>6.37</v>
      </c>
      <c r="Q256" s="3">
        <v>1.68</v>
      </c>
      <c r="R256" s="3"/>
      <c r="S256" s="3">
        <v>50.51</v>
      </c>
      <c r="T256" s="3"/>
      <c r="U256" s="3">
        <v>514</v>
      </c>
      <c r="V256" s="3">
        <v>518</v>
      </c>
      <c r="W256" s="9">
        <v>0.13</v>
      </c>
      <c r="X256" s="3"/>
      <c r="Y256" s="2"/>
      <c r="Z256" s="2"/>
    </row>
    <row r="257" spans="1:26" ht="15.75" customHeight="1" x14ac:dyDescent="0.3">
      <c r="A257" s="7" t="s">
        <v>262</v>
      </c>
      <c r="B257" s="7">
        <v>256</v>
      </c>
      <c r="C257" s="3" t="s">
        <v>1</v>
      </c>
      <c r="D257" s="3"/>
      <c r="E257" s="3">
        <v>0.46</v>
      </c>
      <c r="F257" s="4">
        <v>4.55</v>
      </c>
      <c r="G257" s="8">
        <v>9395200</v>
      </c>
      <c r="H257" s="8">
        <v>4389</v>
      </c>
      <c r="I257" s="8">
        <v>666</v>
      </c>
      <c r="J257" s="3"/>
      <c r="K257" s="3">
        <v>0.47</v>
      </c>
      <c r="L257" s="3">
        <v>1.47</v>
      </c>
      <c r="M257" s="3"/>
      <c r="N257" s="3">
        <v>0</v>
      </c>
      <c r="O257" s="3">
        <v>-3.12</v>
      </c>
      <c r="P257" s="3">
        <v>-15.78</v>
      </c>
      <c r="Q257" s="3">
        <v>-17.73</v>
      </c>
      <c r="R257" s="3">
        <v>5.91</v>
      </c>
      <c r="S257" s="3">
        <v>39.43</v>
      </c>
      <c r="T257" s="3"/>
      <c r="U257" s="3"/>
      <c r="V257" s="3"/>
      <c r="W257" s="9"/>
      <c r="X257" s="3"/>
      <c r="Y257" s="2"/>
      <c r="Z257" s="2"/>
    </row>
    <row r="258" spans="1:26" ht="15.75" customHeight="1" x14ac:dyDescent="0.3">
      <c r="A258" s="7" t="s">
        <v>263</v>
      </c>
      <c r="B258" s="7">
        <v>257</v>
      </c>
      <c r="C258" s="3" t="s">
        <v>5</v>
      </c>
      <c r="D258" s="3"/>
      <c r="E258" s="3">
        <v>0.43</v>
      </c>
      <c r="F258" s="9">
        <v>0</v>
      </c>
      <c r="G258" s="8">
        <v>1215500</v>
      </c>
      <c r="H258" s="8">
        <v>516</v>
      </c>
      <c r="I258" s="8">
        <v>3352</v>
      </c>
      <c r="J258" s="3"/>
      <c r="K258" s="3">
        <v>0.38</v>
      </c>
      <c r="L258" s="3">
        <v>0.17</v>
      </c>
      <c r="M258" s="3"/>
      <c r="N258" s="3">
        <v>0</v>
      </c>
      <c r="O258" s="3">
        <v>-1.06</v>
      </c>
      <c r="P258" s="3">
        <v>-1.28</v>
      </c>
      <c r="Q258" s="3">
        <v>-2.0299999999999998</v>
      </c>
      <c r="R258" s="3"/>
      <c r="S258" s="3">
        <v>5.58</v>
      </c>
      <c r="T258" s="3"/>
      <c r="U258" s="3"/>
      <c r="V258" s="3"/>
      <c r="W258" s="9"/>
      <c r="X258" s="3"/>
      <c r="Y258" s="2"/>
      <c r="Z258" s="2"/>
    </row>
    <row r="259" spans="1:26" ht="15.75" customHeight="1" x14ac:dyDescent="0.3">
      <c r="A259" s="7" t="s">
        <v>264</v>
      </c>
      <c r="B259" s="7">
        <v>258</v>
      </c>
      <c r="C259" s="3" t="s">
        <v>5</v>
      </c>
      <c r="D259" s="3"/>
      <c r="E259" s="3">
        <v>3.3</v>
      </c>
      <c r="F259" s="9">
        <v>2.48</v>
      </c>
      <c r="G259" s="8">
        <v>17292900</v>
      </c>
      <c r="H259" s="8">
        <v>57268</v>
      </c>
      <c r="I259" s="8">
        <v>1848</v>
      </c>
      <c r="J259" s="3">
        <v>14.94</v>
      </c>
      <c r="K259" s="3">
        <v>2.41</v>
      </c>
      <c r="L259" s="3">
        <v>0.43</v>
      </c>
      <c r="M259" s="3">
        <v>0.04</v>
      </c>
      <c r="N259" s="3">
        <v>0.22</v>
      </c>
      <c r="O259" s="3">
        <v>17.05</v>
      </c>
      <c r="P259" s="3">
        <v>22.25</v>
      </c>
      <c r="Q259" s="3">
        <v>9.4600000000000009</v>
      </c>
      <c r="R259" s="3">
        <v>4.66</v>
      </c>
      <c r="S259" s="3">
        <v>39.06</v>
      </c>
      <c r="T259" s="3"/>
      <c r="U259" s="3">
        <v>283</v>
      </c>
      <c r="V259" s="3">
        <v>268</v>
      </c>
      <c r="W259" s="9"/>
      <c r="X259" s="3"/>
      <c r="Y259" s="2"/>
      <c r="Z259" s="2"/>
    </row>
    <row r="260" spans="1:26" ht="15.75" customHeight="1" x14ac:dyDescent="0.3">
      <c r="A260" s="7" t="s">
        <v>265</v>
      </c>
      <c r="B260" s="7">
        <v>259</v>
      </c>
      <c r="C260" s="3" t="s">
        <v>5</v>
      </c>
      <c r="D260" s="3"/>
      <c r="E260" s="3">
        <v>31</v>
      </c>
      <c r="F260" s="4">
        <v>0</v>
      </c>
      <c r="G260" s="8">
        <v>0</v>
      </c>
      <c r="H260" s="8">
        <v>0</v>
      </c>
      <c r="I260" s="8">
        <v>310</v>
      </c>
      <c r="J260" s="3"/>
      <c r="K260" s="3">
        <v>1.86</v>
      </c>
      <c r="L260" s="3">
        <v>3.5</v>
      </c>
      <c r="M260" s="3"/>
      <c r="N260" s="3">
        <v>0</v>
      </c>
      <c r="O260" s="3">
        <v>-2.73</v>
      </c>
      <c r="P260" s="3">
        <v>-12.52</v>
      </c>
      <c r="Q260" s="3">
        <v>-14.71</v>
      </c>
      <c r="R260" s="3"/>
      <c r="S260" s="3">
        <v>24.92</v>
      </c>
      <c r="T260" s="3"/>
      <c r="U260" s="3"/>
      <c r="V260" s="3"/>
      <c r="W260" s="9"/>
      <c r="X260" s="3"/>
      <c r="Y260" s="2"/>
      <c r="Z260" s="2"/>
    </row>
    <row r="261" spans="1:26" ht="15.75" customHeight="1" x14ac:dyDescent="0.3">
      <c r="A261" s="7" t="s">
        <v>266</v>
      </c>
      <c r="B261" s="7">
        <v>260</v>
      </c>
      <c r="C261" s="3" t="s">
        <v>1</v>
      </c>
      <c r="D261" s="3"/>
      <c r="E261" s="3">
        <v>54.25</v>
      </c>
      <c r="F261" s="3">
        <v>0</v>
      </c>
      <c r="G261" s="8">
        <v>6928000</v>
      </c>
      <c r="H261" s="8">
        <v>374931</v>
      </c>
      <c r="I261" s="8">
        <v>173953</v>
      </c>
      <c r="J261" s="3">
        <v>15.87</v>
      </c>
      <c r="K261" s="3">
        <v>4.7699999999999996</v>
      </c>
      <c r="L261" s="3">
        <v>0.25</v>
      </c>
      <c r="M261" s="3">
        <v>1.1499999999999999</v>
      </c>
      <c r="N261" s="3">
        <v>3.42</v>
      </c>
      <c r="O261" s="3">
        <v>20.440000000000001</v>
      </c>
      <c r="P261" s="3">
        <v>31.37</v>
      </c>
      <c r="Q261" s="3">
        <v>68.94</v>
      </c>
      <c r="R261" s="3">
        <v>4.88</v>
      </c>
      <c r="S261" s="3">
        <v>78.989999999999995</v>
      </c>
      <c r="T261" s="3"/>
      <c r="U261" s="3">
        <v>260</v>
      </c>
      <c r="V261" s="3">
        <v>264</v>
      </c>
      <c r="W261" s="9">
        <v>-2.2000000000000002</v>
      </c>
      <c r="X261" s="3"/>
      <c r="Y261" s="2"/>
      <c r="Z261" s="2"/>
    </row>
    <row r="262" spans="1:26" ht="15.75" customHeight="1" x14ac:dyDescent="0.3">
      <c r="A262" s="7" t="s">
        <v>267</v>
      </c>
      <c r="B262" s="7">
        <v>261</v>
      </c>
      <c r="C262" s="3" t="s">
        <v>5</v>
      </c>
      <c r="D262" s="3"/>
      <c r="E262" s="3">
        <v>12</v>
      </c>
      <c r="F262" s="3">
        <v>1.69</v>
      </c>
      <c r="G262" s="8">
        <v>1828200</v>
      </c>
      <c r="H262" s="8">
        <v>22129</v>
      </c>
      <c r="I262" s="8">
        <v>2472</v>
      </c>
      <c r="J262" s="3">
        <v>43.32</v>
      </c>
      <c r="K262" s="3">
        <v>5.5</v>
      </c>
      <c r="L262" s="3">
        <v>0.18</v>
      </c>
      <c r="M262" s="3">
        <v>0.19</v>
      </c>
      <c r="N262" s="3">
        <v>0.28000000000000003</v>
      </c>
      <c r="O262" s="3">
        <v>21.6</v>
      </c>
      <c r="P262" s="3">
        <v>20.05</v>
      </c>
      <c r="Q262" s="3">
        <v>15.38</v>
      </c>
      <c r="R262" s="3">
        <v>1.57</v>
      </c>
      <c r="S262" s="3">
        <v>42.66</v>
      </c>
      <c r="T262" s="3"/>
      <c r="U262" s="3">
        <v>495</v>
      </c>
      <c r="V262" s="3">
        <v>440</v>
      </c>
      <c r="W262" s="4"/>
      <c r="X262" s="3"/>
      <c r="Y262" s="2"/>
      <c r="Z262" s="2"/>
    </row>
    <row r="263" spans="1:26" ht="15.75" customHeight="1" x14ac:dyDescent="0.3">
      <c r="A263" s="7" t="s">
        <v>268</v>
      </c>
      <c r="B263" s="7">
        <v>262</v>
      </c>
      <c r="C263" s="3" t="s">
        <v>1</v>
      </c>
      <c r="D263" s="3"/>
      <c r="E263" s="3">
        <v>12.3</v>
      </c>
      <c r="F263" s="4">
        <v>-0.81</v>
      </c>
      <c r="G263" s="8">
        <v>20700</v>
      </c>
      <c r="H263" s="8">
        <v>254</v>
      </c>
      <c r="I263" s="8">
        <v>2460</v>
      </c>
      <c r="J263" s="3">
        <v>12.92</v>
      </c>
      <c r="K263" s="3">
        <v>0.68</v>
      </c>
      <c r="L263" s="3">
        <v>0.24</v>
      </c>
      <c r="M263" s="3">
        <v>0.42</v>
      </c>
      <c r="N263" s="3">
        <v>0.95</v>
      </c>
      <c r="O263" s="3">
        <v>4.8499999999999996</v>
      </c>
      <c r="P263" s="3">
        <v>5.23</v>
      </c>
      <c r="Q263" s="3">
        <v>4.1500000000000004</v>
      </c>
      <c r="R263" s="3">
        <v>3.49</v>
      </c>
      <c r="S263" s="3">
        <v>27.55</v>
      </c>
      <c r="T263" s="3"/>
      <c r="U263" s="3">
        <v>551</v>
      </c>
      <c r="V263" s="3">
        <v>512</v>
      </c>
      <c r="W263" s="9">
        <v>-0.74</v>
      </c>
      <c r="X263" s="3"/>
      <c r="Y263" s="2"/>
      <c r="Z263" s="2"/>
    </row>
    <row r="264" spans="1:26" ht="15.75" customHeight="1" x14ac:dyDescent="0.3">
      <c r="A264" s="7" t="s">
        <v>269</v>
      </c>
      <c r="B264" s="7">
        <v>263</v>
      </c>
      <c r="C264" s="3" t="s">
        <v>1</v>
      </c>
      <c r="D264" s="3"/>
      <c r="E264" s="3">
        <v>0.68</v>
      </c>
      <c r="F264" s="4">
        <v>-2.86</v>
      </c>
      <c r="G264" s="8">
        <v>808500</v>
      </c>
      <c r="H264" s="3">
        <v>551</v>
      </c>
      <c r="I264" s="8">
        <v>173</v>
      </c>
      <c r="J264" s="3"/>
      <c r="K264" s="3">
        <v>1.17</v>
      </c>
      <c r="L264" s="3">
        <v>6.76</v>
      </c>
      <c r="M264" s="3"/>
      <c r="N264" s="3">
        <v>0</v>
      </c>
      <c r="O264" s="3">
        <v>-4.54</v>
      </c>
      <c r="P264" s="3">
        <v>-50.63</v>
      </c>
      <c r="Q264" s="3">
        <v>-7.21</v>
      </c>
      <c r="R264" s="3"/>
      <c r="S264" s="3">
        <v>80.790000000000006</v>
      </c>
      <c r="T264" s="3"/>
      <c r="U264" s="3"/>
      <c r="V264" s="3"/>
      <c r="W264" s="4"/>
      <c r="X264" s="3"/>
      <c r="Y264" s="2"/>
      <c r="Z264" s="2"/>
    </row>
    <row r="265" spans="1:26" ht="15.75" customHeight="1" x14ac:dyDescent="0.3">
      <c r="A265" s="7" t="s">
        <v>270</v>
      </c>
      <c r="B265" s="7">
        <v>264</v>
      </c>
      <c r="C265" s="3" t="s">
        <v>1</v>
      </c>
      <c r="D265" s="3"/>
      <c r="E265" s="3">
        <v>2.1</v>
      </c>
      <c r="F265" s="9">
        <v>-1.87</v>
      </c>
      <c r="G265" s="8">
        <v>45638400</v>
      </c>
      <c r="H265" s="8">
        <v>97147</v>
      </c>
      <c r="I265" s="8">
        <v>42912</v>
      </c>
      <c r="J265" s="3"/>
      <c r="K265" s="3">
        <v>0.59</v>
      </c>
      <c r="L265" s="3">
        <v>1.31</v>
      </c>
      <c r="M265" s="3">
        <v>0.1</v>
      </c>
      <c r="N265" s="3">
        <v>0</v>
      </c>
      <c r="O265" s="3">
        <v>-6.99</v>
      </c>
      <c r="P265" s="3">
        <v>-14.06</v>
      </c>
      <c r="Q265" s="3">
        <v>-10.94</v>
      </c>
      <c r="R265" s="3">
        <v>4.67</v>
      </c>
      <c r="S265" s="3">
        <v>52.44</v>
      </c>
      <c r="T265" s="3"/>
      <c r="U265" s="3"/>
      <c r="V265" s="3"/>
      <c r="W265" s="9"/>
      <c r="X265" s="3"/>
      <c r="Y265" s="2"/>
      <c r="Z265" s="2"/>
    </row>
    <row r="266" spans="1:26" ht="15.75" customHeight="1" x14ac:dyDescent="0.3">
      <c r="A266" s="7" t="s">
        <v>271</v>
      </c>
      <c r="B266" s="7">
        <v>265</v>
      </c>
      <c r="C266" s="3" t="s">
        <v>1</v>
      </c>
      <c r="D266" s="3"/>
      <c r="E266" s="3">
        <v>2.52</v>
      </c>
      <c r="F266" s="4">
        <v>-0.79</v>
      </c>
      <c r="G266" s="8">
        <v>154300</v>
      </c>
      <c r="H266" s="8">
        <v>391</v>
      </c>
      <c r="I266" s="8">
        <v>923</v>
      </c>
      <c r="J266" s="3">
        <v>36.130000000000003</v>
      </c>
      <c r="K266" s="3">
        <v>0.9</v>
      </c>
      <c r="L266" s="3">
        <v>2.78</v>
      </c>
      <c r="M266" s="3">
        <v>0.03</v>
      </c>
      <c r="N266" s="3">
        <v>7.0000000000000007E-2</v>
      </c>
      <c r="O266" s="3">
        <v>2.0099999999999998</v>
      </c>
      <c r="P266" s="3">
        <v>2.79</v>
      </c>
      <c r="Q266" s="3">
        <v>0.08</v>
      </c>
      <c r="R266" s="3">
        <v>1.18</v>
      </c>
      <c r="S266" s="3">
        <v>40.5</v>
      </c>
      <c r="T266" s="3"/>
      <c r="U266" s="3">
        <v>818</v>
      </c>
      <c r="V266" s="3">
        <v>843</v>
      </c>
      <c r="W266" s="9">
        <v>0.7</v>
      </c>
      <c r="X266" s="3"/>
      <c r="Y266" s="2"/>
      <c r="Z266" s="2"/>
    </row>
    <row r="267" spans="1:26" ht="15.75" customHeight="1" x14ac:dyDescent="0.3">
      <c r="A267" s="7" t="s">
        <v>272</v>
      </c>
      <c r="B267" s="7">
        <v>266</v>
      </c>
      <c r="C267" s="3" t="s">
        <v>1</v>
      </c>
      <c r="D267" s="3"/>
      <c r="E267" s="3">
        <v>0.99</v>
      </c>
      <c r="F267" s="4">
        <v>-1</v>
      </c>
      <c r="G267" s="8">
        <v>3164000</v>
      </c>
      <c r="H267" s="8">
        <v>3172</v>
      </c>
      <c r="I267" s="8">
        <v>5227</v>
      </c>
      <c r="J267" s="3"/>
      <c r="K267" s="3">
        <v>0.41</v>
      </c>
      <c r="L267" s="3">
        <v>7.2</v>
      </c>
      <c r="M267" s="3"/>
      <c r="N267" s="3">
        <v>0</v>
      </c>
      <c r="O267" s="3">
        <v>2.94</v>
      </c>
      <c r="P267" s="3">
        <v>-1.54</v>
      </c>
      <c r="Q267" s="3">
        <v>-1.77</v>
      </c>
      <c r="R267" s="3"/>
      <c r="S267" s="3">
        <v>77.06</v>
      </c>
      <c r="T267" s="3"/>
      <c r="U267" s="3"/>
      <c r="V267" s="3"/>
      <c r="W267" s="9"/>
      <c r="X267" s="3"/>
      <c r="Y267" s="2"/>
      <c r="Z267" s="2"/>
    </row>
    <row r="268" spans="1:26" ht="15.75" customHeight="1" x14ac:dyDescent="0.3">
      <c r="A268" s="7" t="s">
        <v>273</v>
      </c>
      <c r="B268" s="7">
        <v>267</v>
      </c>
      <c r="C268" s="3" t="s">
        <v>5</v>
      </c>
      <c r="D268" s="3"/>
      <c r="E268" s="3">
        <v>2.84</v>
      </c>
      <c r="F268" s="4">
        <v>1.43</v>
      </c>
      <c r="G268" s="8">
        <v>4713900</v>
      </c>
      <c r="H268" s="8">
        <v>13159</v>
      </c>
      <c r="I268" s="8">
        <v>2840</v>
      </c>
      <c r="J268" s="3">
        <v>14.72</v>
      </c>
      <c r="K268" s="3">
        <v>1.57</v>
      </c>
      <c r="L268" s="3">
        <v>2.81</v>
      </c>
      <c r="M268" s="3"/>
      <c r="N268" s="3">
        <v>0.19</v>
      </c>
      <c r="O268" s="3">
        <v>5.96</v>
      </c>
      <c r="P268" s="3">
        <v>11.27</v>
      </c>
      <c r="Q268" s="3">
        <v>10.6</v>
      </c>
      <c r="R268" s="3"/>
      <c r="S268" s="3">
        <v>36.590000000000003</v>
      </c>
      <c r="T268" s="3"/>
      <c r="U268" s="3">
        <v>423</v>
      </c>
      <c r="V268" s="3">
        <v>496</v>
      </c>
      <c r="W268" s="9">
        <v>0.25</v>
      </c>
      <c r="X268" s="3"/>
      <c r="Y268" s="2"/>
      <c r="Z268" s="2"/>
    </row>
    <row r="269" spans="1:26" ht="15.75" customHeight="1" x14ac:dyDescent="0.3">
      <c r="A269" s="7" t="s">
        <v>274</v>
      </c>
      <c r="B269" s="7">
        <v>268</v>
      </c>
      <c r="C269" s="3" t="s">
        <v>1</v>
      </c>
      <c r="D269" s="3"/>
      <c r="E269" s="3">
        <v>22.4</v>
      </c>
      <c r="F269" s="4">
        <v>-3.03</v>
      </c>
      <c r="G269" s="8">
        <v>23948200</v>
      </c>
      <c r="H269" s="8">
        <v>544097</v>
      </c>
      <c r="I269" s="8">
        <v>125766</v>
      </c>
      <c r="J269" s="5">
        <v>83399.179999999993</v>
      </c>
      <c r="K269" s="3">
        <v>0.99</v>
      </c>
      <c r="L269" s="3">
        <v>2.5499999999999998</v>
      </c>
      <c r="M269" s="3">
        <v>0.18</v>
      </c>
      <c r="N269" s="3">
        <v>0</v>
      </c>
      <c r="O269" s="3">
        <v>1.55</v>
      </c>
      <c r="P269" s="3"/>
      <c r="Q269" s="3">
        <v>0.42</v>
      </c>
      <c r="R269" s="3">
        <v>5.3</v>
      </c>
      <c r="S269" s="3">
        <v>35.11</v>
      </c>
      <c r="T269" s="3"/>
      <c r="U269" s="3"/>
      <c r="V269" s="3">
        <v>955</v>
      </c>
      <c r="W269" s="9">
        <v>2766.6</v>
      </c>
      <c r="X269" s="3"/>
      <c r="Y269" s="2"/>
      <c r="Z269" s="2"/>
    </row>
    <row r="270" spans="1:26" ht="15.75" customHeight="1" x14ac:dyDescent="0.3">
      <c r="A270" s="7" t="s">
        <v>275</v>
      </c>
      <c r="B270" s="7">
        <v>269</v>
      </c>
      <c r="C270" s="3" t="s">
        <v>5</v>
      </c>
      <c r="D270" s="3"/>
      <c r="E270" s="3">
        <v>1.22</v>
      </c>
      <c r="F270" s="4">
        <v>-1.61</v>
      </c>
      <c r="G270" s="8">
        <v>2693100</v>
      </c>
      <c r="H270" s="8">
        <v>3302</v>
      </c>
      <c r="I270" s="8">
        <v>968</v>
      </c>
      <c r="J270" s="5">
        <v>17.29</v>
      </c>
      <c r="K270" s="3">
        <v>0.74</v>
      </c>
      <c r="L270" s="3">
        <v>1.38</v>
      </c>
      <c r="M270" s="3"/>
      <c r="N270" s="3">
        <v>7.0000000000000007E-2</v>
      </c>
      <c r="O270" s="3">
        <v>3.35</v>
      </c>
      <c r="P270" s="3">
        <v>4.3899999999999997</v>
      </c>
      <c r="Q270" s="3">
        <v>7.9</v>
      </c>
      <c r="R270" s="3"/>
      <c r="S270" s="3">
        <v>22.56</v>
      </c>
      <c r="T270" s="3"/>
      <c r="U270" s="3">
        <v>641</v>
      </c>
      <c r="V270" s="3">
        <v>643</v>
      </c>
      <c r="W270" s="6">
        <v>-0.11</v>
      </c>
      <c r="X270" s="3"/>
      <c r="Y270" s="2"/>
      <c r="Z270" s="2"/>
    </row>
    <row r="271" spans="1:26" ht="15.75" customHeight="1" x14ac:dyDescent="0.3">
      <c r="A271" s="7" t="s">
        <v>276</v>
      </c>
      <c r="B271" s="7">
        <v>270</v>
      </c>
      <c r="C271" s="3" t="s">
        <v>1</v>
      </c>
      <c r="D271" s="3"/>
      <c r="E271" s="3">
        <v>2.94</v>
      </c>
      <c r="F271" s="4">
        <v>2.08</v>
      </c>
      <c r="G271" s="8">
        <v>268096000</v>
      </c>
      <c r="H271" s="8">
        <v>805385</v>
      </c>
      <c r="I271" s="8">
        <v>25263</v>
      </c>
      <c r="J271" s="3">
        <v>8.2100000000000009</v>
      </c>
      <c r="K271" s="3">
        <v>3.72</v>
      </c>
      <c r="L271" s="3">
        <v>15.83</v>
      </c>
      <c r="M271" s="3"/>
      <c r="N271" s="3">
        <v>0.36</v>
      </c>
      <c r="O271" s="3">
        <v>18.36</v>
      </c>
      <c r="P271" s="3">
        <v>25.04</v>
      </c>
      <c r="Q271" s="3">
        <v>-14.63</v>
      </c>
      <c r="R271" s="3">
        <v>59.63</v>
      </c>
      <c r="S271" s="3">
        <v>44.61</v>
      </c>
      <c r="T271" s="3"/>
      <c r="U271" s="3">
        <v>103</v>
      </c>
      <c r="V271" s="3">
        <v>94</v>
      </c>
      <c r="W271" s="4">
        <v>0.84</v>
      </c>
      <c r="X271" s="3"/>
      <c r="Y271" s="2"/>
      <c r="Z271" s="2"/>
    </row>
    <row r="272" spans="1:26" ht="15.75" customHeight="1" x14ac:dyDescent="0.3">
      <c r="A272" s="7" t="s">
        <v>277</v>
      </c>
      <c r="B272" s="7">
        <v>271</v>
      </c>
      <c r="C272" s="3" t="s">
        <v>1</v>
      </c>
      <c r="D272" s="3"/>
      <c r="E272" s="3">
        <v>1.37</v>
      </c>
      <c r="F272" s="4">
        <v>0</v>
      </c>
      <c r="G272" s="8">
        <v>2456600</v>
      </c>
      <c r="H272" s="8">
        <v>3404</v>
      </c>
      <c r="I272" s="8">
        <v>2941</v>
      </c>
      <c r="J272" s="3"/>
      <c r="K272" s="3">
        <v>1.49</v>
      </c>
      <c r="L272" s="3">
        <v>3.2</v>
      </c>
      <c r="M272" s="3"/>
      <c r="N272" s="3">
        <v>0</v>
      </c>
      <c r="O272" s="3">
        <v>-1</v>
      </c>
      <c r="P272" s="3">
        <v>-23.17</v>
      </c>
      <c r="Q272" s="3">
        <v>-203.06</v>
      </c>
      <c r="R272" s="3"/>
      <c r="S272" s="3">
        <v>44.17</v>
      </c>
      <c r="T272" s="3"/>
      <c r="U272" s="3"/>
      <c r="V272" s="3"/>
      <c r="W272" s="9"/>
      <c r="X272" s="3"/>
      <c r="Y272" s="2"/>
      <c r="Z272" s="2"/>
    </row>
    <row r="273" spans="1:26" ht="15.75" customHeight="1" x14ac:dyDescent="0.3">
      <c r="A273" s="7" t="s">
        <v>278</v>
      </c>
      <c r="B273" s="7">
        <v>272</v>
      </c>
      <c r="C273" s="3" t="s">
        <v>1</v>
      </c>
      <c r="D273" s="3" t="s">
        <v>17</v>
      </c>
      <c r="E273" s="3">
        <v>0.28000000000000003</v>
      </c>
      <c r="F273" s="4">
        <v>0</v>
      </c>
      <c r="G273" s="8">
        <v>346400</v>
      </c>
      <c r="H273" s="8">
        <v>87</v>
      </c>
      <c r="I273" s="8">
        <v>216</v>
      </c>
      <c r="J273" s="3"/>
      <c r="K273" s="3">
        <v>7</v>
      </c>
      <c r="L273" s="3">
        <v>38.869999999999997</v>
      </c>
      <c r="M273" s="3"/>
      <c r="N273" s="3">
        <v>0</v>
      </c>
      <c r="O273" s="3">
        <v>-14.76</v>
      </c>
      <c r="P273" s="3">
        <v>-359.85</v>
      </c>
      <c r="Q273" s="3">
        <v>-30.13</v>
      </c>
      <c r="R273" s="3"/>
      <c r="S273" s="3">
        <v>55.06</v>
      </c>
      <c r="T273" s="3"/>
      <c r="U273" s="3"/>
      <c r="V273" s="3"/>
      <c r="W273" s="9"/>
      <c r="X273" s="3"/>
      <c r="Y273" s="2"/>
      <c r="Z273" s="2"/>
    </row>
    <row r="274" spans="1:26" ht="15.75" customHeight="1" x14ac:dyDescent="0.3">
      <c r="A274" s="7" t="s">
        <v>279</v>
      </c>
      <c r="B274" s="7">
        <v>273</v>
      </c>
      <c r="C274" s="3" t="s">
        <v>1</v>
      </c>
      <c r="D274" s="3"/>
      <c r="E274" s="3">
        <v>77.5</v>
      </c>
      <c r="F274" s="9">
        <v>2.31</v>
      </c>
      <c r="G274" s="8">
        <v>100</v>
      </c>
      <c r="H274" s="3">
        <v>8</v>
      </c>
      <c r="I274" s="8">
        <v>1046</v>
      </c>
      <c r="J274" s="3">
        <v>14.66</v>
      </c>
      <c r="K274" s="3">
        <v>0.9</v>
      </c>
      <c r="L274" s="3">
        <v>0.16</v>
      </c>
      <c r="M274" s="3">
        <v>4.2</v>
      </c>
      <c r="N274" s="3">
        <v>5.29</v>
      </c>
      <c r="O274" s="3">
        <v>6.37</v>
      </c>
      <c r="P274" s="3">
        <v>6.18</v>
      </c>
      <c r="Q274" s="3">
        <v>7.47</v>
      </c>
      <c r="R274" s="3">
        <v>5.54</v>
      </c>
      <c r="S274" s="3">
        <v>25.51</v>
      </c>
      <c r="T274" s="3"/>
      <c r="U274" s="3">
        <v>561</v>
      </c>
      <c r="V274" s="3">
        <v>472</v>
      </c>
      <c r="W274" s="9">
        <v>-23.27</v>
      </c>
      <c r="X274" s="3"/>
      <c r="Y274" s="2"/>
      <c r="Z274" s="2"/>
    </row>
    <row r="275" spans="1:26" ht="15.75" customHeight="1" x14ac:dyDescent="0.3">
      <c r="A275" s="7" t="s">
        <v>280</v>
      </c>
      <c r="B275" s="7">
        <v>274</v>
      </c>
      <c r="C275" s="3" t="s">
        <v>1</v>
      </c>
      <c r="D275" s="3"/>
      <c r="E275" s="3">
        <v>10.9</v>
      </c>
      <c r="F275" s="4">
        <v>14.74</v>
      </c>
      <c r="G275" s="8">
        <v>40687200</v>
      </c>
      <c r="H275" s="8">
        <v>418859</v>
      </c>
      <c r="I275" s="8">
        <v>6622</v>
      </c>
      <c r="J275" s="3">
        <v>23.41</v>
      </c>
      <c r="K275" s="3">
        <v>2.67</v>
      </c>
      <c r="L275" s="3">
        <v>1.17</v>
      </c>
      <c r="M275" s="3">
        <v>0.14000000000000001</v>
      </c>
      <c r="N275" s="3">
        <v>0.47</v>
      </c>
      <c r="O275" s="3">
        <v>10.8</v>
      </c>
      <c r="P275" s="3">
        <v>12.31</v>
      </c>
      <c r="Q275" s="3">
        <v>19.649999999999999</v>
      </c>
      <c r="R275" s="3">
        <v>1.31</v>
      </c>
      <c r="S275" s="3">
        <v>35.14</v>
      </c>
      <c r="T275" s="3"/>
      <c r="U275" s="3">
        <v>499</v>
      </c>
      <c r="V275" s="3">
        <v>450</v>
      </c>
      <c r="W275" s="4">
        <v>1.45</v>
      </c>
      <c r="X275" s="3"/>
      <c r="Y275" s="2"/>
      <c r="Z275" s="2"/>
    </row>
    <row r="276" spans="1:26" ht="15.75" customHeight="1" x14ac:dyDescent="0.3">
      <c r="A276" s="7" t="s">
        <v>281</v>
      </c>
      <c r="B276" s="7">
        <v>275</v>
      </c>
      <c r="C276" s="3" t="s">
        <v>1</v>
      </c>
      <c r="D276" s="3"/>
      <c r="E276" s="3">
        <v>14.9</v>
      </c>
      <c r="F276" s="9">
        <v>1.36</v>
      </c>
      <c r="G276" s="8">
        <v>9649500</v>
      </c>
      <c r="H276" s="8">
        <v>143383</v>
      </c>
      <c r="I276" s="8">
        <v>13508</v>
      </c>
      <c r="J276" s="3">
        <v>24.83</v>
      </c>
      <c r="K276" s="3">
        <v>3.98</v>
      </c>
      <c r="L276" s="3">
        <v>5.4</v>
      </c>
      <c r="M276" s="3">
        <v>0.45</v>
      </c>
      <c r="N276" s="3">
        <v>0.6</v>
      </c>
      <c r="O276" s="3">
        <v>7.33</v>
      </c>
      <c r="P276" s="3">
        <v>16.68</v>
      </c>
      <c r="Q276" s="3">
        <v>5.05</v>
      </c>
      <c r="R276" s="3">
        <v>1.78</v>
      </c>
      <c r="S276" s="3">
        <v>53.92</v>
      </c>
      <c r="T276" s="3"/>
      <c r="U276" s="3">
        <v>450</v>
      </c>
      <c r="V276" s="3">
        <v>552</v>
      </c>
      <c r="W276" s="6">
        <v>-0.25</v>
      </c>
      <c r="X276" s="3"/>
      <c r="Y276" s="2"/>
      <c r="Z276" s="2"/>
    </row>
    <row r="277" spans="1:26" ht="15.75" customHeight="1" x14ac:dyDescent="0.3">
      <c r="A277" s="7" t="s">
        <v>282</v>
      </c>
      <c r="B277" s="7">
        <v>276</v>
      </c>
      <c r="C277" s="3" t="s">
        <v>1</v>
      </c>
      <c r="D277" s="3"/>
      <c r="E277" s="3">
        <v>32.25</v>
      </c>
      <c r="F277" s="4">
        <v>0.78</v>
      </c>
      <c r="G277" s="8">
        <v>2608700</v>
      </c>
      <c r="H277" s="8">
        <v>83882</v>
      </c>
      <c r="I277" s="8">
        <v>28751</v>
      </c>
      <c r="J277" s="3">
        <v>34.97</v>
      </c>
      <c r="K277" s="3">
        <v>8.0399999999999991</v>
      </c>
      <c r="L277" s="3">
        <v>2.62</v>
      </c>
      <c r="M277" s="3">
        <v>0.45</v>
      </c>
      <c r="N277" s="3">
        <v>0.92</v>
      </c>
      <c r="O277" s="3">
        <v>8.81</v>
      </c>
      <c r="P277" s="3">
        <v>24.23</v>
      </c>
      <c r="Q277" s="3">
        <v>28.34</v>
      </c>
      <c r="R277" s="3">
        <v>1.81</v>
      </c>
      <c r="S277" s="3">
        <v>47.09</v>
      </c>
      <c r="T277" s="3"/>
      <c r="U277" s="3">
        <v>432</v>
      </c>
      <c r="V277" s="3">
        <v>548</v>
      </c>
      <c r="W277" s="4">
        <v>0.46</v>
      </c>
      <c r="X277" s="3"/>
      <c r="Y277" s="2"/>
      <c r="Z277" s="2"/>
    </row>
    <row r="278" spans="1:26" ht="15.75" customHeight="1" x14ac:dyDescent="0.3">
      <c r="A278" s="7" t="s">
        <v>283</v>
      </c>
      <c r="B278" s="7">
        <v>277</v>
      </c>
      <c r="C278" s="3" t="s">
        <v>1</v>
      </c>
      <c r="D278" s="3"/>
      <c r="E278" s="3">
        <v>0.21</v>
      </c>
      <c r="F278" s="4">
        <v>-4.55</v>
      </c>
      <c r="G278" s="8">
        <v>23107700</v>
      </c>
      <c r="H278" s="8">
        <v>4980</v>
      </c>
      <c r="I278" s="8">
        <v>882</v>
      </c>
      <c r="J278" s="3"/>
      <c r="K278" s="3">
        <v>0.18</v>
      </c>
      <c r="L278" s="3">
        <v>0.72</v>
      </c>
      <c r="M278" s="3">
        <v>0.01</v>
      </c>
      <c r="N278" s="3">
        <v>0</v>
      </c>
      <c r="O278" s="3">
        <v>-1.23</v>
      </c>
      <c r="P278" s="3">
        <v>-6.16</v>
      </c>
      <c r="Q278" s="3">
        <v>-44.79</v>
      </c>
      <c r="R278" s="3"/>
      <c r="S278" s="3">
        <v>56.68</v>
      </c>
      <c r="T278" s="3"/>
      <c r="U278" s="3"/>
      <c r="V278" s="3"/>
      <c r="W278" s="9"/>
      <c r="X278" s="3"/>
      <c r="Y278" s="2"/>
      <c r="Z278" s="2"/>
    </row>
    <row r="279" spans="1:26" ht="15.75" customHeight="1" x14ac:dyDescent="0.3">
      <c r="A279" s="7" t="s">
        <v>284</v>
      </c>
      <c r="B279" s="7">
        <v>278</v>
      </c>
      <c r="C279" s="3" t="s">
        <v>5</v>
      </c>
      <c r="D279" s="3"/>
      <c r="E279" s="3">
        <v>2.88</v>
      </c>
      <c r="F279" s="3">
        <v>5.88</v>
      </c>
      <c r="G279" s="8">
        <v>2959300</v>
      </c>
      <c r="H279" s="8">
        <v>8733</v>
      </c>
      <c r="I279" s="8">
        <v>2035</v>
      </c>
      <c r="J279" s="3">
        <v>95.46</v>
      </c>
      <c r="K279" s="3">
        <v>2.06</v>
      </c>
      <c r="L279" s="3">
        <v>0.47</v>
      </c>
      <c r="M279" s="3"/>
      <c r="N279" s="3">
        <v>0.03</v>
      </c>
      <c r="O279" s="3">
        <v>1.9</v>
      </c>
      <c r="P279" s="3">
        <v>2.17</v>
      </c>
      <c r="Q279" s="3">
        <v>10.58</v>
      </c>
      <c r="R279" s="3"/>
      <c r="S279" s="3">
        <v>34.15</v>
      </c>
      <c r="T279" s="3"/>
      <c r="U279" s="3">
        <v>901</v>
      </c>
      <c r="V279" s="3">
        <v>922</v>
      </c>
      <c r="W279" s="9">
        <v>-2.97</v>
      </c>
      <c r="X279" s="3"/>
      <c r="Y279" s="2"/>
      <c r="Z279" s="2"/>
    </row>
    <row r="280" spans="1:26" ht="15.75" customHeight="1" x14ac:dyDescent="0.3">
      <c r="A280" s="7" t="s">
        <v>285</v>
      </c>
      <c r="B280" s="7">
        <v>279</v>
      </c>
      <c r="C280" s="3" t="s">
        <v>1</v>
      </c>
      <c r="D280" s="3"/>
      <c r="E280" s="3">
        <v>17.7</v>
      </c>
      <c r="F280" s="4">
        <v>1.1399999999999999</v>
      </c>
      <c r="G280" s="8">
        <v>65200</v>
      </c>
      <c r="H280" s="8">
        <v>1147</v>
      </c>
      <c r="I280" s="8">
        <v>3085</v>
      </c>
      <c r="J280" s="3">
        <v>13.85</v>
      </c>
      <c r="K280" s="3">
        <v>2.93</v>
      </c>
      <c r="L280" s="3">
        <v>0.62</v>
      </c>
      <c r="M280" s="3">
        <v>0.18</v>
      </c>
      <c r="N280" s="3">
        <v>1.28</v>
      </c>
      <c r="O280" s="3">
        <v>18.12</v>
      </c>
      <c r="P280" s="3">
        <v>21.79</v>
      </c>
      <c r="Q280" s="3">
        <v>12.95</v>
      </c>
      <c r="R280" s="3">
        <v>5.2</v>
      </c>
      <c r="S280" s="3">
        <v>45</v>
      </c>
      <c r="T280" s="3"/>
      <c r="U280" s="3">
        <v>272</v>
      </c>
      <c r="V280" s="3">
        <v>242</v>
      </c>
      <c r="W280" s="4">
        <v>0.71</v>
      </c>
      <c r="X280" s="3"/>
      <c r="Y280" s="2"/>
      <c r="Z280" s="2"/>
    </row>
    <row r="281" spans="1:26" ht="15.75" customHeight="1" x14ac:dyDescent="0.3">
      <c r="A281" s="7" t="s">
        <v>286</v>
      </c>
      <c r="B281" s="7">
        <v>280</v>
      </c>
      <c r="C281" s="3" t="s">
        <v>1</v>
      </c>
      <c r="D281" s="3" t="s">
        <v>17</v>
      </c>
      <c r="E281" s="3">
        <v>0.47</v>
      </c>
      <c r="F281" s="4">
        <v>0</v>
      </c>
      <c r="G281" s="8">
        <v>100</v>
      </c>
      <c r="H281" s="8">
        <v>0</v>
      </c>
      <c r="I281" s="8">
        <v>65</v>
      </c>
      <c r="J281" s="3"/>
      <c r="K281" s="3">
        <v>0.96</v>
      </c>
      <c r="L281" s="3">
        <v>17.64</v>
      </c>
      <c r="M281" s="3"/>
      <c r="N281" s="3">
        <v>0</v>
      </c>
      <c r="O281" s="3">
        <v>0.83</v>
      </c>
      <c r="P281" s="3">
        <v>-35.74</v>
      </c>
      <c r="Q281" s="3">
        <v>-62.22</v>
      </c>
      <c r="R281" s="3"/>
      <c r="S281" s="3">
        <v>52.52</v>
      </c>
      <c r="T281" s="3"/>
      <c r="U281" s="3"/>
      <c r="V281" s="3"/>
      <c r="W281" s="9"/>
      <c r="X281" s="3"/>
      <c r="Y281" s="2"/>
      <c r="Z281" s="2"/>
    </row>
    <row r="282" spans="1:26" ht="15.75" customHeight="1" x14ac:dyDescent="0.3">
      <c r="A282" s="7" t="s">
        <v>287</v>
      </c>
      <c r="B282" s="7">
        <v>281</v>
      </c>
      <c r="C282" s="3" t="s">
        <v>1</v>
      </c>
      <c r="D282" s="3"/>
      <c r="E282" s="3">
        <v>7.3</v>
      </c>
      <c r="F282" s="9">
        <v>2.82</v>
      </c>
      <c r="G282" s="8">
        <v>1790900</v>
      </c>
      <c r="H282" s="8">
        <v>12947</v>
      </c>
      <c r="I282" s="8">
        <v>7446</v>
      </c>
      <c r="J282" s="3">
        <v>22.2</v>
      </c>
      <c r="K282" s="3">
        <v>2.4700000000000002</v>
      </c>
      <c r="L282" s="3">
        <v>1.99</v>
      </c>
      <c r="M282" s="3">
        <v>0.25</v>
      </c>
      <c r="N282" s="3">
        <v>0.33</v>
      </c>
      <c r="O282" s="3">
        <v>6.42</v>
      </c>
      <c r="P282" s="3">
        <v>11.21</v>
      </c>
      <c r="Q282" s="3">
        <v>7.41</v>
      </c>
      <c r="R282" s="3">
        <v>3.52</v>
      </c>
      <c r="S282" s="3">
        <v>41.21</v>
      </c>
      <c r="T282" s="3"/>
      <c r="U282" s="3">
        <v>527</v>
      </c>
      <c r="V282" s="3">
        <v>572</v>
      </c>
      <c r="W282" s="9">
        <v>-0.01</v>
      </c>
      <c r="X282" s="3"/>
      <c r="Y282" s="2"/>
      <c r="Z282" s="2"/>
    </row>
    <row r="283" spans="1:26" ht="15.75" customHeight="1" x14ac:dyDescent="0.3">
      <c r="A283" s="7" t="s">
        <v>288</v>
      </c>
      <c r="B283" s="7">
        <v>282</v>
      </c>
      <c r="C283" s="3" t="s">
        <v>1</v>
      </c>
      <c r="D283" s="3"/>
      <c r="E283" s="3">
        <v>0.75</v>
      </c>
      <c r="F283" s="4">
        <v>1.35</v>
      </c>
      <c r="G283" s="8">
        <v>32200</v>
      </c>
      <c r="H283" s="8">
        <v>24</v>
      </c>
      <c r="I283" s="8">
        <v>180</v>
      </c>
      <c r="J283" s="3"/>
      <c r="K283" s="3">
        <v>0.88</v>
      </c>
      <c r="L283" s="3">
        <v>3.04</v>
      </c>
      <c r="M283" s="3"/>
      <c r="N283" s="3">
        <v>0</v>
      </c>
      <c r="O283" s="3">
        <v>-13.46</v>
      </c>
      <c r="P283" s="3">
        <v>-34.14</v>
      </c>
      <c r="Q283" s="3">
        <v>-36.76</v>
      </c>
      <c r="R283" s="3"/>
      <c r="S283" s="3">
        <v>45.71</v>
      </c>
      <c r="T283" s="3"/>
      <c r="U283" s="3"/>
      <c r="V283" s="3"/>
      <c r="W283" s="4"/>
      <c r="X283" s="3"/>
      <c r="Y283" s="2"/>
      <c r="Z283" s="2"/>
    </row>
    <row r="284" spans="1:26" ht="15.75" customHeight="1" x14ac:dyDescent="0.3">
      <c r="A284" s="7" t="s">
        <v>289</v>
      </c>
      <c r="B284" s="7">
        <v>283</v>
      </c>
      <c r="C284" s="3" t="s">
        <v>1</v>
      </c>
      <c r="D284" s="3"/>
      <c r="E284" s="3">
        <v>2.9</v>
      </c>
      <c r="F284" s="4">
        <v>1.4</v>
      </c>
      <c r="G284" s="8">
        <v>769700</v>
      </c>
      <c r="H284" s="8">
        <v>2204</v>
      </c>
      <c r="I284" s="8">
        <v>2552</v>
      </c>
      <c r="J284" s="3">
        <v>14.18</v>
      </c>
      <c r="K284" s="3">
        <v>2.59</v>
      </c>
      <c r="L284" s="3">
        <v>0.57999999999999996</v>
      </c>
      <c r="M284" s="3">
        <v>0.03</v>
      </c>
      <c r="N284" s="3">
        <v>0.2</v>
      </c>
      <c r="O284" s="3">
        <v>15.47</v>
      </c>
      <c r="P284" s="3">
        <v>18.28</v>
      </c>
      <c r="Q284" s="3">
        <v>9.19</v>
      </c>
      <c r="R284" s="3">
        <v>9.7899999999999991</v>
      </c>
      <c r="S284" s="3">
        <v>72.61</v>
      </c>
      <c r="T284" s="3"/>
      <c r="U284" s="3">
        <v>312</v>
      </c>
      <c r="V284" s="3">
        <v>268</v>
      </c>
      <c r="W284" s="9">
        <v>1.72</v>
      </c>
      <c r="X284" s="3"/>
      <c r="Y284" s="2"/>
      <c r="Z284" s="2"/>
    </row>
    <row r="285" spans="1:26" ht="15.75" customHeight="1" x14ac:dyDescent="0.3">
      <c r="A285" s="7" t="s">
        <v>290</v>
      </c>
      <c r="B285" s="7">
        <v>284</v>
      </c>
      <c r="C285" s="3" t="s">
        <v>1</v>
      </c>
      <c r="D285" s="3"/>
      <c r="E285" s="3">
        <v>1.53</v>
      </c>
      <c r="F285" s="4">
        <v>0</v>
      </c>
      <c r="G285" s="8">
        <v>41400</v>
      </c>
      <c r="H285" s="8">
        <v>63</v>
      </c>
      <c r="I285" s="8">
        <v>425</v>
      </c>
      <c r="J285" s="3"/>
      <c r="K285" s="3">
        <v>1.31</v>
      </c>
      <c r="L285" s="3">
        <v>1.04</v>
      </c>
      <c r="M285" s="3"/>
      <c r="N285" s="3">
        <v>0</v>
      </c>
      <c r="O285" s="3">
        <v>-3.43</v>
      </c>
      <c r="P285" s="3">
        <v>-8.6</v>
      </c>
      <c r="Q285" s="3">
        <v>-0.01</v>
      </c>
      <c r="R285" s="3"/>
      <c r="S285" s="3">
        <v>27.09</v>
      </c>
      <c r="T285" s="3"/>
      <c r="U285" s="3"/>
      <c r="V285" s="3"/>
      <c r="W285" s="6"/>
      <c r="X285" s="3"/>
      <c r="Y285" s="2"/>
      <c r="Z285" s="2"/>
    </row>
    <row r="286" spans="1:26" ht="15.75" customHeight="1" x14ac:dyDescent="0.3">
      <c r="A286" s="7" t="s">
        <v>291</v>
      </c>
      <c r="B286" s="7">
        <v>285</v>
      </c>
      <c r="C286" s="3" t="s">
        <v>5</v>
      </c>
      <c r="D286" s="3"/>
      <c r="E286" s="3">
        <v>79</v>
      </c>
      <c r="F286" s="4">
        <v>-1.56</v>
      </c>
      <c r="G286" s="8">
        <v>14201500</v>
      </c>
      <c r="H286" s="8">
        <v>1130037</v>
      </c>
      <c r="I286" s="8">
        <v>189068</v>
      </c>
      <c r="J286" s="3">
        <v>6.62</v>
      </c>
      <c r="K286" s="3">
        <v>0.47</v>
      </c>
      <c r="L286" s="3">
        <v>7.79</v>
      </c>
      <c r="M286" s="3"/>
      <c r="N286" s="3">
        <v>11.94</v>
      </c>
      <c r="O286" s="3">
        <v>1.1599999999999999</v>
      </c>
      <c r="P286" s="3">
        <v>7.09</v>
      </c>
      <c r="Q286" s="3">
        <v>10.45</v>
      </c>
      <c r="R286" s="3">
        <v>6.24</v>
      </c>
      <c r="S286" s="3">
        <v>74.48</v>
      </c>
      <c r="T286" s="3"/>
      <c r="U286" s="3">
        <v>347</v>
      </c>
      <c r="V286" s="3">
        <v>521</v>
      </c>
      <c r="W286" s="9">
        <v>-441.33</v>
      </c>
      <c r="X286" s="3"/>
      <c r="Y286" s="2"/>
      <c r="Z286" s="2"/>
    </row>
    <row r="287" spans="1:26" ht="15.75" customHeight="1" x14ac:dyDescent="0.3">
      <c r="A287" s="7" t="s">
        <v>292</v>
      </c>
      <c r="B287" s="7">
        <v>286</v>
      </c>
      <c r="C287" s="3" t="s">
        <v>1</v>
      </c>
      <c r="D287" s="3"/>
      <c r="E287" s="3">
        <v>3.04</v>
      </c>
      <c r="F287" s="4">
        <v>0</v>
      </c>
      <c r="G287" s="8">
        <v>26200</v>
      </c>
      <c r="H287" s="8">
        <v>79</v>
      </c>
      <c r="I287" s="8">
        <v>1824</v>
      </c>
      <c r="J287" s="3"/>
      <c r="K287" s="3">
        <v>0.53</v>
      </c>
      <c r="L287" s="3">
        <v>2.12</v>
      </c>
      <c r="M287" s="3"/>
      <c r="N287" s="3">
        <v>0</v>
      </c>
      <c r="O287" s="3">
        <v>-0.43</v>
      </c>
      <c r="P287" s="3">
        <v>-4.55</v>
      </c>
      <c r="Q287" s="3">
        <v>-1.07</v>
      </c>
      <c r="R287" s="3">
        <v>1.97</v>
      </c>
      <c r="S287" s="3">
        <v>38.11</v>
      </c>
      <c r="T287" s="3"/>
      <c r="U287" s="3"/>
      <c r="V287" s="3"/>
      <c r="W287" s="4"/>
      <c r="X287" s="3"/>
      <c r="Y287" s="2"/>
      <c r="Z287" s="2"/>
    </row>
    <row r="288" spans="1:26" ht="15.75" customHeight="1" x14ac:dyDescent="0.3">
      <c r="A288" s="7" t="s">
        <v>293</v>
      </c>
      <c r="B288" s="7">
        <v>287</v>
      </c>
      <c r="C288" s="3" t="s">
        <v>1</v>
      </c>
      <c r="D288" s="3" t="s">
        <v>102</v>
      </c>
      <c r="E288" s="3">
        <v>0.18</v>
      </c>
      <c r="F288" s="4">
        <v>0</v>
      </c>
      <c r="G288" s="8">
        <v>0</v>
      </c>
      <c r="H288" s="3">
        <v>0</v>
      </c>
      <c r="I288" s="8">
        <v>158</v>
      </c>
      <c r="J288" s="3"/>
      <c r="K288" s="3">
        <v>0.24</v>
      </c>
      <c r="L288" s="3">
        <v>2.5299999999999998</v>
      </c>
      <c r="M288" s="3"/>
      <c r="N288" s="3">
        <v>0</v>
      </c>
      <c r="O288" s="3">
        <v>-11.12</v>
      </c>
      <c r="P288" s="3">
        <v>-46.89</v>
      </c>
      <c r="Q288" s="3">
        <v>-56.28</v>
      </c>
      <c r="R288" s="3"/>
      <c r="S288" s="3">
        <v>62.46</v>
      </c>
      <c r="T288" s="3"/>
      <c r="U288" s="3"/>
      <c r="V288" s="3"/>
      <c r="W288" s="9"/>
      <c r="X288" s="3"/>
      <c r="Y288" s="2"/>
      <c r="Z288" s="2"/>
    </row>
    <row r="289" spans="1:26" ht="15.75" customHeight="1" x14ac:dyDescent="0.3">
      <c r="A289" s="7" t="s">
        <v>294</v>
      </c>
      <c r="B289" s="7">
        <v>288</v>
      </c>
      <c r="C289" s="3" t="s">
        <v>1</v>
      </c>
      <c r="D289" s="3"/>
      <c r="E289" s="3">
        <v>7.55</v>
      </c>
      <c r="F289" s="3">
        <v>-0.66</v>
      </c>
      <c r="G289" s="8">
        <v>254400</v>
      </c>
      <c r="H289" s="8">
        <v>1921</v>
      </c>
      <c r="I289" s="8">
        <v>1888</v>
      </c>
      <c r="J289" s="3">
        <v>8.64</v>
      </c>
      <c r="K289" s="3">
        <v>0.91</v>
      </c>
      <c r="L289" s="3">
        <v>1.6</v>
      </c>
      <c r="M289" s="3">
        <v>0.22</v>
      </c>
      <c r="N289" s="3">
        <v>0.87</v>
      </c>
      <c r="O289" s="3">
        <v>3.17</v>
      </c>
      <c r="P289" s="3">
        <v>10.61</v>
      </c>
      <c r="Q289" s="3">
        <v>10.199999999999999</v>
      </c>
      <c r="R289" s="3">
        <v>9.2100000000000009</v>
      </c>
      <c r="S289" s="3">
        <v>26.5</v>
      </c>
      <c r="T289" s="3"/>
      <c r="U289" s="3">
        <v>300</v>
      </c>
      <c r="V289" s="3">
        <v>475</v>
      </c>
      <c r="W289" s="9">
        <v>1.28</v>
      </c>
      <c r="X289" s="3"/>
      <c r="Y289" s="2"/>
      <c r="Z289" s="2"/>
    </row>
    <row r="290" spans="1:26" ht="15.75" customHeight="1" x14ac:dyDescent="0.3">
      <c r="A290" s="7" t="s">
        <v>295</v>
      </c>
      <c r="B290" s="7">
        <v>289</v>
      </c>
      <c r="C290" s="3" t="s">
        <v>1</v>
      </c>
      <c r="D290" s="3"/>
      <c r="E290" s="3">
        <v>31</v>
      </c>
      <c r="F290" s="3">
        <v>-1.59</v>
      </c>
      <c r="G290" s="8">
        <v>5222700</v>
      </c>
      <c r="H290" s="8">
        <v>163752</v>
      </c>
      <c r="I290" s="8">
        <v>36357</v>
      </c>
      <c r="J290" s="3">
        <v>36.25</v>
      </c>
      <c r="K290" s="3">
        <v>3.09</v>
      </c>
      <c r="L290" s="3">
        <v>0.47</v>
      </c>
      <c r="M290" s="3">
        <v>0.4</v>
      </c>
      <c r="N290" s="3">
        <v>0.86</v>
      </c>
      <c r="O290" s="3">
        <v>6.47</v>
      </c>
      <c r="P290" s="3">
        <v>8.5500000000000007</v>
      </c>
      <c r="Q290" s="3">
        <v>9</v>
      </c>
      <c r="R290" s="3">
        <v>2.54</v>
      </c>
      <c r="S290" s="3">
        <v>58.08</v>
      </c>
      <c r="T290" s="3"/>
      <c r="U290" s="3">
        <v>669</v>
      </c>
      <c r="V290" s="3">
        <v>639</v>
      </c>
      <c r="W290" s="6">
        <v>-2.63</v>
      </c>
      <c r="X290" s="3"/>
      <c r="Y290" s="2"/>
      <c r="Z290" s="2"/>
    </row>
    <row r="291" spans="1:26" ht="15.75" customHeight="1" x14ac:dyDescent="0.3">
      <c r="A291" s="7" t="s">
        <v>296</v>
      </c>
      <c r="B291" s="7">
        <v>290</v>
      </c>
      <c r="C291" s="3" t="s">
        <v>5</v>
      </c>
      <c r="D291" s="3"/>
      <c r="E291" s="3">
        <v>0.42</v>
      </c>
      <c r="F291" s="4">
        <v>-8.6999999999999993</v>
      </c>
      <c r="G291" s="8">
        <v>501200</v>
      </c>
      <c r="H291" s="8">
        <v>211</v>
      </c>
      <c r="I291" s="8">
        <v>286</v>
      </c>
      <c r="J291" s="3"/>
      <c r="K291" s="3">
        <v>0.62</v>
      </c>
      <c r="L291" s="3">
        <v>0.28000000000000003</v>
      </c>
      <c r="M291" s="3"/>
      <c r="N291" s="3">
        <v>0</v>
      </c>
      <c r="O291" s="3">
        <v>-0.08</v>
      </c>
      <c r="P291" s="3">
        <v>-0.66</v>
      </c>
      <c r="Q291" s="3">
        <v>5.75</v>
      </c>
      <c r="R291" s="3"/>
      <c r="S291" s="3">
        <v>29.38</v>
      </c>
      <c r="T291" s="3"/>
      <c r="U291" s="3"/>
      <c r="V291" s="3"/>
      <c r="W291" s="4"/>
      <c r="X291" s="3"/>
      <c r="Y291" s="2"/>
      <c r="Z291" s="2"/>
    </row>
    <row r="292" spans="1:26" ht="15.75" customHeight="1" x14ac:dyDescent="0.3">
      <c r="A292" s="7" t="s">
        <v>297</v>
      </c>
      <c r="B292" s="7">
        <v>291</v>
      </c>
      <c r="C292" s="3" t="s">
        <v>5</v>
      </c>
      <c r="D292" s="3"/>
      <c r="E292" s="3">
        <v>84</v>
      </c>
      <c r="F292" s="3">
        <v>0</v>
      </c>
      <c r="G292" s="8">
        <v>6100</v>
      </c>
      <c r="H292" s="3">
        <v>513</v>
      </c>
      <c r="I292" s="8">
        <v>1628</v>
      </c>
      <c r="J292" s="3">
        <v>88.16</v>
      </c>
      <c r="K292" s="3">
        <v>3.39</v>
      </c>
      <c r="L292" s="3">
        <v>0.21</v>
      </c>
      <c r="M292" s="3"/>
      <c r="N292" s="3">
        <v>0.95</v>
      </c>
      <c r="O292" s="3">
        <v>3.39</v>
      </c>
      <c r="P292" s="3">
        <v>3.91</v>
      </c>
      <c r="Q292" s="3">
        <v>1.01</v>
      </c>
      <c r="R292" s="3"/>
      <c r="S292" s="3">
        <v>35.94</v>
      </c>
      <c r="T292" s="3"/>
      <c r="U292" s="3">
        <v>854</v>
      </c>
      <c r="V292" s="3">
        <v>839</v>
      </c>
      <c r="W292" s="9">
        <v>-1.1200000000000001</v>
      </c>
      <c r="X292" s="3"/>
      <c r="Y292" s="2"/>
      <c r="Z292" s="2"/>
    </row>
    <row r="293" spans="1:26" ht="15.75" customHeight="1" x14ac:dyDescent="0.3">
      <c r="A293" s="7" t="s">
        <v>298</v>
      </c>
      <c r="B293" s="7">
        <v>292</v>
      </c>
      <c r="C293" s="3" t="s">
        <v>1</v>
      </c>
      <c r="D293" s="3"/>
      <c r="E293" s="3">
        <v>2.96</v>
      </c>
      <c r="F293" s="4">
        <v>0</v>
      </c>
      <c r="G293" s="8">
        <v>1303400</v>
      </c>
      <c r="H293" s="8">
        <v>3883</v>
      </c>
      <c r="I293" s="8">
        <v>5896</v>
      </c>
      <c r="J293" s="3">
        <v>38.630000000000003</v>
      </c>
      <c r="K293" s="3">
        <v>1.1200000000000001</v>
      </c>
      <c r="L293" s="3">
        <v>1.89</v>
      </c>
      <c r="M293" s="3"/>
      <c r="N293" s="3">
        <v>0.08</v>
      </c>
      <c r="O293" s="3">
        <v>1.07</v>
      </c>
      <c r="P293" s="3">
        <v>2.77</v>
      </c>
      <c r="Q293" s="3">
        <v>-55.73</v>
      </c>
      <c r="R293" s="3">
        <v>11.52</v>
      </c>
      <c r="S293" s="3">
        <v>65.02</v>
      </c>
      <c r="T293" s="3"/>
      <c r="U293" s="3">
        <v>828</v>
      </c>
      <c r="V293" s="3">
        <v>895</v>
      </c>
      <c r="W293" s="4">
        <v>2.13</v>
      </c>
      <c r="X293" s="3"/>
      <c r="Y293" s="2"/>
      <c r="Z293" s="2"/>
    </row>
    <row r="294" spans="1:26" ht="15.75" customHeight="1" x14ac:dyDescent="0.3">
      <c r="A294" s="7" t="s">
        <v>299</v>
      </c>
      <c r="B294" s="7">
        <v>293</v>
      </c>
      <c r="C294" s="3" t="s">
        <v>1</v>
      </c>
      <c r="D294" s="3"/>
      <c r="E294" s="3">
        <v>0.45</v>
      </c>
      <c r="F294" s="4">
        <v>0</v>
      </c>
      <c r="G294" s="8">
        <v>6671300</v>
      </c>
      <c r="H294" s="8">
        <v>3039</v>
      </c>
      <c r="I294" s="8">
        <v>1264</v>
      </c>
      <c r="J294" s="3">
        <v>8.0399999999999991</v>
      </c>
      <c r="K294" s="3">
        <v>1.1299999999999999</v>
      </c>
      <c r="L294" s="3">
        <v>0.11</v>
      </c>
      <c r="M294" s="3">
        <v>0.02</v>
      </c>
      <c r="N294" s="3">
        <v>0.06</v>
      </c>
      <c r="O294" s="3">
        <v>16.059999999999999</v>
      </c>
      <c r="P294" s="3">
        <v>14.29</v>
      </c>
      <c r="Q294" s="3">
        <v>20.51</v>
      </c>
      <c r="R294" s="3">
        <v>8.89</v>
      </c>
      <c r="S294" s="3">
        <v>45.72</v>
      </c>
      <c r="T294" s="3"/>
      <c r="U294" s="3">
        <v>203</v>
      </c>
      <c r="V294" s="3">
        <v>111</v>
      </c>
      <c r="W294" s="6">
        <v>0.02</v>
      </c>
      <c r="X294" s="3"/>
      <c r="Y294" s="2"/>
      <c r="Z294" s="2"/>
    </row>
    <row r="295" spans="1:26" ht="15.75" customHeight="1" x14ac:dyDescent="0.3">
      <c r="A295" s="7" t="s">
        <v>300</v>
      </c>
      <c r="B295" s="7">
        <v>294</v>
      </c>
      <c r="C295" s="3" t="s">
        <v>5</v>
      </c>
      <c r="D295" s="3"/>
      <c r="E295" s="3">
        <v>0.53</v>
      </c>
      <c r="F295" s="4">
        <v>3.92</v>
      </c>
      <c r="G295" s="8">
        <v>70200</v>
      </c>
      <c r="H295" s="8">
        <v>37</v>
      </c>
      <c r="I295" s="8">
        <v>795</v>
      </c>
      <c r="J295" s="3"/>
      <c r="K295" s="3">
        <v>0.61</v>
      </c>
      <c r="L295" s="3">
        <v>4.3899999999999997</v>
      </c>
      <c r="M295" s="3"/>
      <c r="N295" s="3">
        <v>0</v>
      </c>
      <c r="O295" s="3">
        <v>-9.8000000000000007</v>
      </c>
      <c r="P295" s="3">
        <v>-79.28</v>
      </c>
      <c r="Q295" s="3">
        <v>-12.21</v>
      </c>
      <c r="R295" s="3"/>
      <c r="S295" s="3">
        <v>48.15</v>
      </c>
      <c r="T295" s="3"/>
      <c r="U295" s="3"/>
      <c r="V295" s="3"/>
      <c r="W295" s="9"/>
      <c r="X295" s="3"/>
      <c r="Y295" s="2"/>
      <c r="Z295" s="2"/>
    </row>
    <row r="296" spans="1:26" ht="15.75" customHeight="1" x14ac:dyDescent="0.3">
      <c r="A296" s="7" t="s">
        <v>301</v>
      </c>
      <c r="B296" s="7">
        <v>295</v>
      </c>
      <c r="C296" s="3" t="s">
        <v>1</v>
      </c>
      <c r="D296" s="3"/>
      <c r="E296" s="3">
        <v>37.5</v>
      </c>
      <c r="F296" s="3">
        <v>-1.32</v>
      </c>
      <c r="G296" s="8">
        <v>1702100</v>
      </c>
      <c r="H296" s="8">
        <v>64479</v>
      </c>
      <c r="I296" s="8">
        <v>31753</v>
      </c>
      <c r="J296" s="3">
        <v>5.33</v>
      </c>
      <c r="K296" s="3">
        <v>0.73</v>
      </c>
      <c r="L296" s="3">
        <v>7.55</v>
      </c>
      <c r="M296" s="3"/>
      <c r="N296" s="3">
        <v>7.04</v>
      </c>
      <c r="O296" s="3">
        <v>2.2000000000000002</v>
      </c>
      <c r="P296" s="3">
        <v>13.93</v>
      </c>
      <c r="Q296" s="3">
        <v>20.36</v>
      </c>
      <c r="R296" s="3">
        <v>11.18</v>
      </c>
      <c r="S296" s="3">
        <v>86.89</v>
      </c>
      <c r="T296" s="3"/>
      <c r="U296" s="3">
        <v>159</v>
      </c>
      <c r="V296" s="3">
        <v>453</v>
      </c>
      <c r="W296" s="9">
        <v>0.28000000000000003</v>
      </c>
      <c r="X296" s="3"/>
      <c r="Y296" s="2"/>
      <c r="Z296" s="2"/>
    </row>
    <row r="297" spans="1:26" ht="15.75" customHeight="1" x14ac:dyDescent="0.3">
      <c r="A297" s="7" t="s">
        <v>302</v>
      </c>
      <c r="B297" s="7">
        <v>296</v>
      </c>
      <c r="C297" s="3" t="s">
        <v>1</v>
      </c>
      <c r="D297" s="3"/>
      <c r="E297" s="3">
        <v>0.95</v>
      </c>
      <c r="F297" s="3">
        <v>0</v>
      </c>
      <c r="G297" s="8">
        <v>1346200</v>
      </c>
      <c r="H297" s="8">
        <v>1282</v>
      </c>
      <c r="I297" s="8">
        <v>456</v>
      </c>
      <c r="J297" s="3">
        <v>19.95</v>
      </c>
      <c r="K297" s="3">
        <v>2.02</v>
      </c>
      <c r="L297" s="3">
        <v>1.51</v>
      </c>
      <c r="M297" s="3"/>
      <c r="N297" s="3">
        <v>0.05</v>
      </c>
      <c r="O297" s="3">
        <v>5.83</v>
      </c>
      <c r="P297" s="3">
        <v>10.44</v>
      </c>
      <c r="Q297" s="3">
        <v>5.79</v>
      </c>
      <c r="R297" s="3"/>
      <c r="S297" s="3">
        <v>47.87</v>
      </c>
      <c r="T297" s="3"/>
      <c r="U297" s="3">
        <v>522</v>
      </c>
      <c r="V297" s="3">
        <v>575</v>
      </c>
      <c r="W297" s="9">
        <v>0.12</v>
      </c>
      <c r="X297" s="3"/>
      <c r="Y297" s="2"/>
      <c r="Z297" s="2"/>
    </row>
    <row r="298" spans="1:26" ht="15.75" customHeight="1" x14ac:dyDescent="0.3">
      <c r="A298" s="7" t="s">
        <v>303</v>
      </c>
      <c r="B298" s="7">
        <v>297</v>
      </c>
      <c r="C298" s="3" t="s">
        <v>1</v>
      </c>
      <c r="D298" s="3"/>
      <c r="E298" s="3">
        <v>2.14</v>
      </c>
      <c r="F298" s="3">
        <v>5.94</v>
      </c>
      <c r="G298" s="8">
        <v>8792600</v>
      </c>
      <c r="H298" s="8">
        <v>18528</v>
      </c>
      <c r="I298" s="8">
        <v>9438</v>
      </c>
      <c r="J298" s="3"/>
      <c r="K298" s="3">
        <v>0.52</v>
      </c>
      <c r="L298" s="3">
        <v>1.31</v>
      </c>
      <c r="M298" s="3">
        <v>0.05</v>
      </c>
      <c r="N298" s="3">
        <v>0</v>
      </c>
      <c r="O298" s="3">
        <v>0.86</v>
      </c>
      <c r="P298" s="3">
        <v>-0.45</v>
      </c>
      <c r="Q298" s="3">
        <v>-1.8</v>
      </c>
      <c r="R298" s="3">
        <v>2.48</v>
      </c>
      <c r="S298" s="3">
        <v>27.52</v>
      </c>
      <c r="T298" s="3"/>
      <c r="U298" s="3"/>
      <c r="V298" s="3"/>
      <c r="W298" s="9"/>
      <c r="X298" s="3"/>
      <c r="Y298" s="2"/>
      <c r="Z298" s="2"/>
    </row>
    <row r="299" spans="1:26" ht="15.75" customHeight="1" x14ac:dyDescent="0.3">
      <c r="A299" s="7" t="s">
        <v>304</v>
      </c>
      <c r="B299" s="7">
        <v>298</v>
      </c>
      <c r="C299" s="3" t="s">
        <v>1</v>
      </c>
      <c r="D299" s="3"/>
      <c r="E299" s="3">
        <v>9.25</v>
      </c>
      <c r="F299" s="9">
        <v>-2.63</v>
      </c>
      <c r="G299" s="8">
        <v>13059300</v>
      </c>
      <c r="H299" s="8">
        <v>121937</v>
      </c>
      <c r="I299" s="8">
        <v>129279</v>
      </c>
      <c r="J299" s="3">
        <v>5.38</v>
      </c>
      <c r="K299" s="3">
        <v>0.38</v>
      </c>
      <c r="L299" s="3">
        <v>8.35</v>
      </c>
      <c r="M299" s="3">
        <v>0.75</v>
      </c>
      <c r="N299" s="3">
        <v>1.72</v>
      </c>
      <c r="O299" s="3">
        <v>1.1100000000000001</v>
      </c>
      <c r="P299" s="3">
        <v>7.32</v>
      </c>
      <c r="Q299" s="3">
        <v>13.16</v>
      </c>
      <c r="R299" s="3">
        <v>7.93</v>
      </c>
      <c r="S299" s="3">
        <v>44.93</v>
      </c>
      <c r="T299" s="3"/>
      <c r="U299" s="3">
        <v>321</v>
      </c>
      <c r="V299" s="3">
        <v>507</v>
      </c>
      <c r="W299" s="9">
        <v>1.71</v>
      </c>
      <c r="X299" s="3"/>
      <c r="Y299" s="2"/>
      <c r="Z299" s="2"/>
    </row>
    <row r="300" spans="1:26" ht="15.75" customHeight="1" x14ac:dyDescent="0.3">
      <c r="A300" s="7" t="s">
        <v>305</v>
      </c>
      <c r="B300" s="7">
        <v>299</v>
      </c>
      <c r="C300" s="3" t="s">
        <v>1</v>
      </c>
      <c r="D300" s="3"/>
      <c r="E300" s="3">
        <v>33.5</v>
      </c>
      <c r="F300" s="4">
        <v>0.75</v>
      </c>
      <c r="G300" s="8">
        <v>9155100</v>
      </c>
      <c r="H300" s="8">
        <v>307612</v>
      </c>
      <c r="I300" s="8">
        <v>86374</v>
      </c>
      <c r="J300" s="3">
        <v>15.99</v>
      </c>
      <c r="K300" s="3">
        <v>4.2699999999999996</v>
      </c>
      <c r="L300" s="3">
        <v>2.92</v>
      </c>
      <c r="M300" s="3"/>
      <c r="N300" s="3">
        <v>2.1</v>
      </c>
      <c r="O300" s="3">
        <v>8.56</v>
      </c>
      <c r="P300" s="3">
        <v>28.9</v>
      </c>
      <c r="Q300" s="3">
        <v>29.27</v>
      </c>
      <c r="R300" s="3">
        <v>2.65</v>
      </c>
      <c r="S300" s="3">
        <v>35.630000000000003</v>
      </c>
      <c r="T300" s="3"/>
      <c r="U300" s="3">
        <v>268</v>
      </c>
      <c r="V300" s="3">
        <v>415</v>
      </c>
      <c r="W300" s="6">
        <v>0.55000000000000004</v>
      </c>
      <c r="X300" s="3"/>
      <c r="Y300" s="2"/>
      <c r="Z300" s="2"/>
    </row>
    <row r="301" spans="1:26" ht="15.75" customHeight="1" x14ac:dyDescent="0.3">
      <c r="A301" s="7" t="s">
        <v>306</v>
      </c>
      <c r="B301" s="7">
        <v>300</v>
      </c>
      <c r="C301" s="3" t="s">
        <v>1</v>
      </c>
      <c r="D301" s="3"/>
      <c r="E301" s="3">
        <v>0.02</v>
      </c>
      <c r="F301" s="9">
        <v>0</v>
      </c>
      <c r="G301" s="8">
        <v>79516400</v>
      </c>
      <c r="H301" s="8">
        <v>1413</v>
      </c>
      <c r="I301" s="8">
        <v>39</v>
      </c>
      <c r="J301" s="3"/>
      <c r="K301" s="3">
        <v>0.1</v>
      </c>
      <c r="L301" s="3">
        <v>1.1299999999999999</v>
      </c>
      <c r="M301" s="3"/>
      <c r="N301" s="3">
        <v>0</v>
      </c>
      <c r="O301" s="3"/>
      <c r="P301" s="3"/>
      <c r="Q301" s="3"/>
      <c r="R301" s="3"/>
      <c r="S301" s="3"/>
      <c r="T301" s="3"/>
      <c r="U301" s="3"/>
      <c r="V301" s="3"/>
      <c r="W301" s="9"/>
      <c r="X301" s="3"/>
      <c r="Y301" s="2"/>
      <c r="Z301" s="2"/>
    </row>
    <row r="302" spans="1:26" ht="15.75" customHeight="1" x14ac:dyDescent="0.3">
      <c r="A302" s="7" t="s">
        <v>307</v>
      </c>
      <c r="B302" s="7">
        <v>301</v>
      </c>
      <c r="C302" s="3" t="s">
        <v>1</v>
      </c>
      <c r="D302" s="3"/>
      <c r="E302" s="3">
        <v>2.56</v>
      </c>
      <c r="F302" s="3">
        <v>0</v>
      </c>
      <c r="G302" s="8">
        <v>181500</v>
      </c>
      <c r="H302" s="8">
        <v>456</v>
      </c>
      <c r="I302" s="8">
        <v>9882</v>
      </c>
      <c r="J302" s="3">
        <v>13.37</v>
      </c>
      <c r="K302" s="3">
        <v>1.27</v>
      </c>
      <c r="L302" s="3">
        <v>1.45</v>
      </c>
      <c r="M302" s="3">
        <v>0.15</v>
      </c>
      <c r="N302" s="3">
        <v>0.19</v>
      </c>
      <c r="O302" s="3">
        <v>5.23</v>
      </c>
      <c r="P302" s="3">
        <v>9.57</v>
      </c>
      <c r="Q302" s="3">
        <v>0.16</v>
      </c>
      <c r="R302" s="3">
        <v>5.86</v>
      </c>
      <c r="S302" s="3">
        <v>20.73</v>
      </c>
      <c r="T302" s="3"/>
      <c r="U302" s="3">
        <v>449</v>
      </c>
      <c r="V302" s="3">
        <v>509</v>
      </c>
      <c r="W302" s="9">
        <v>-0.14000000000000001</v>
      </c>
      <c r="X302" s="3"/>
      <c r="Y302" s="2"/>
      <c r="Z302" s="2"/>
    </row>
    <row r="303" spans="1:26" ht="15.75" customHeight="1" x14ac:dyDescent="0.3">
      <c r="A303" s="7" t="s">
        <v>308</v>
      </c>
      <c r="B303" s="7">
        <v>302</v>
      </c>
      <c r="C303" s="3" t="s">
        <v>5</v>
      </c>
      <c r="D303" s="3"/>
      <c r="E303" s="3">
        <v>1.1499999999999999</v>
      </c>
      <c r="F303" s="3">
        <v>11.65</v>
      </c>
      <c r="G303" s="8">
        <v>28682300</v>
      </c>
      <c r="H303" s="8">
        <v>32020</v>
      </c>
      <c r="I303" s="8">
        <v>495</v>
      </c>
      <c r="J303" s="3">
        <v>16.510000000000002</v>
      </c>
      <c r="K303" s="3">
        <v>1.04</v>
      </c>
      <c r="L303" s="3">
        <v>0.26</v>
      </c>
      <c r="M303" s="3"/>
      <c r="N303" s="3">
        <v>7.0000000000000007E-2</v>
      </c>
      <c r="O303" s="3">
        <v>7.88</v>
      </c>
      <c r="P303" s="3">
        <v>7.29</v>
      </c>
      <c r="Q303" s="3">
        <v>10.7</v>
      </c>
      <c r="R303" s="3">
        <v>6.8</v>
      </c>
      <c r="S303" s="3">
        <v>34.69</v>
      </c>
      <c r="T303" s="3"/>
      <c r="U303" s="3">
        <v>560</v>
      </c>
      <c r="V303" s="3">
        <v>448</v>
      </c>
      <c r="W303" s="4">
        <v>-0.54</v>
      </c>
      <c r="X303" s="3"/>
      <c r="Y303" s="2"/>
      <c r="Z303" s="2"/>
    </row>
    <row r="304" spans="1:26" ht="15.75" customHeight="1" x14ac:dyDescent="0.3">
      <c r="A304" s="7" t="s">
        <v>309</v>
      </c>
      <c r="B304" s="7">
        <v>303</v>
      </c>
      <c r="C304" s="3" t="s">
        <v>5</v>
      </c>
      <c r="D304" s="3"/>
      <c r="E304" s="3">
        <v>0.89</v>
      </c>
      <c r="F304" s="4">
        <v>0</v>
      </c>
      <c r="G304" s="8">
        <v>1214900</v>
      </c>
      <c r="H304" s="8">
        <v>1096</v>
      </c>
      <c r="I304" s="3">
        <v>555</v>
      </c>
      <c r="J304" s="3">
        <v>9.92</v>
      </c>
      <c r="K304" s="3">
        <v>1.17</v>
      </c>
      <c r="L304" s="3">
        <v>1.1299999999999999</v>
      </c>
      <c r="M304" s="3">
        <v>0.03</v>
      </c>
      <c r="N304" s="3">
        <v>0.09</v>
      </c>
      <c r="O304" s="3">
        <v>7.11</v>
      </c>
      <c r="P304" s="3">
        <v>11.78</v>
      </c>
      <c r="Q304" s="3">
        <v>8.3699999999999992</v>
      </c>
      <c r="R304" s="3">
        <v>2.16</v>
      </c>
      <c r="S304" s="3">
        <v>40.96</v>
      </c>
      <c r="T304" s="3"/>
      <c r="U304" s="3">
        <v>300</v>
      </c>
      <c r="V304" s="3">
        <v>337</v>
      </c>
      <c r="W304" s="4"/>
      <c r="X304" s="3"/>
      <c r="Y304" s="2"/>
      <c r="Z304" s="2"/>
    </row>
    <row r="305" spans="1:26" ht="15.75" customHeight="1" x14ac:dyDescent="0.3">
      <c r="A305" s="7" t="s">
        <v>310</v>
      </c>
      <c r="B305" s="7">
        <v>304</v>
      </c>
      <c r="C305" s="3" t="s">
        <v>5</v>
      </c>
      <c r="D305" s="3"/>
      <c r="E305" s="3">
        <v>280</v>
      </c>
      <c r="F305" s="3">
        <v>1.45</v>
      </c>
      <c r="G305" s="8">
        <v>500</v>
      </c>
      <c r="H305" s="8">
        <v>140</v>
      </c>
      <c r="I305" s="8">
        <v>1680</v>
      </c>
      <c r="J305" s="3">
        <v>15.84</v>
      </c>
      <c r="K305" s="3">
        <v>2.57</v>
      </c>
      <c r="L305" s="3">
        <v>0.23</v>
      </c>
      <c r="M305" s="3"/>
      <c r="N305" s="3">
        <v>17.68</v>
      </c>
      <c r="O305" s="3">
        <v>17.87</v>
      </c>
      <c r="P305" s="3">
        <v>16.8</v>
      </c>
      <c r="Q305" s="3">
        <v>25.47</v>
      </c>
      <c r="R305" s="3">
        <v>3.44</v>
      </c>
      <c r="S305" s="3">
        <v>64.56</v>
      </c>
      <c r="T305" s="3"/>
      <c r="U305" s="3">
        <v>349</v>
      </c>
      <c r="V305" s="3">
        <v>275</v>
      </c>
      <c r="W305" s="9">
        <v>0.97</v>
      </c>
      <c r="X305" s="3"/>
      <c r="Y305" s="2"/>
      <c r="Z305" s="2"/>
    </row>
    <row r="306" spans="1:26" ht="15.75" customHeight="1" x14ac:dyDescent="0.3">
      <c r="A306" s="7" t="s">
        <v>311</v>
      </c>
      <c r="B306" s="7">
        <v>305</v>
      </c>
      <c r="C306" s="3" t="s">
        <v>1</v>
      </c>
      <c r="D306" s="3"/>
      <c r="E306" s="3">
        <v>0.71</v>
      </c>
      <c r="F306" s="3">
        <v>2.9</v>
      </c>
      <c r="G306" s="3">
        <v>100</v>
      </c>
      <c r="H306" s="3">
        <v>0</v>
      </c>
      <c r="I306" s="8">
        <v>935</v>
      </c>
      <c r="J306" s="3"/>
      <c r="K306" s="3">
        <v>0.36</v>
      </c>
      <c r="L306" s="3">
        <v>1.95</v>
      </c>
      <c r="M306" s="3"/>
      <c r="N306" s="3">
        <v>0</v>
      </c>
      <c r="O306" s="3">
        <v>-2.5499999999999998</v>
      </c>
      <c r="P306" s="3">
        <v>-9.52</v>
      </c>
      <c r="Q306" s="3">
        <v>-114.54</v>
      </c>
      <c r="R306" s="3"/>
      <c r="S306" s="3">
        <v>14.13</v>
      </c>
      <c r="T306" s="3"/>
      <c r="U306" s="3"/>
      <c r="V306" s="3"/>
      <c r="W306" s="9"/>
      <c r="X306" s="3"/>
      <c r="Y306" s="2"/>
      <c r="Z306" s="2"/>
    </row>
    <row r="307" spans="1:26" ht="15.75" customHeight="1" x14ac:dyDescent="0.3">
      <c r="A307" s="7" t="s">
        <v>312</v>
      </c>
      <c r="B307" s="7">
        <v>306</v>
      </c>
      <c r="C307" s="3" t="s">
        <v>5</v>
      </c>
      <c r="D307" s="3"/>
      <c r="E307" s="3">
        <v>0.86</v>
      </c>
      <c r="F307" s="9">
        <v>0</v>
      </c>
      <c r="G307" s="8">
        <v>58000</v>
      </c>
      <c r="H307" s="3">
        <v>50</v>
      </c>
      <c r="I307" s="3">
        <v>361</v>
      </c>
      <c r="J307" s="3">
        <v>11.57</v>
      </c>
      <c r="K307" s="3">
        <v>1.06</v>
      </c>
      <c r="L307" s="3">
        <v>0.28999999999999998</v>
      </c>
      <c r="M307" s="3">
        <v>0.06</v>
      </c>
      <c r="N307" s="3">
        <v>7.0000000000000007E-2</v>
      </c>
      <c r="O307" s="3">
        <v>8.3699999999999992</v>
      </c>
      <c r="P307" s="3">
        <v>9.2100000000000009</v>
      </c>
      <c r="Q307" s="3">
        <v>11.16</v>
      </c>
      <c r="R307" s="3">
        <v>6.98</v>
      </c>
      <c r="S307" s="3">
        <v>26.4</v>
      </c>
      <c r="T307" s="3"/>
      <c r="U307" s="3">
        <v>417</v>
      </c>
      <c r="V307" s="3">
        <v>340</v>
      </c>
      <c r="W307" s="9">
        <v>-0.97</v>
      </c>
      <c r="X307" s="3"/>
      <c r="Y307" s="2"/>
      <c r="Z307" s="2"/>
    </row>
    <row r="308" spans="1:26" ht="15.75" customHeight="1" x14ac:dyDescent="0.3">
      <c r="A308" s="7" t="s">
        <v>313</v>
      </c>
      <c r="B308" s="7">
        <v>307</v>
      </c>
      <c r="C308" s="3" t="s">
        <v>5</v>
      </c>
      <c r="D308" s="3"/>
      <c r="E308" s="3">
        <v>305</v>
      </c>
      <c r="F308" s="4">
        <v>0</v>
      </c>
      <c r="G308" s="8">
        <v>100</v>
      </c>
      <c r="H308" s="3">
        <v>30</v>
      </c>
      <c r="I308" s="8">
        <v>6039</v>
      </c>
      <c r="J308" s="3">
        <v>8.4</v>
      </c>
      <c r="K308" s="3">
        <v>1.04</v>
      </c>
      <c r="L308" s="3">
        <v>0.26</v>
      </c>
      <c r="M308" s="3">
        <v>15.7</v>
      </c>
      <c r="N308" s="3">
        <v>36.31</v>
      </c>
      <c r="O308" s="3">
        <v>11.31</v>
      </c>
      <c r="P308" s="3">
        <v>13.01</v>
      </c>
      <c r="Q308" s="3">
        <v>5.27</v>
      </c>
      <c r="R308" s="3">
        <v>5.15</v>
      </c>
      <c r="S308" s="3">
        <v>29.5</v>
      </c>
      <c r="T308" s="3"/>
      <c r="U308" s="3">
        <v>225</v>
      </c>
      <c r="V308" s="3">
        <v>182</v>
      </c>
      <c r="W308" s="4">
        <v>-0.4</v>
      </c>
      <c r="X308" s="3"/>
      <c r="Y308" s="2"/>
      <c r="Z308" s="2"/>
    </row>
    <row r="309" spans="1:26" ht="15.75" customHeight="1" x14ac:dyDescent="0.3">
      <c r="A309" s="7" t="s">
        <v>314</v>
      </c>
      <c r="B309" s="7">
        <v>308</v>
      </c>
      <c r="C309" s="3" t="s">
        <v>1</v>
      </c>
      <c r="D309" s="3"/>
      <c r="E309" s="3">
        <v>1.65</v>
      </c>
      <c r="F309" s="4">
        <v>-4.62</v>
      </c>
      <c r="G309" s="8">
        <v>37300</v>
      </c>
      <c r="H309" s="3">
        <v>61</v>
      </c>
      <c r="I309" s="8">
        <v>812</v>
      </c>
      <c r="J309" s="3">
        <v>10.77</v>
      </c>
      <c r="K309" s="3">
        <v>0.71</v>
      </c>
      <c r="L309" s="3">
        <v>1.46</v>
      </c>
      <c r="M309" s="3">
        <v>0.14000000000000001</v>
      </c>
      <c r="N309" s="3">
        <v>0.15</v>
      </c>
      <c r="O309" s="3">
        <v>5.08</v>
      </c>
      <c r="P309" s="3">
        <v>6.6</v>
      </c>
      <c r="Q309" s="3">
        <v>0.24</v>
      </c>
      <c r="R309" s="3">
        <v>8.09</v>
      </c>
      <c r="S309" s="3">
        <v>31.39</v>
      </c>
      <c r="T309" s="3"/>
      <c r="U309" s="3">
        <v>469</v>
      </c>
      <c r="V309" s="3">
        <v>452</v>
      </c>
      <c r="W309" s="4">
        <v>0.8</v>
      </c>
      <c r="X309" s="3"/>
      <c r="Y309" s="2"/>
      <c r="Z309" s="2"/>
    </row>
    <row r="310" spans="1:26" ht="15.75" customHeight="1" x14ac:dyDescent="0.3">
      <c r="A310" s="7" t="s">
        <v>315</v>
      </c>
      <c r="B310" s="7">
        <v>309</v>
      </c>
      <c r="C310" s="3" t="s">
        <v>1</v>
      </c>
      <c r="D310" s="3"/>
      <c r="E310" s="3">
        <v>5.35</v>
      </c>
      <c r="F310" s="9">
        <v>0.94</v>
      </c>
      <c r="G310" s="8">
        <v>237400</v>
      </c>
      <c r="H310" s="8">
        <v>1274</v>
      </c>
      <c r="I310" s="8">
        <v>4949</v>
      </c>
      <c r="J310" s="3">
        <v>4.37</v>
      </c>
      <c r="K310" s="3">
        <v>0.71</v>
      </c>
      <c r="L310" s="3">
        <v>0.77</v>
      </c>
      <c r="M310" s="3">
        <v>0.25</v>
      </c>
      <c r="N310" s="3">
        <v>1.22</v>
      </c>
      <c r="O310" s="3">
        <v>12.19</v>
      </c>
      <c r="P310" s="3">
        <v>17.079999999999998</v>
      </c>
      <c r="Q310" s="3">
        <v>23.66</v>
      </c>
      <c r="R310" s="3">
        <v>7.26</v>
      </c>
      <c r="S310" s="3">
        <v>29.85</v>
      </c>
      <c r="T310" s="3"/>
      <c r="U310" s="3">
        <v>118</v>
      </c>
      <c r="V310" s="3">
        <v>106</v>
      </c>
      <c r="W310" s="9">
        <v>0.17</v>
      </c>
      <c r="X310" s="3"/>
      <c r="Y310" s="2"/>
      <c r="Z310" s="2"/>
    </row>
    <row r="311" spans="1:26" ht="15.75" customHeight="1" x14ac:dyDescent="0.3">
      <c r="A311" s="7" t="s">
        <v>316</v>
      </c>
      <c r="B311" s="7">
        <v>310</v>
      </c>
      <c r="C311" s="3" t="s">
        <v>1</v>
      </c>
      <c r="D311" s="3"/>
      <c r="E311" s="3">
        <v>5.9</v>
      </c>
      <c r="F311" s="4">
        <v>-2.48</v>
      </c>
      <c r="G311" s="8">
        <v>261200</v>
      </c>
      <c r="H311" s="8">
        <v>1565</v>
      </c>
      <c r="I311" s="8">
        <v>3097</v>
      </c>
      <c r="J311" s="3">
        <v>8.4600000000000009</v>
      </c>
      <c r="K311" s="3">
        <v>0.7</v>
      </c>
      <c r="L311" s="3">
        <v>0.8</v>
      </c>
      <c r="M311" s="3">
        <v>0.3</v>
      </c>
      <c r="N311" s="3">
        <v>0.7</v>
      </c>
      <c r="O311" s="3">
        <v>9.52</v>
      </c>
      <c r="P311" s="3">
        <v>8.26</v>
      </c>
      <c r="Q311" s="3">
        <v>4.38</v>
      </c>
      <c r="R311" s="3">
        <v>9.92</v>
      </c>
      <c r="S311" s="3">
        <v>24.4</v>
      </c>
      <c r="T311" s="3"/>
      <c r="U311" s="3">
        <v>358</v>
      </c>
      <c r="V311" s="3">
        <v>218</v>
      </c>
      <c r="W311" s="9">
        <v>0.31</v>
      </c>
      <c r="X311" s="3"/>
      <c r="Y311" s="2"/>
      <c r="Z311" s="2"/>
    </row>
    <row r="312" spans="1:26" ht="15.75" customHeight="1" x14ac:dyDescent="0.3">
      <c r="A312" s="7" t="s">
        <v>317</v>
      </c>
      <c r="B312" s="7">
        <v>311</v>
      </c>
      <c r="C312" s="3" t="s">
        <v>1</v>
      </c>
      <c r="D312" s="3"/>
      <c r="E312" s="3">
        <v>1.2</v>
      </c>
      <c r="F312" s="4">
        <v>0</v>
      </c>
      <c r="G312" s="8">
        <v>1662100</v>
      </c>
      <c r="H312" s="8">
        <v>1994</v>
      </c>
      <c r="I312" s="8">
        <v>720</v>
      </c>
      <c r="J312" s="3"/>
      <c r="K312" s="3">
        <v>3.08</v>
      </c>
      <c r="L312" s="3">
        <v>1.24</v>
      </c>
      <c r="M312" s="3"/>
      <c r="N312" s="3">
        <v>0</v>
      </c>
      <c r="O312" s="3">
        <v>-8.48</v>
      </c>
      <c r="P312" s="3">
        <v>-15.36</v>
      </c>
      <c r="Q312" s="3">
        <v>-11.5</v>
      </c>
      <c r="R312" s="3"/>
      <c r="S312" s="3">
        <v>42.85</v>
      </c>
      <c r="T312" s="3"/>
      <c r="U312" s="3"/>
      <c r="V312" s="3"/>
      <c r="W312" s="9"/>
      <c r="X312" s="3"/>
      <c r="Y312" s="2"/>
      <c r="Z312" s="2"/>
    </row>
    <row r="313" spans="1:26" ht="15.75" customHeight="1" x14ac:dyDescent="0.3">
      <c r="A313" s="7" t="s">
        <v>318</v>
      </c>
      <c r="B313" s="7">
        <v>312</v>
      </c>
      <c r="C313" s="3" t="s">
        <v>1</v>
      </c>
      <c r="D313" s="3"/>
      <c r="E313" s="3">
        <v>2.2000000000000002</v>
      </c>
      <c r="F313" s="9">
        <v>-1.79</v>
      </c>
      <c r="G313" s="8">
        <v>481400</v>
      </c>
      <c r="H313" s="8">
        <v>1066</v>
      </c>
      <c r="I313" s="8">
        <v>2029</v>
      </c>
      <c r="J313" s="3">
        <v>11.23</v>
      </c>
      <c r="K313" s="3">
        <v>0.78</v>
      </c>
      <c r="L313" s="3">
        <v>0.14000000000000001</v>
      </c>
      <c r="M313" s="3"/>
      <c r="N313" s="3">
        <v>0.2</v>
      </c>
      <c r="O313" s="3">
        <v>7.88</v>
      </c>
      <c r="P313" s="3">
        <v>7.08</v>
      </c>
      <c r="Q313" s="3">
        <v>5.59</v>
      </c>
      <c r="R313" s="3">
        <v>5.36</v>
      </c>
      <c r="S313" s="3">
        <v>48.57</v>
      </c>
      <c r="T313" s="3"/>
      <c r="U313" s="3">
        <v>470</v>
      </c>
      <c r="V313" s="3">
        <v>351</v>
      </c>
      <c r="W313" s="9">
        <v>0.61</v>
      </c>
      <c r="X313" s="3"/>
      <c r="Y313" s="2"/>
      <c r="Z313" s="2"/>
    </row>
    <row r="314" spans="1:26" ht="15.75" customHeight="1" x14ac:dyDescent="0.3">
      <c r="A314" s="7" t="s">
        <v>319</v>
      </c>
      <c r="B314" s="7">
        <v>313</v>
      </c>
      <c r="C314" s="3" t="s">
        <v>1</v>
      </c>
      <c r="D314" s="3"/>
      <c r="E314" s="3">
        <v>7</v>
      </c>
      <c r="F314" s="4">
        <v>-1.41</v>
      </c>
      <c r="G314" s="8">
        <v>26608400</v>
      </c>
      <c r="H314" s="8">
        <v>187791</v>
      </c>
      <c r="I314" s="8">
        <v>83648</v>
      </c>
      <c r="J314" s="3">
        <v>9.2100000000000009</v>
      </c>
      <c r="K314" s="3">
        <v>1.73</v>
      </c>
      <c r="L314" s="3">
        <v>1.46</v>
      </c>
      <c r="M314" s="3">
        <v>0.2</v>
      </c>
      <c r="N314" s="3">
        <v>0.76</v>
      </c>
      <c r="O314" s="3">
        <v>9.94</v>
      </c>
      <c r="P314" s="3">
        <v>18.39</v>
      </c>
      <c r="Q314" s="3">
        <v>17.78</v>
      </c>
      <c r="R314" s="3">
        <v>9.86</v>
      </c>
      <c r="S314" s="3">
        <v>69.400000000000006</v>
      </c>
      <c r="T314" s="3"/>
      <c r="U314" s="3">
        <v>186</v>
      </c>
      <c r="V314" s="3">
        <v>234</v>
      </c>
      <c r="W314" s="9">
        <v>1.41</v>
      </c>
      <c r="X314" s="3"/>
      <c r="Y314" s="2"/>
      <c r="Z314" s="2"/>
    </row>
    <row r="315" spans="1:26" ht="15.75" customHeight="1" x14ac:dyDescent="0.3">
      <c r="A315" s="7" t="s">
        <v>320</v>
      </c>
      <c r="B315" s="7">
        <v>314</v>
      </c>
      <c r="C315" s="3" t="s">
        <v>1</v>
      </c>
      <c r="D315" s="3"/>
      <c r="E315" s="3">
        <v>0.9</v>
      </c>
      <c r="F315" s="4">
        <v>0</v>
      </c>
      <c r="G315" s="8">
        <v>3129900</v>
      </c>
      <c r="H315" s="8">
        <v>2800</v>
      </c>
      <c r="I315" s="8">
        <v>19065</v>
      </c>
      <c r="J315" s="3">
        <v>6.33</v>
      </c>
      <c r="K315" s="3">
        <v>0.49</v>
      </c>
      <c r="L315" s="3">
        <v>5.48</v>
      </c>
      <c r="M315" s="3"/>
      <c r="N315" s="3">
        <v>0.14000000000000001</v>
      </c>
      <c r="O315" s="3">
        <v>1.44</v>
      </c>
      <c r="P315" s="3">
        <v>7.41</v>
      </c>
      <c r="Q315" s="3">
        <v>25.27</v>
      </c>
      <c r="R315" s="3">
        <v>8.94</v>
      </c>
      <c r="S315" s="3">
        <v>16.84</v>
      </c>
      <c r="T315" s="3"/>
      <c r="U315" s="3">
        <v>334</v>
      </c>
      <c r="V315" s="3">
        <v>504</v>
      </c>
      <c r="W315" s="6">
        <v>0.31</v>
      </c>
      <c r="X315" s="3"/>
      <c r="Y315" s="2"/>
      <c r="Z315" s="2"/>
    </row>
    <row r="316" spans="1:26" ht="15.75" customHeight="1" x14ac:dyDescent="0.3">
      <c r="A316" s="7" t="s">
        <v>321</v>
      </c>
      <c r="B316" s="7">
        <v>315</v>
      </c>
      <c r="C316" s="3" t="s">
        <v>1</v>
      </c>
      <c r="D316" s="3"/>
      <c r="E316" s="3">
        <v>2.2400000000000002</v>
      </c>
      <c r="F316" s="4">
        <v>-0.88</v>
      </c>
      <c r="G316" s="8">
        <v>73200</v>
      </c>
      <c r="H316" s="3">
        <v>163</v>
      </c>
      <c r="I316" s="8">
        <v>858</v>
      </c>
      <c r="J316" s="3">
        <v>12.85</v>
      </c>
      <c r="K316" s="3">
        <v>0.61</v>
      </c>
      <c r="L316" s="3">
        <v>0.22</v>
      </c>
      <c r="M316" s="3">
        <v>0.1</v>
      </c>
      <c r="N316" s="3">
        <v>0.17</v>
      </c>
      <c r="O316" s="3">
        <v>5.82</v>
      </c>
      <c r="P316" s="3">
        <v>4.6399999999999997</v>
      </c>
      <c r="Q316" s="3">
        <v>-0.63</v>
      </c>
      <c r="R316" s="3">
        <v>9.73</v>
      </c>
      <c r="S316" s="3">
        <v>32.35</v>
      </c>
      <c r="T316" s="3"/>
      <c r="U316" s="3">
        <v>563</v>
      </c>
      <c r="V316" s="3">
        <v>467</v>
      </c>
      <c r="W316" s="9">
        <v>0.56999999999999995</v>
      </c>
      <c r="X316" s="3"/>
      <c r="Y316" s="2"/>
      <c r="Z316" s="2"/>
    </row>
    <row r="317" spans="1:26" ht="15.75" customHeight="1" x14ac:dyDescent="0.3">
      <c r="A317" s="7" t="s">
        <v>322</v>
      </c>
      <c r="B317" s="7">
        <v>316</v>
      </c>
      <c r="C317" s="3" t="s">
        <v>1</v>
      </c>
      <c r="D317" s="3"/>
      <c r="E317" s="3">
        <v>3.16</v>
      </c>
      <c r="F317" s="4">
        <v>0</v>
      </c>
      <c r="G317" s="8">
        <v>78600</v>
      </c>
      <c r="H317" s="8">
        <v>248</v>
      </c>
      <c r="I317" s="3">
        <v>700</v>
      </c>
      <c r="J317" s="3">
        <v>10.039999999999999</v>
      </c>
      <c r="K317" s="3">
        <v>0.67</v>
      </c>
      <c r="L317" s="3">
        <v>1.53</v>
      </c>
      <c r="M317" s="3"/>
      <c r="N317" s="3">
        <v>0.31</v>
      </c>
      <c r="O317" s="3">
        <v>3.25</v>
      </c>
      <c r="P317" s="3">
        <v>6.52</v>
      </c>
      <c r="Q317" s="3">
        <v>17.53</v>
      </c>
      <c r="R317" s="3">
        <v>7.59</v>
      </c>
      <c r="S317" s="3">
        <v>57.28</v>
      </c>
      <c r="T317" s="3"/>
      <c r="U317" s="3">
        <v>452</v>
      </c>
      <c r="V317" s="3">
        <v>511</v>
      </c>
      <c r="W317" s="9">
        <v>0.68</v>
      </c>
      <c r="X317" s="3"/>
      <c r="Y317" s="2"/>
      <c r="Z317" s="2"/>
    </row>
    <row r="318" spans="1:26" ht="15.75" customHeight="1" x14ac:dyDescent="0.3">
      <c r="A318" s="7" t="s">
        <v>323</v>
      </c>
      <c r="B318" s="7">
        <v>317</v>
      </c>
      <c r="C318" s="3" t="s">
        <v>1</v>
      </c>
      <c r="D318" s="3"/>
      <c r="E318" s="3">
        <v>1.38</v>
      </c>
      <c r="F318" s="9">
        <v>0.73</v>
      </c>
      <c r="G318" s="8">
        <v>759500</v>
      </c>
      <c r="H318" s="8">
        <v>1042</v>
      </c>
      <c r="I318" s="8">
        <v>3126</v>
      </c>
      <c r="J318" s="3"/>
      <c r="K318" s="3">
        <v>0.61</v>
      </c>
      <c r="L318" s="3">
        <v>2.11</v>
      </c>
      <c r="M318" s="3"/>
      <c r="N318" s="3">
        <v>0</v>
      </c>
      <c r="O318" s="3">
        <v>-1.81</v>
      </c>
      <c r="P318" s="3">
        <v>-8.99</v>
      </c>
      <c r="Q318" s="3">
        <v>2.11</v>
      </c>
      <c r="R318" s="3"/>
      <c r="S318" s="3">
        <v>62.77</v>
      </c>
      <c r="T318" s="3"/>
      <c r="U318" s="3"/>
      <c r="V318" s="3"/>
      <c r="W318" s="9"/>
      <c r="X318" s="3"/>
      <c r="Y318" s="2"/>
      <c r="Z318" s="2"/>
    </row>
    <row r="319" spans="1:26" ht="15.75" customHeight="1" x14ac:dyDescent="0.3">
      <c r="A319" s="7" t="s">
        <v>324</v>
      </c>
      <c r="B319" s="7">
        <v>318</v>
      </c>
      <c r="C319" s="3" t="s">
        <v>1</v>
      </c>
      <c r="D319" s="3"/>
      <c r="E319" s="3">
        <v>4.46</v>
      </c>
      <c r="F319" s="4">
        <v>0.45</v>
      </c>
      <c r="G319" s="8">
        <v>25300</v>
      </c>
      <c r="H319" s="8">
        <v>113</v>
      </c>
      <c r="I319" s="8">
        <v>3345</v>
      </c>
      <c r="J319" s="3">
        <v>33.78</v>
      </c>
      <c r="K319" s="3">
        <v>2.34</v>
      </c>
      <c r="L319" s="3">
        <v>0.49</v>
      </c>
      <c r="M319" s="3">
        <v>0.05</v>
      </c>
      <c r="N319" s="3">
        <v>0.13</v>
      </c>
      <c r="O319" s="3">
        <v>6.02</v>
      </c>
      <c r="P319" s="3">
        <v>6.91</v>
      </c>
      <c r="Q319" s="3">
        <v>4.62</v>
      </c>
      <c r="R319" s="3">
        <v>2.82</v>
      </c>
      <c r="S319" s="3">
        <v>51.32</v>
      </c>
      <c r="T319" s="3"/>
      <c r="U319" s="3">
        <v>700</v>
      </c>
      <c r="V319" s="3">
        <v>650</v>
      </c>
      <c r="W319" s="9">
        <v>4.37</v>
      </c>
      <c r="X319" s="3"/>
      <c r="Y319" s="2"/>
      <c r="Z319" s="2"/>
    </row>
    <row r="320" spans="1:26" ht="15.75" customHeight="1" x14ac:dyDescent="0.3">
      <c r="A320" s="7" t="s">
        <v>325</v>
      </c>
      <c r="B320" s="7">
        <v>319</v>
      </c>
      <c r="C320" s="3" t="s">
        <v>1</v>
      </c>
      <c r="D320" s="3"/>
      <c r="E320" s="3">
        <v>4.54</v>
      </c>
      <c r="F320" s="9">
        <v>0.44</v>
      </c>
      <c r="G320" s="8">
        <v>1893700</v>
      </c>
      <c r="H320" s="8">
        <v>8608</v>
      </c>
      <c r="I320" s="8">
        <v>6700</v>
      </c>
      <c r="J320" s="3">
        <v>6.01</v>
      </c>
      <c r="K320" s="3">
        <v>0.57999999999999996</v>
      </c>
      <c r="L320" s="3">
        <v>1.1599999999999999</v>
      </c>
      <c r="M320" s="3">
        <v>1</v>
      </c>
      <c r="N320" s="3">
        <v>0.76</v>
      </c>
      <c r="O320" s="3">
        <v>6.09</v>
      </c>
      <c r="P320" s="3">
        <v>9.08</v>
      </c>
      <c r="Q320" s="3">
        <v>10.85</v>
      </c>
      <c r="R320" s="3">
        <v>13.27</v>
      </c>
      <c r="S320" s="3">
        <v>91.11</v>
      </c>
      <c r="T320" s="3"/>
      <c r="U320" s="3">
        <v>278</v>
      </c>
      <c r="V320" s="3">
        <v>292</v>
      </c>
      <c r="W320" s="6">
        <v>-0.59</v>
      </c>
      <c r="X320" s="3"/>
      <c r="Y320" s="2"/>
      <c r="Z320" s="2"/>
    </row>
    <row r="321" spans="1:26" ht="15.75" customHeight="1" x14ac:dyDescent="0.3">
      <c r="A321" s="7" t="s">
        <v>326</v>
      </c>
      <c r="B321" s="7">
        <v>320</v>
      </c>
      <c r="C321" s="3" t="s">
        <v>5</v>
      </c>
      <c r="D321" s="3"/>
      <c r="E321" s="3">
        <v>31.25</v>
      </c>
      <c r="F321" s="4">
        <v>0</v>
      </c>
      <c r="G321" s="8">
        <v>0</v>
      </c>
      <c r="H321" s="8">
        <v>0</v>
      </c>
      <c r="I321" s="8">
        <v>5209</v>
      </c>
      <c r="J321" s="3"/>
      <c r="K321" s="3">
        <v>0.46</v>
      </c>
      <c r="L321" s="3">
        <v>1.05</v>
      </c>
      <c r="M321" s="3">
        <v>3</v>
      </c>
      <c r="N321" s="3">
        <v>0</v>
      </c>
      <c r="O321" s="3">
        <v>1.17</v>
      </c>
      <c r="P321" s="3">
        <v>-1.56</v>
      </c>
      <c r="Q321" s="3">
        <v>-42.83</v>
      </c>
      <c r="R321" s="3">
        <v>39.020000000000003</v>
      </c>
      <c r="S321" s="3">
        <v>12.16</v>
      </c>
      <c r="T321" s="3"/>
      <c r="U321" s="3"/>
      <c r="V321" s="3"/>
      <c r="W321" s="4"/>
      <c r="X321" s="3"/>
      <c r="Y321" s="2"/>
      <c r="Z321" s="2"/>
    </row>
    <row r="322" spans="1:26" ht="15.75" customHeight="1" x14ac:dyDescent="0.3">
      <c r="A322" s="7" t="s">
        <v>327</v>
      </c>
      <c r="B322" s="7">
        <v>321</v>
      </c>
      <c r="C322" s="3" t="s">
        <v>5</v>
      </c>
      <c r="D322" s="3"/>
      <c r="E322" s="3">
        <v>4.34</v>
      </c>
      <c r="F322" s="9">
        <v>1.4</v>
      </c>
      <c r="G322" s="8">
        <v>318200</v>
      </c>
      <c r="H322" s="8">
        <v>1391</v>
      </c>
      <c r="I322" s="8">
        <v>3559</v>
      </c>
      <c r="J322" s="3">
        <v>9.9700000000000006</v>
      </c>
      <c r="K322" s="3">
        <v>0.98</v>
      </c>
      <c r="L322" s="3">
        <v>0.44</v>
      </c>
      <c r="M322" s="3">
        <v>0.4</v>
      </c>
      <c r="N322" s="3">
        <v>0.44</v>
      </c>
      <c r="O322" s="3">
        <v>8.58</v>
      </c>
      <c r="P322" s="3">
        <v>9.81</v>
      </c>
      <c r="Q322" s="3">
        <v>2.83</v>
      </c>
      <c r="R322" s="3">
        <v>9.35</v>
      </c>
      <c r="S322" s="3">
        <v>23.94</v>
      </c>
      <c r="T322" s="3"/>
      <c r="U322" s="3">
        <v>358</v>
      </c>
      <c r="V322" s="3">
        <v>287</v>
      </c>
      <c r="W322" s="9">
        <v>0.81</v>
      </c>
      <c r="X322" s="3"/>
      <c r="Y322" s="2"/>
      <c r="Z322" s="2"/>
    </row>
    <row r="323" spans="1:26" ht="15.75" customHeight="1" x14ac:dyDescent="0.3">
      <c r="A323" s="7" t="s">
        <v>328</v>
      </c>
      <c r="B323" s="7">
        <v>322</v>
      </c>
      <c r="C323" s="3" t="s">
        <v>1</v>
      </c>
      <c r="D323" s="3"/>
      <c r="E323" s="3">
        <v>48.25</v>
      </c>
      <c r="F323" s="4">
        <v>-2.0299999999999998</v>
      </c>
      <c r="G323" s="8">
        <v>1181900</v>
      </c>
      <c r="H323" s="8">
        <v>57548</v>
      </c>
      <c r="I323" s="8">
        <v>44432</v>
      </c>
      <c r="J323" s="3">
        <v>34.22</v>
      </c>
      <c r="K323" s="3">
        <v>3.37</v>
      </c>
      <c r="L323" s="3">
        <v>0.47</v>
      </c>
      <c r="M323" s="3">
        <v>0.5</v>
      </c>
      <c r="N323" s="3">
        <v>1.41</v>
      </c>
      <c r="O323" s="3">
        <v>8.69</v>
      </c>
      <c r="P323" s="3">
        <v>9.42</v>
      </c>
      <c r="Q323" s="3">
        <v>1.53</v>
      </c>
      <c r="R323" s="3">
        <v>5.28</v>
      </c>
      <c r="S323" s="3">
        <v>27.34</v>
      </c>
      <c r="T323" s="3"/>
      <c r="U323" s="3">
        <v>632</v>
      </c>
      <c r="V323" s="3">
        <v>547</v>
      </c>
      <c r="W323" s="9">
        <v>3.81</v>
      </c>
      <c r="X323" s="3"/>
      <c r="Y323" s="2"/>
      <c r="Z323" s="2"/>
    </row>
    <row r="324" spans="1:26" ht="15.75" customHeight="1" x14ac:dyDescent="0.3">
      <c r="A324" s="7" t="s">
        <v>329</v>
      </c>
      <c r="B324" s="7">
        <v>323</v>
      </c>
      <c r="C324" s="3" t="s">
        <v>1</v>
      </c>
      <c r="D324" s="3"/>
      <c r="E324" s="3">
        <v>181</v>
      </c>
      <c r="F324" s="4">
        <v>0.56000000000000005</v>
      </c>
      <c r="G324" s="8">
        <v>300</v>
      </c>
      <c r="H324" s="8">
        <v>54</v>
      </c>
      <c r="I324" s="8">
        <v>2896</v>
      </c>
      <c r="J324" s="3">
        <v>19.7</v>
      </c>
      <c r="K324" s="3">
        <v>2.12</v>
      </c>
      <c r="L324" s="3">
        <v>4.74</v>
      </c>
      <c r="M324" s="3">
        <v>3</v>
      </c>
      <c r="N324" s="3">
        <v>9.19</v>
      </c>
      <c r="O324" s="3">
        <v>2.58</v>
      </c>
      <c r="P324" s="3">
        <v>11.07</v>
      </c>
      <c r="Q324" s="3">
        <v>1.71</v>
      </c>
      <c r="R324" s="3">
        <v>1.67</v>
      </c>
      <c r="S324" s="3">
        <v>39.76</v>
      </c>
      <c r="T324" s="3"/>
      <c r="U324" s="3">
        <v>503</v>
      </c>
      <c r="V324" s="3">
        <v>713</v>
      </c>
      <c r="W324" s="6">
        <v>-2.29</v>
      </c>
      <c r="X324" s="3"/>
      <c r="Y324" s="2"/>
      <c r="Z324" s="2"/>
    </row>
    <row r="325" spans="1:26" ht="15.75" customHeight="1" x14ac:dyDescent="0.3">
      <c r="A325" s="7" t="s">
        <v>330</v>
      </c>
      <c r="B325" s="7">
        <v>324</v>
      </c>
      <c r="C325" s="3" t="s">
        <v>1</v>
      </c>
      <c r="D325" s="3"/>
      <c r="E325" s="3">
        <v>0.64</v>
      </c>
      <c r="F325" s="3">
        <v>0</v>
      </c>
      <c r="G325" s="8">
        <v>4624400</v>
      </c>
      <c r="H325" s="8">
        <v>3022</v>
      </c>
      <c r="I325" s="8">
        <v>3464</v>
      </c>
      <c r="J325" s="3"/>
      <c r="K325" s="3">
        <v>0.9</v>
      </c>
      <c r="L325" s="3">
        <v>1.25</v>
      </c>
      <c r="M325" s="3"/>
      <c r="N325" s="3">
        <v>0</v>
      </c>
      <c r="O325" s="3">
        <v>-11.23</v>
      </c>
      <c r="P325" s="3">
        <v>-14.71</v>
      </c>
      <c r="Q325" s="3">
        <v>-34.46</v>
      </c>
      <c r="R325" s="3">
        <v>4</v>
      </c>
      <c r="S325" s="3">
        <v>30.13</v>
      </c>
      <c r="T325" s="3"/>
      <c r="U325" s="3"/>
      <c r="V325" s="3"/>
      <c r="W325" s="4"/>
      <c r="X325" s="3"/>
      <c r="Y325" s="2"/>
      <c r="Z325" s="2"/>
    </row>
    <row r="326" spans="1:26" ht="15.75" customHeight="1" x14ac:dyDescent="0.3">
      <c r="A326" s="7" t="s">
        <v>331</v>
      </c>
      <c r="B326" s="7">
        <v>325</v>
      </c>
      <c r="C326" s="3" t="s">
        <v>1</v>
      </c>
      <c r="D326" s="3"/>
      <c r="E326" s="3">
        <v>15.8</v>
      </c>
      <c r="F326" s="4">
        <v>-3.07</v>
      </c>
      <c r="G326" s="8">
        <v>3448100</v>
      </c>
      <c r="H326" s="8">
        <v>55647</v>
      </c>
      <c r="I326" s="8">
        <v>14136</v>
      </c>
      <c r="J326" s="3"/>
      <c r="K326" s="3">
        <v>2.2400000000000002</v>
      </c>
      <c r="L326" s="3">
        <v>1.78</v>
      </c>
      <c r="M326" s="3">
        <v>0.35</v>
      </c>
      <c r="N326" s="3">
        <v>0</v>
      </c>
      <c r="O326" s="3">
        <v>-0.23</v>
      </c>
      <c r="P326" s="3">
        <v>-4.2</v>
      </c>
      <c r="Q326" s="3">
        <v>-39.57</v>
      </c>
      <c r="R326" s="3">
        <v>6.13</v>
      </c>
      <c r="S326" s="3">
        <v>49.7</v>
      </c>
      <c r="T326" s="3"/>
      <c r="U326" s="3"/>
      <c r="V326" s="3"/>
      <c r="W326" s="9"/>
      <c r="X326" s="3"/>
      <c r="Y326" s="2"/>
      <c r="Z326" s="2"/>
    </row>
    <row r="327" spans="1:26" ht="15.75" customHeight="1" x14ac:dyDescent="0.3">
      <c r="A327" s="7" t="s">
        <v>332</v>
      </c>
      <c r="B327" s="7">
        <v>326</v>
      </c>
      <c r="C327" s="3" t="s">
        <v>5</v>
      </c>
      <c r="D327" s="3"/>
      <c r="E327" s="3">
        <v>45.5</v>
      </c>
      <c r="F327" s="4">
        <v>-1.0900000000000001</v>
      </c>
      <c r="G327" s="8">
        <v>1153100</v>
      </c>
      <c r="H327" s="8">
        <v>52852</v>
      </c>
      <c r="I327" s="8">
        <v>218400</v>
      </c>
      <c r="J327" s="3">
        <v>34.119999999999997</v>
      </c>
      <c r="K327" s="3">
        <v>10.66</v>
      </c>
      <c r="L327" s="3">
        <v>2.4300000000000002</v>
      </c>
      <c r="M327" s="3">
        <v>0.4</v>
      </c>
      <c r="N327" s="3">
        <v>1.33</v>
      </c>
      <c r="O327" s="3">
        <v>13.28</v>
      </c>
      <c r="P327" s="3">
        <v>32.61</v>
      </c>
      <c r="Q327" s="3">
        <v>2.66</v>
      </c>
      <c r="R327" s="3">
        <v>2.09</v>
      </c>
      <c r="S327" s="3">
        <v>6.92</v>
      </c>
      <c r="T327" s="3"/>
      <c r="U327" s="3">
        <v>398</v>
      </c>
      <c r="V327" s="3">
        <v>460</v>
      </c>
      <c r="W327" s="9">
        <v>8.5</v>
      </c>
      <c r="X327" s="3"/>
      <c r="Y327" s="2"/>
      <c r="Z327" s="2"/>
    </row>
    <row r="328" spans="1:26" ht="15.75" customHeight="1" x14ac:dyDescent="0.3">
      <c r="A328" s="7" t="s">
        <v>333</v>
      </c>
      <c r="B328" s="7">
        <v>327</v>
      </c>
      <c r="C328" s="3" t="s">
        <v>1</v>
      </c>
      <c r="D328" s="3"/>
      <c r="E328" s="3">
        <v>6.45</v>
      </c>
      <c r="F328" s="3">
        <v>0</v>
      </c>
      <c r="G328" s="8">
        <v>103200</v>
      </c>
      <c r="H328" s="8">
        <v>665</v>
      </c>
      <c r="I328" s="8">
        <v>1806</v>
      </c>
      <c r="J328" s="3"/>
      <c r="K328" s="3">
        <v>2.06</v>
      </c>
      <c r="L328" s="3">
        <v>3.9</v>
      </c>
      <c r="M328" s="3"/>
      <c r="N328" s="3">
        <v>0</v>
      </c>
      <c r="O328" s="3">
        <v>-2.67</v>
      </c>
      <c r="P328" s="3">
        <v>-14.36</v>
      </c>
      <c r="Q328" s="3">
        <v>-1.8</v>
      </c>
      <c r="R328" s="3"/>
      <c r="S328" s="3">
        <v>48.48</v>
      </c>
      <c r="T328" s="3"/>
      <c r="U328" s="3"/>
      <c r="V328" s="3"/>
      <c r="W328" s="6"/>
      <c r="X328" s="3"/>
      <c r="Y328" s="2"/>
      <c r="Z328" s="2"/>
    </row>
    <row r="329" spans="1:26" ht="15.75" customHeight="1" x14ac:dyDescent="0.3">
      <c r="A329" s="7" t="s">
        <v>334</v>
      </c>
      <c r="B329" s="7">
        <v>328</v>
      </c>
      <c r="C329" s="3" t="s">
        <v>5</v>
      </c>
      <c r="D329" s="3"/>
      <c r="E329" s="3">
        <v>22.7</v>
      </c>
      <c r="F329" s="4">
        <v>0</v>
      </c>
      <c r="G329" s="8">
        <v>0</v>
      </c>
      <c r="H329" s="8">
        <v>0</v>
      </c>
      <c r="I329" s="8">
        <v>611</v>
      </c>
      <c r="J329" s="3"/>
      <c r="K329" s="3">
        <v>1.28</v>
      </c>
      <c r="L329" s="3">
        <v>0.8</v>
      </c>
      <c r="M329" s="3">
        <v>0.47</v>
      </c>
      <c r="N329" s="3">
        <v>0</v>
      </c>
      <c r="O329" s="3">
        <v>-2.29</v>
      </c>
      <c r="P329" s="3">
        <v>-5.63</v>
      </c>
      <c r="Q329" s="3">
        <v>-56.92</v>
      </c>
      <c r="R329" s="3">
        <v>2.06</v>
      </c>
      <c r="S329" s="3">
        <v>35.11</v>
      </c>
      <c r="T329" s="3"/>
      <c r="U329" s="3"/>
      <c r="V329" s="3"/>
      <c r="W329" s="9"/>
      <c r="X329" s="3"/>
      <c r="Y329" s="2"/>
      <c r="Z329" s="2"/>
    </row>
    <row r="330" spans="1:26" ht="15.75" customHeight="1" x14ac:dyDescent="0.3">
      <c r="A330" s="7" t="s">
        <v>335</v>
      </c>
      <c r="B330" s="7">
        <v>329</v>
      </c>
      <c r="C330" s="3" t="s">
        <v>1</v>
      </c>
      <c r="D330" s="3"/>
      <c r="E330" s="3">
        <v>1.6</v>
      </c>
      <c r="F330" s="4">
        <v>0</v>
      </c>
      <c r="G330" s="8">
        <v>49500</v>
      </c>
      <c r="H330" s="3">
        <v>79</v>
      </c>
      <c r="I330" s="8">
        <v>1251</v>
      </c>
      <c r="J330" s="3"/>
      <c r="K330" s="3">
        <v>0.87</v>
      </c>
      <c r="L330" s="3">
        <v>0.19</v>
      </c>
      <c r="M330" s="3"/>
      <c r="N330" s="3">
        <v>0</v>
      </c>
      <c r="O330" s="3">
        <v>-5.43</v>
      </c>
      <c r="P330" s="3">
        <v>-6.31</v>
      </c>
      <c r="Q330" s="3">
        <v>-56.3</v>
      </c>
      <c r="R330" s="3"/>
      <c r="S330" s="3">
        <v>12.39</v>
      </c>
      <c r="T330" s="3"/>
      <c r="U330" s="3"/>
      <c r="V330" s="3"/>
      <c r="W330" s="9"/>
      <c r="X330" s="3"/>
      <c r="Y330" s="2"/>
      <c r="Z330" s="2"/>
    </row>
    <row r="331" spans="1:26" ht="15.75" customHeight="1" x14ac:dyDescent="0.3">
      <c r="A331" s="7" t="s">
        <v>336</v>
      </c>
      <c r="B331" s="7">
        <v>330</v>
      </c>
      <c r="C331" s="3" t="s">
        <v>1</v>
      </c>
      <c r="D331" s="3"/>
      <c r="E331" s="3">
        <v>4.04</v>
      </c>
      <c r="F331" s="4">
        <v>0</v>
      </c>
      <c r="G331" s="8">
        <v>0</v>
      </c>
      <c r="H331" s="3">
        <v>0</v>
      </c>
      <c r="I331" s="8">
        <v>749</v>
      </c>
      <c r="J331" s="3"/>
      <c r="K331" s="3">
        <v>0.56999999999999995</v>
      </c>
      <c r="L331" s="3">
        <v>0.32</v>
      </c>
      <c r="M331" s="3"/>
      <c r="N331" s="3">
        <v>0</v>
      </c>
      <c r="O331" s="3">
        <v>-3.4</v>
      </c>
      <c r="P331" s="3">
        <v>-3.6</v>
      </c>
      <c r="Q331" s="3">
        <v>-3.27</v>
      </c>
      <c r="R331" s="3">
        <v>2.5</v>
      </c>
      <c r="S331" s="3">
        <v>33.630000000000003</v>
      </c>
      <c r="T331" s="3"/>
      <c r="U331" s="3"/>
      <c r="V331" s="3"/>
      <c r="W331" s="9"/>
      <c r="X331" s="3"/>
      <c r="Y331" s="2"/>
      <c r="Z331" s="2"/>
    </row>
    <row r="332" spans="1:26" ht="15.75" customHeight="1" x14ac:dyDescent="0.3">
      <c r="A332" s="7" t="s">
        <v>337</v>
      </c>
      <c r="B332" s="7">
        <v>331</v>
      </c>
      <c r="C332" s="3" t="s">
        <v>1</v>
      </c>
      <c r="D332" s="3"/>
      <c r="E332" s="3">
        <v>0.01</v>
      </c>
      <c r="F332" s="3">
        <v>0</v>
      </c>
      <c r="G332" s="8">
        <v>28621200</v>
      </c>
      <c r="H332" s="3">
        <v>288</v>
      </c>
      <c r="I332" s="3">
        <v>857</v>
      </c>
      <c r="J332" s="3">
        <v>15.69</v>
      </c>
      <c r="K332" s="3">
        <v>0.2</v>
      </c>
      <c r="L332" s="3">
        <v>0.24</v>
      </c>
      <c r="M332" s="3"/>
      <c r="N332" s="3">
        <v>0</v>
      </c>
      <c r="O332" s="3">
        <v>4.2300000000000004</v>
      </c>
      <c r="P332" s="3">
        <v>3.9</v>
      </c>
      <c r="Q332" s="3">
        <v>6.12</v>
      </c>
      <c r="R332" s="3"/>
      <c r="S332" s="3">
        <v>86.88</v>
      </c>
      <c r="T332" s="3"/>
      <c r="U332" s="3">
        <v>628</v>
      </c>
      <c r="V332" s="3">
        <v>575</v>
      </c>
      <c r="W332" s="9">
        <v>-0.02</v>
      </c>
      <c r="X332" s="3"/>
      <c r="Y332" s="2"/>
      <c r="Z332" s="2"/>
    </row>
    <row r="333" spans="1:26" ht="15.75" customHeight="1" x14ac:dyDescent="0.3">
      <c r="A333" s="7" t="s">
        <v>338</v>
      </c>
      <c r="B333" s="7">
        <v>332</v>
      </c>
      <c r="C333" s="3" t="s">
        <v>1</v>
      </c>
      <c r="D333" s="3"/>
      <c r="E333" s="3">
        <v>6.05</v>
      </c>
      <c r="F333" s="3">
        <v>0</v>
      </c>
      <c r="G333" s="8">
        <v>472600</v>
      </c>
      <c r="H333" s="8">
        <v>2840</v>
      </c>
      <c r="I333" s="8">
        <v>1161</v>
      </c>
      <c r="J333" s="3">
        <v>9.24</v>
      </c>
      <c r="K333" s="3">
        <v>2</v>
      </c>
      <c r="L333" s="3">
        <v>1.43</v>
      </c>
      <c r="M333" s="3">
        <v>0.32</v>
      </c>
      <c r="N333" s="3">
        <v>0.65</v>
      </c>
      <c r="O333" s="3">
        <v>12.22</v>
      </c>
      <c r="P333" s="3">
        <v>23.2</v>
      </c>
      <c r="Q333" s="3">
        <v>10.87</v>
      </c>
      <c r="R333" s="3">
        <v>4.13</v>
      </c>
      <c r="S333" s="3">
        <v>53</v>
      </c>
      <c r="T333" s="3"/>
      <c r="U333" s="3">
        <v>148</v>
      </c>
      <c r="V333" s="3">
        <v>190</v>
      </c>
      <c r="W333" s="4">
        <v>-1.73</v>
      </c>
      <c r="X333" s="3"/>
      <c r="Y333" s="2"/>
      <c r="Z333" s="2"/>
    </row>
    <row r="334" spans="1:26" ht="15.75" customHeight="1" x14ac:dyDescent="0.3">
      <c r="A334" s="7" t="s">
        <v>339</v>
      </c>
      <c r="B334" s="7">
        <v>333</v>
      </c>
      <c r="C334" s="3" t="s">
        <v>1</v>
      </c>
      <c r="D334" s="3"/>
      <c r="E334" s="3">
        <v>12.4</v>
      </c>
      <c r="F334" s="4">
        <v>0.81</v>
      </c>
      <c r="G334" s="8">
        <v>932200</v>
      </c>
      <c r="H334" s="8">
        <v>11628</v>
      </c>
      <c r="I334" s="8">
        <v>21017</v>
      </c>
      <c r="J334" s="3">
        <v>10.63</v>
      </c>
      <c r="K334" s="3">
        <v>0.97</v>
      </c>
      <c r="L334" s="3">
        <v>1.85</v>
      </c>
      <c r="M334" s="3"/>
      <c r="N334" s="3">
        <v>1.17</v>
      </c>
      <c r="O334" s="3">
        <v>5.88</v>
      </c>
      <c r="P334" s="3">
        <v>8.93</v>
      </c>
      <c r="Q334" s="3">
        <v>4.5599999999999996</v>
      </c>
      <c r="R334" s="3">
        <v>6.5</v>
      </c>
      <c r="S334" s="3">
        <v>45.61</v>
      </c>
      <c r="T334" s="3"/>
      <c r="U334" s="3">
        <v>398</v>
      </c>
      <c r="V334" s="3">
        <v>414</v>
      </c>
      <c r="W334" s="4">
        <v>0.75</v>
      </c>
      <c r="X334" s="3"/>
      <c r="Y334" s="2"/>
      <c r="Z334" s="2"/>
    </row>
    <row r="335" spans="1:26" ht="15.75" customHeight="1" x14ac:dyDescent="0.3">
      <c r="A335" s="7" t="s">
        <v>340</v>
      </c>
      <c r="B335" s="7">
        <v>334</v>
      </c>
      <c r="C335" s="3" t="s">
        <v>5</v>
      </c>
      <c r="D335" s="3"/>
      <c r="E335" s="3">
        <v>7.2</v>
      </c>
      <c r="F335" s="4">
        <v>0.7</v>
      </c>
      <c r="G335" s="8">
        <v>88200</v>
      </c>
      <c r="H335" s="8">
        <v>631</v>
      </c>
      <c r="I335" s="8">
        <v>4110</v>
      </c>
      <c r="J335" s="3">
        <v>8.99</v>
      </c>
      <c r="K335" s="3">
        <v>0.93</v>
      </c>
      <c r="L335" s="3">
        <v>2.68</v>
      </c>
      <c r="M335" s="3">
        <v>0.1</v>
      </c>
      <c r="N335" s="3">
        <v>0.8</v>
      </c>
      <c r="O335" s="3">
        <v>3.71</v>
      </c>
      <c r="P335" s="3">
        <v>10.32</v>
      </c>
      <c r="Q335" s="3">
        <v>16.739999999999998</v>
      </c>
      <c r="R335" s="3">
        <v>12.03</v>
      </c>
      <c r="S335" s="3">
        <v>16.75</v>
      </c>
      <c r="T335" s="3"/>
      <c r="U335" s="3">
        <v>318</v>
      </c>
      <c r="V335" s="3">
        <v>460</v>
      </c>
      <c r="W335" s="9">
        <v>-0.32</v>
      </c>
      <c r="X335" s="3"/>
      <c r="Y335" s="2"/>
      <c r="Z335" s="2"/>
    </row>
    <row r="336" spans="1:26" ht="15.75" customHeight="1" x14ac:dyDescent="0.3">
      <c r="A336" s="7" t="s">
        <v>341</v>
      </c>
      <c r="B336" s="7">
        <v>335</v>
      </c>
      <c r="C336" s="3" t="s">
        <v>1</v>
      </c>
      <c r="D336" s="3"/>
      <c r="E336" s="3">
        <v>9.4499999999999993</v>
      </c>
      <c r="F336" s="4">
        <v>-1.56</v>
      </c>
      <c r="G336" s="8">
        <v>892600</v>
      </c>
      <c r="H336" s="8">
        <v>8509</v>
      </c>
      <c r="I336" s="8">
        <v>7560</v>
      </c>
      <c r="J336" s="3">
        <v>18.39</v>
      </c>
      <c r="K336" s="3">
        <v>2.09</v>
      </c>
      <c r="L336" s="3">
        <v>0.14000000000000001</v>
      </c>
      <c r="M336" s="3">
        <v>0.2</v>
      </c>
      <c r="N336" s="3">
        <v>0.51</v>
      </c>
      <c r="O336" s="3">
        <v>10.91</v>
      </c>
      <c r="P336" s="3">
        <v>11.2</v>
      </c>
      <c r="Q336" s="3">
        <v>12.65</v>
      </c>
      <c r="R336" s="3">
        <v>5.73</v>
      </c>
      <c r="S336" s="3">
        <v>41.84</v>
      </c>
      <c r="T336" s="3"/>
      <c r="U336" s="3">
        <v>480</v>
      </c>
      <c r="V336" s="3">
        <v>392</v>
      </c>
      <c r="W336" s="4">
        <v>-1.0900000000000001</v>
      </c>
      <c r="X336" s="3"/>
      <c r="Y336" s="2"/>
      <c r="Z336" s="2"/>
    </row>
    <row r="337" spans="1:26" ht="15.75" customHeight="1" x14ac:dyDescent="0.3">
      <c r="A337" s="7" t="s">
        <v>342</v>
      </c>
      <c r="B337" s="7">
        <v>336</v>
      </c>
      <c r="C337" s="3" t="s">
        <v>5</v>
      </c>
      <c r="D337" s="3"/>
      <c r="E337" s="3">
        <v>4.46</v>
      </c>
      <c r="F337" s="4">
        <v>0.45</v>
      </c>
      <c r="G337" s="8">
        <v>19800</v>
      </c>
      <c r="H337" s="8">
        <v>88</v>
      </c>
      <c r="I337" s="8">
        <v>3064</v>
      </c>
      <c r="J337" s="3"/>
      <c r="K337" s="3">
        <v>1.44</v>
      </c>
      <c r="L337" s="3">
        <v>0.61</v>
      </c>
      <c r="M337" s="3"/>
      <c r="N337" s="3">
        <v>0</v>
      </c>
      <c r="O337" s="3">
        <v>-27.52</v>
      </c>
      <c r="P337" s="3">
        <v>-58.07</v>
      </c>
      <c r="Q337" s="3">
        <v>-134.57</v>
      </c>
      <c r="R337" s="3"/>
      <c r="S337" s="3">
        <v>22.71</v>
      </c>
      <c r="T337" s="3"/>
      <c r="U337" s="3"/>
      <c r="V337" s="3"/>
      <c r="W337" s="4"/>
      <c r="X337" s="3"/>
      <c r="Y337" s="2"/>
      <c r="Z337" s="2"/>
    </row>
    <row r="338" spans="1:26" ht="15.75" customHeight="1" x14ac:dyDescent="0.3">
      <c r="A338" s="7" t="s">
        <v>343</v>
      </c>
      <c r="B338" s="7">
        <v>337</v>
      </c>
      <c r="C338" s="3" t="s">
        <v>1</v>
      </c>
      <c r="D338" s="3"/>
      <c r="E338" s="3">
        <v>12.6</v>
      </c>
      <c r="F338" s="9">
        <v>0.8</v>
      </c>
      <c r="G338" s="8">
        <v>1196800</v>
      </c>
      <c r="H338" s="8">
        <v>15125</v>
      </c>
      <c r="I338" s="8">
        <v>6300</v>
      </c>
      <c r="J338" s="3">
        <v>6.97</v>
      </c>
      <c r="K338" s="3">
        <v>1.81</v>
      </c>
      <c r="L338" s="3">
        <v>0.63</v>
      </c>
      <c r="M338" s="3">
        <v>0.4</v>
      </c>
      <c r="N338" s="3">
        <v>1.81</v>
      </c>
      <c r="O338" s="3">
        <v>19.61</v>
      </c>
      <c r="P338" s="3">
        <v>28.23</v>
      </c>
      <c r="Q338" s="3">
        <v>20.3</v>
      </c>
      <c r="R338" s="3">
        <v>5.2</v>
      </c>
      <c r="S338" s="3">
        <v>76.63</v>
      </c>
      <c r="T338" s="3"/>
      <c r="U338" s="3">
        <v>65</v>
      </c>
      <c r="V338" s="3">
        <v>64</v>
      </c>
      <c r="W338" s="9">
        <v>0.4</v>
      </c>
      <c r="X338" s="3"/>
      <c r="Y338" s="2"/>
      <c r="Z338" s="2"/>
    </row>
    <row r="339" spans="1:26" ht="15.75" customHeight="1" x14ac:dyDescent="0.3">
      <c r="A339" s="7" t="s">
        <v>344</v>
      </c>
      <c r="B339" s="7">
        <v>338</v>
      </c>
      <c r="C339" s="3" t="s">
        <v>5</v>
      </c>
      <c r="D339" s="3"/>
      <c r="E339" s="3">
        <v>2.38</v>
      </c>
      <c r="F339" s="4">
        <v>0.85</v>
      </c>
      <c r="G339" s="8">
        <v>250400</v>
      </c>
      <c r="H339" s="8">
        <v>589</v>
      </c>
      <c r="I339" s="8">
        <v>1132</v>
      </c>
      <c r="J339" s="3">
        <v>23.37</v>
      </c>
      <c r="K339" s="3">
        <v>0.33</v>
      </c>
      <c r="L339" s="3">
        <v>0.19</v>
      </c>
      <c r="M339" s="3"/>
      <c r="N339" s="3">
        <v>0.1</v>
      </c>
      <c r="O339" s="3">
        <v>1.42</v>
      </c>
      <c r="P339" s="3">
        <v>1.73</v>
      </c>
      <c r="Q339" s="3">
        <v>14.42</v>
      </c>
      <c r="R339" s="3"/>
      <c r="S339" s="3">
        <v>71.37</v>
      </c>
      <c r="T339" s="3"/>
      <c r="U339" s="3">
        <v>776</v>
      </c>
      <c r="V339" s="3">
        <v>804</v>
      </c>
      <c r="W339" s="9">
        <v>0.45</v>
      </c>
      <c r="X339" s="3"/>
      <c r="Y339" s="2"/>
      <c r="Z339" s="2"/>
    </row>
    <row r="340" spans="1:26" ht="15.75" customHeight="1" x14ac:dyDescent="0.3">
      <c r="A340" s="7" t="s">
        <v>345</v>
      </c>
      <c r="B340" s="7">
        <v>339</v>
      </c>
      <c r="C340" s="3" t="s">
        <v>1</v>
      </c>
      <c r="D340" s="3"/>
      <c r="E340" s="3">
        <v>37</v>
      </c>
      <c r="F340" s="4">
        <v>0.68</v>
      </c>
      <c r="G340" s="8">
        <v>747000</v>
      </c>
      <c r="H340" s="8">
        <v>27671</v>
      </c>
      <c r="I340" s="8">
        <v>32259</v>
      </c>
      <c r="J340" s="3">
        <v>25.05</v>
      </c>
      <c r="K340" s="3">
        <v>4.97</v>
      </c>
      <c r="L340" s="3">
        <v>0.74</v>
      </c>
      <c r="M340" s="3">
        <v>0.36</v>
      </c>
      <c r="N340" s="3">
        <v>1.48</v>
      </c>
      <c r="O340" s="3">
        <v>14.46</v>
      </c>
      <c r="P340" s="3">
        <v>20.94</v>
      </c>
      <c r="Q340" s="3">
        <v>10.8</v>
      </c>
      <c r="R340" s="3">
        <v>1.96</v>
      </c>
      <c r="S340" s="3">
        <v>38.75</v>
      </c>
      <c r="T340" s="3"/>
      <c r="U340" s="3">
        <v>409</v>
      </c>
      <c r="V340" s="3">
        <v>400</v>
      </c>
      <c r="W340" s="9">
        <v>1.76</v>
      </c>
      <c r="X340" s="3"/>
      <c r="Y340" s="2"/>
      <c r="Z340" s="2"/>
    </row>
    <row r="341" spans="1:26" ht="15.75" customHeight="1" x14ac:dyDescent="0.3">
      <c r="A341" s="7" t="s">
        <v>346</v>
      </c>
      <c r="B341" s="7">
        <v>340</v>
      </c>
      <c r="C341" s="3" t="s">
        <v>1</v>
      </c>
      <c r="D341" s="3"/>
      <c r="E341" s="3">
        <v>0.39</v>
      </c>
      <c r="F341" s="4">
        <v>2.63</v>
      </c>
      <c r="G341" s="8">
        <v>543300</v>
      </c>
      <c r="H341" s="8">
        <v>208</v>
      </c>
      <c r="I341" s="8">
        <v>497</v>
      </c>
      <c r="J341" s="3"/>
      <c r="K341" s="3">
        <v>0.28000000000000003</v>
      </c>
      <c r="L341" s="3">
        <v>1.67</v>
      </c>
      <c r="M341" s="3"/>
      <c r="N341" s="3">
        <v>0</v>
      </c>
      <c r="O341" s="3">
        <v>-1.81</v>
      </c>
      <c r="P341" s="3">
        <v>-7.04</v>
      </c>
      <c r="Q341" s="3">
        <v>-340.53</v>
      </c>
      <c r="R341" s="3"/>
      <c r="S341" s="3">
        <v>65.94</v>
      </c>
      <c r="T341" s="3"/>
      <c r="U341" s="3"/>
      <c r="V341" s="3"/>
      <c r="W341" s="6"/>
      <c r="X341" s="3"/>
      <c r="Y341" s="2"/>
      <c r="Z341" s="2"/>
    </row>
    <row r="342" spans="1:26" ht="15.75" customHeight="1" x14ac:dyDescent="0.3">
      <c r="A342" s="7" t="s">
        <v>347</v>
      </c>
      <c r="B342" s="7">
        <v>341</v>
      </c>
      <c r="C342" s="3" t="s">
        <v>1</v>
      </c>
      <c r="D342" s="3"/>
      <c r="E342" s="3">
        <v>145</v>
      </c>
      <c r="F342" s="3">
        <v>0</v>
      </c>
      <c r="G342" s="8">
        <v>1700</v>
      </c>
      <c r="H342" s="8">
        <v>247</v>
      </c>
      <c r="I342" s="8">
        <v>3030</v>
      </c>
      <c r="J342" s="3">
        <v>19.38</v>
      </c>
      <c r="K342" s="3">
        <v>0.56000000000000005</v>
      </c>
      <c r="L342" s="3">
        <v>0.39</v>
      </c>
      <c r="M342" s="3">
        <v>10</v>
      </c>
      <c r="N342" s="3">
        <v>7.48</v>
      </c>
      <c r="O342" s="3">
        <v>2.46</v>
      </c>
      <c r="P342" s="3">
        <v>2.87</v>
      </c>
      <c r="Q342" s="3">
        <v>1.76</v>
      </c>
      <c r="R342" s="3">
        <v>6.9</v>
      </c>
      <c r="S342" s="3">
        <v>22.81</v>
      </c>
      <c r="T342" s="3"/>
      <c r="U342" s="3">
        <v>716</v>
      </c>
      <c r="V342" s="3">
        <v>711</v>
      </c>
      <c r="W342" s="9">
        <v>-0.22</v>
      </c>
      <c r="X342" s="3"/>
      <c r="Y342" s="2"/>
      <c r="Z342" s="2"/>
    </row>
    <row r="343" spans="1:26" ht="15.75" customHeight="1" x14ac:dyDescent="0.3">
      <c r="A343" s="7" t="s">
        <v>348</v>
      </c>
      <c r="B343" s="7">
        <v>342</v>
      </c>
      <c r="C343" s="3" t="s">
        <v>5</v>
      </c>
      <c r="D343" s="3"/>
      <c r="E343" s="3">
        <v>13.6</v>
      </c>
      <c r="F343" s="3">
        <v>0.74</v>
      </c>
      <c r="G343" s="8">
        <v>8600</v>
      </c>
      <c r="H343" s="8">
        <v>118</v>
      </c>
      <c r="I343" s="8">
        <v>1708</v>
      </c>
      <c r="J343" s="3">
        <v>12.82</v>
      </c>
      <c r="K343" s="3">
        <v>1.75</v>
      </c>
      <c r="L343" s="3">
        <v>0.34</v>
      </c>
      <c r="M343" s="3">
        <v>1</v>
      </c>
      <c r="N343" s="3">
        <v>1.06</v>
      </c>
      <c r="O343" s="3">
        <v>12.94</v>
      </c>
      <c r="P343" s="3">
        <v>13.07</v>
      </c>
      <c r="Q343" s="3">
        <v>15.73</v>
      </c>
      <c r="R343" s="3">
        <v>7.41</v>
      </c>
      <c r="S343" s="3">
        <v>34.119999999999997</v>
      </c>
      <c r="T343" s="3"/>
      <c r="U343" s="3">
        <v>340</v>
      </c>
      <c r="V343" s="3">
        <v>269</v>
      </c>
      <c r="W343" s="4">
        <v>-1.77</v>
      </c>
      <c r="X343" s="3"/>
      <c r="Y343" s="2"/>
      <c r="Z343" s="2"/>
    </row>
    <row r="344" spans="1:26" ht="15.75" customHeight="1" x14ac:dyDescent="0.3">
      <c r="A344" s="7" t="s">
        <v>349</v>
      </c>
      <c r="B344" s="7">
        <v>343</v>
      </c>
      <c r="C344" s="3" t="s">
        <v>1</v>
      </c>
      <c r="D344" s="3"/>
      <c r="E344" s="3">
        <v>4.82</v>
      </c>
      <c r="F344" s="4">
        <v>0</v>
      </c>
      <c r="G344" s="8">
        <v>1476400</v>
      </c>
      <c r="H344" s="8">
        <v>7178</v>
      </c>
      <c r="I344" s="8">
        <v>2128</v>
      </c>
      <c r="J344" s="3">
        <v>8.6199999999999992</v>
      </c>
      <c r="K344" s="3">
        <v>1.2</v>
      </c>
      <c r="L344" s="3">
        <v>0.95</v>
      </c>
      <c r="M344" s="3">
        <v>0.35</v>
      </c>
      <c r="N344" s="3">
        <v>0.56000000000000005</v>
      </c>
      <c r="O344" s="3">
        <v>9.5299999999999994</v>
      </c>
      <c r="P344" s="3">
        <v>14.29</v>
      </c>
      <c r="Q344" s="3">
        <v>5.17</v>
      </c>
      <c r="R344" s="3">
        <v>7.26</v>
      </c>
      <c r="S344" s="3">
        <v>68.459999999999994</v>
      </c>
      <c r="T344" s="3"/>
      <c r="U344" s="3">
        <v>219</v>
      </c>
      <c r="V344" s="3">
        <v>224</v>
      </c>
      <c r="W344" s="4">
        <v>-7.0000000000000007E-2</v>
      </c>
      <c r="X344" s="3"/>
      <c r="Y344" s="2"/>
      <c r="Z344" s="2"/>
    </row>
    <row r="345" spans="1:26" ht="15.75" customHeight="1" x14ac:dyDescent="0.3">
      <c r="A345" s="7" t="s">
        <v>350</v>
      </c>
      <c r="B345" s="7">
        <v>344</v>
      </c>
      <c r="C345" s="3" t="s">
        <v>5</v>
      </c>
      <c r="D345" s="3"/>
      <c r="E345" s="3">
        <v>2.14</v>
      </c>
      <c r="F345" s="4">
        <v>-0.93</v>
      </c>
      <c r="G345" s="8">
        <v>551100</v>
      </c>
      <c r="H345" s="8">
        <v>1186</v>
      </c>
      <c r="I345" s="8">
        <v>856</v>
      </c>
      <c r="J345" s="3">
        <v>8.44</v>
      </c>
      <c r="K345" s="3">
        <v>1.89</v>
      </c>
      <c r="L345" s="3">
        <v>0.21</v>
      </c>
      <c r="M345" s="3">
        <v>0.03</v>
      </c>
      <c r="N345" s="3">
        <v>0.25</v>
      </c>
      <c r="O345" s="3">
        <v>24.1</v>
      </c>
      <c r="P345" s="3">
        <v>24.27</v>
      </c>
      <c r="Q345" s="3">
        <v>14.51</v>
      </c>
      <c r="R345" s="3">
        <v>4.17</v>
      </c>
      <c r="S345" s="3">
        <v>24.95</v>
      </c>
      <c r="T345" s="3"/>
      <c r="U345" s="3">
        <v>117</v>
      </c>
      <c r="V345" s="3">
        <v>84</v>
      </c>
      <c r="W345" s="4">
        <v>0.27</v>
      </c>
      <c r="X345" s="3"/>
      <c r="Y345" s="2"/>
      <c r="Z345" s="2"/>
    </row>
    <row r="346" spans="1:26" ht="15.75" customHeight="1" x14ac:dyDescent="0.3">
      <c r="A346" s="7" t="s">
        <v>351</v>
      </c>
      <c r="B346" s="7">
        <v>345</v>
      </c>
      <c r="C346" s="3" t="s">
        <v>1</v>
      </c>
      <c r="D346" s="3"/>
      <c r="E346" s="3">
        <v>0.56000000000000005</v>
      </c>
      <c r="F346" s="4">
        <v>14.29</v>
      </c>
      <c r="G346" s="8">
        <v>9107500</v>
      </c>
      <c r="H346" s="8">
        <v>4998</v>
      </c>
      <c r="I346" s="8">
        <v>1402</v>
      </c>
      <c r="J346" s="3"/>
      <c r="K346" s="3">
        <v>0.36</v>
      </c>
      <c r="L346" s="3">
        <v>1.45</v>
      </c>
      <c r="M346" s="3"/>
      <c r="N346" s="3">
        <v>0</v>
      </c>
      <c r="O346" s="3">
        <v>2.98</v>
      </c>
      <c r="P346" s="3">
        <v>-1.46</v>
      </c>
      <c r="Q346" s="3">
        <v>-4.55</v>
      </c>
      <c r="R346" s="3"/>
      <c r="S346" s="3">
        <v>54.52</v>
      </c>
      <c r="T346" s="3"/>
      <c r="U346" s="3"/>
      <c r="V346" s="3"/>
      <c r="W346" s="9"/>
      <c r="X346" s="3"/>
      <c r="Y346" s="2"/>
      <c r="Z346" s="2"/>
    </row>
    <row r="347" spans="1:26" ht="15.75" customHeight="1" x14ac:dyDescent="0.3">
      <c r="A347" s="7" t="s">
        <v>352</v>
      </c>
      <c r="B347" s="7">
        <v>346</v>
      </c>
      <c r="C347" s="3" t="s">
        <v>1</v>
      </c>
      <c r="D347" s="3"/>
      <c r="E347" s="3">
        <v>0.68</v>
      </c>
      <c r="F347" s="9">
        <v>1.49</v>
      </c>
      <c r="G347" s="8">
        <v>53600</v>
      </c>
      <c r="H347" s="8">
        <v>36</v>
      </c>
      <c r="I347" s="8">
        <v>3077</v>
      </c>
      <c r="J347" s="3">
        <v>18.829999999999998</v>
      </c>
      <c r="K347" s="3">
        <v>0.51</v>
      </c>
      <c r="L347" s="3">
        <v>2.83</v>
      </c>
      <c r="M347" s="3">
        <v>0.02</v>
      </c>
      <c r="N347" s="3">
        <v>0.04</v>
      </c>
      <c r="O347" s="3">
        <v>3.76</v>
      </c>
      <c r="P347" s="3">
        <v>2.74</v>
      </c>
      <c r="Q347" s="3">
        <v>0.94</v>
      </c>
      <c r="R347" s="3">
        <v>2.99</v>
      </c>
      <c r="S347" s="3">
        <v>29.38</v>
      </c>
      <c r="T347" s="3"/>
      <c r="U347" s="3">
        <v>711</v>
      </c>
      <c r="V347" s="3">
        <v>650</v>
      </c>
      <c r="W347" s="9">
        <v>-0.13</v>
      </c>
      <c r="X347" s="3"/>
      <c r="Y347" s="2"/>
      <c r="Z347" s="2"/>
    </row>
    <row r="348" spans="1:26" ht="15.75" customHeight="1" x14ac:dyDescent="0.3">
      <c r="A348" s="7" t="s">
        <v>353</v>
      </c>
      <c r="B348" s="7">
        <v>347</v>
      </c>
      <c r="C348" s="3" t="s">
        <v>1</v>
      </c>
      <c r="D348" s="3"/>
      <c r="E348" s="3">
        <v>22.6</v>
      </c>
      <c r="F348" s="4">
        <v>-0.44</v>
      </c>
      <c r="G348" s="8">
        <v>46350800</v>
      </c>
      <c r="H348" s="8">
        <v>1058449</v>
      </c>
      <c r="I348" s="8">
        <v>117120</v>
      </c>
      <c r="J348" s="3"/>
      <c r="K348" s="3">
        <v>1.52</v>
      </c>
      <c r="L348" s="3">
        <v>3.97</v>
      </c>
      <c r="M348" s="3"/>
      <c r="N348" s="3">
        <v>0</v>
      </c>
      <c r="O348" s="3">
        <v>1.06</v>
      </c>
      <c r="P348" s="3">
        <v>-2.74</v>
      </c>
      <c r="Q348" s="3">
        <v>-33.82</v>
      </c>
      <c r="R348" s="3"/>
      <c r="S348" s="3">
        <v>61.55</v>
      </c>
      <c r="T348" s="3"/>
      <c r="U348" s="3"/>
      <c r="V348" s="3"/>
      <c r="W348" s="4"/>
      <c r="X348" s="3"/>
      <c r="Y348" s="2"/>
      <c r="Z348" s="2"/>
    </row>
    <row r="349" spans="1:26" ht="15.75" customHeight="1" x14ac:dyDescent="0.3">
      <c r="A349" s="7" t="s">
        <v>354</v>
      </c>
      <c r="B349" s="7">
        <v>348</v>
      </c>
      <c r="C349" s="3" t="s">
        <v>5</v>
      </c>
      <c r="D349" s="3"/>
      <c r="E349" s="3">
        <v>1.06</v>
      </c>
      <c r="F349" s="4">
        <v>0.95</v>
      </c>
      <c r="G349" s="8">
        <v>309200</v>
      </c>
      <c r="H349" s="8">
        <v>332</v>
      </c>
      <c r="I349" s="8">
        <v>758</v>
      </c>
      <c r="J349" s="3">
        <v>16.8</v>
      </c>
      <c r="K349" s="3">
        <v>1.03</v>
      </c>
      <c r="L349" s="3">
        <v>1</v>
      </c>
      <c r="M349" s="3"/>
      <c r="N349" s="3">
        <v>0.06</v>
      </c>
      <c r="O349" s="3">
        <v>4.0999999999999996</v>
      </c>
      <c r="P349" s="3">
        <v>6.29</v>
      </c>
      <c r="Q349" s="3">
        <v>6.17</v>
      </c>
      <c r="R349" s="3">
        <v>0.35</v>
      </c>
      <c r="S349" s="3">
        <v>81.93</v>
      </c>
      <c r="T349" s="3"/>
      <c r="U349" s="3">
        <v>592</v>
      </c>
      <c r="V349" s="3">
        <v>604</v>
      </c>
      <c r="W349" s="9">
        <v>1.03</v>
      </c>
      <c r="X349" s="3"/>
      <c r="Y349" s="2"/>
      <c r="Z349" s="2"/>
    </row>
    <row r="350" spans="1:26" ht="15.75" customHeight="1" x14ac:dyDescent="0.3">
      <c r="A350" s="7" t="s">
        <v>355</v>
      </c>
      <c r="B350" s="7">
        <v>349</v>
      </c>
      <c r="C350" s="3" t="s">
        <v>1</v>
      </c>
      <c r="D350" s="3"/>
      <c r="E350" s="3">
        <v>1.45</v>
      </c>
      <c r="F350" s="9">
        <v>-1.36</v>
      </c>
      <c r="G350" s="8">
        <v>447800</v>
      </c>
      <c r="H350" s="3">
        <v>655</v>
      </c>
      <c r="I350" s="8">
        <v>1248</v>
      </c>
      <c r="J350" s="3">
        <v>4.12</v>
      </c>
      <c r="K350" s="3">
        <v>0.22</v>
      </c>
      <c r="L350" s="3">
        <v>2.33</v>
      </c>
      <c r="M350" s="3"/>
      <c r="N350" s="3">
        <v>0.35</v>
      </c>
      <c r="O350" s="3">
        <v>4.49</v>
      </c>
      <c r="P350" s="3">
        <v>5.6</v>
      </c>
      <c r="Q350" s="3">
        <v>3.08</v>
      </c>
      <c r="R350" s="3"/>
      <c r="S350" s="3">
        <v>32.54</v>
      </c>
      <c r="T350" s="3"/>
      <c r="U350" s="3">
        <v>357</v>
      </c>
      <c r="V350" s="3">
        <v>342</v>
      </c>
      <c r="W350" s="6">
        <v>-0.04</v>
      </c>
      <c r="X350" s="3"/>
      <c r="Y350" s="2"/>
      <c r="Z350" s="2"/>
    </row>
    <row r="351" spans="1:26" ht="15.75" customHeight="1" x14ac:dyDescent="0.3">
      <c r="A351" s="7" t="s">
        <v>356</v>
      </c>
      <c r="B351" s="7">
        <v>350</v>
      </c>
      <c r="C351" s="3" t="s">
        <v>1</v>
      </c>
      <c r="D351" s="3"/>
      <c r="E351" s="3">
        <v>2.88</v>
      </c>
      <c r="F351" s="9">
        <v>0</v>
      </c>
      <c r="G351" s="8">
        <v>38000</v>
      </c>
      <c r="H351" s="8">
        <v>110</v>
      </c>
      <c r="I351" s="8">
        <v>3143</v>
      </c>
      <c r="J351" s="3"/>
      <c r="K351" s="3">
        <v>0.47</v>
      </c>
      <c r="L351" s="3">
        <v>1.63</v>
      </c>
      <c r="M351" s="3">
        <v>0.01</v>
      </c>
      <c r="N351" s="3">
        <v>0</v>
      </c>
      <c r="O351" s="3">
        <v>1.1599999999999999</v>
      </c>
      <c r="P351" s="3">
        <v>-2.6</v>
      </c>
      <c r="Q351" s="3">
        <v>-6.15</v>
      </c>
      <c r="R351" s="3"/>
      <c r="S351" s="3">
        <v>57.75</v>
      </c>
      <c r="T351" s="3"/>
      <c r="U351" s="3"/>
      <c r="V351" s="3"/>
      <c r="W351" s="4"/>
      <c r="X351" s="3"/>
      <c r="Y351" s="2"/>
      <c r="Z351" s="2"/>
    </row>
    <row r="352" spans="1:26" ht="15.75" customHeight="1" x14ac:dyDescent="0.3">
      <c r="A352" s="7" t="s">
        <v>357</v>
      </c>
      <c r="B352" s="7">
        <v>351</v>
      </c>
      <c r="C352" s="3" t="s">
        <v>1</v>
      </c>
      <c r="D352" s="3"/>
      <c r="E352" s="3">
        <v>0.92</v>
      </c>
      <c r="F352" s="9">
        <v>4.55</v>
      </c>
      <c r="G352" s="8">
        <v>1327900</v>
      </c>
      <c r="H352" s="8">
        <v>1217</v>
      </c>
      <c r="I352" s="8">
        <v>980</v>
      </c>
      <c r="J352" s="3">
        <v>9.35</v>
      </c>
      <c r="K352" s="3">
        <v>0.51</v>
      </c>
      <c r="L352" s="3">
        <v>0.99</v>
      </c>
      <c r="M352" s="3">
        <v>0.03</v>
      </c>
      <c r="N352" s="3">
        <v>0.1</v>
      </c>
      <c r="O352" s="3">
        <v>3.56</v>
      </c>
      <c r="P352" s="3">
        <v>5.56</v>
      </c>
      <c r="Q352" s="3">
        <v>16.3</v>
      </c>
      <c r="R352" s="3">
        <v>3.41</v>
      </c>
      <c r="S352" s="3">
        <v>44.64</v>
      </c>
      <c r="T352" s="3"/>
      <c r="U352" s="3">
        <v>454</v>
      </c>
      <c r="V352" s="3">
        <v>473</v>
      </c>
      <c r="W352" s="9">
        <v>-22.94</v>
      </c>
      <c r="X352" s="3"/>
      <c r="Y352" s="2"/>
      <c r="Z352" s="2"/>
    </row>
    <row r="353" spans="1:26" ht="15.75" customHeight="1" x14ac:dyDescent="0.3">
      <c r="A353" s="7" t="s">
        <v>358</v>
      </c>
      <c r="B353" s="7">
        <v>352</v>
      </c>
      <c r="C353" s="3" t="s">
        <v>5</v>
      </c>
      <c r="D353" s="3"/>
      <c r="E353" s="3">
        <v>1.9</v>
      </c>
      <c r="F353" s="4">
        <v>0</v>
      </c>
      <c r="G353" s="8">
        <v>9000</v>
      </c>
      <c r="H353" s="8">
        <v>17</v>
      </c>
      <c r="I353" s="8">
        <v>2004</v>
      </c>
      <c r="J353" s="3"/>
      <c r="K353" s="3">
        <v>0.79</v>
      </c>
      <c r="L353" s="3">
        <v>1.05</v>
      </c>
      <c r="M353" s="3">
        <v>0.06</v>
      </c>
      <c r="N353" s="3">
        <v>0</v>
      </c>
      <c r="O353" s="3">
        <v>-1.0900000000000001</v>
      </c>
      <c r="P353" s="3">
        <v>-3.87</v>
      </c>
      <c r="Q353" s="3">
        <v>-11.53</v>
      </c>
      <c r="R353" s="3">
        <v>3.05</v>
      </c>
      <c r="S353" s="3">
        <v>19.84</v>
      </c>
      <c r="T353" s="3"/>
      <c r="U353" s="3"/>
      <c r="V353" s="3"/>
      <c r="W353" s="4"/>
      <c r="X353" s="3"/>
      <c r="Y353" s="2"/>
      <c r="Z353" s="2"/>
    </row>
    <row r="354" spans="1:26" ht="15.75" customHeight="1" x14ac:dyDescent="0.3">
      <c r="A354" s="7" t="s">
        <v>359</v>
      </c>
      <c r="B354" s="7">
        <v>353</v>
      </c>
      <c r="C354" s="3" t="s">
        <v>1</v>
      </c>
      <c r="D354" s="3"/>
      <c r="E354" s="3">
        <v>2.48</v>
      </c>
      <c r="F354" s="9">
        <v>1.64</v>
      </c>
      <c r="G354" s="8">
        <v>492900</v>
      </c>
      <c r="H354" s="8">
        <v>1230</v>
      </c>
      <c r="I354" s="8">
        <v>1860</v>
      </c>
      <c r="J354" s="3">
        <v>10.11</v>
      </c>
      <c r="K354" s="3">
        <v>0.84</v>
      </c>
      <c r="L354" s="3">
        <v>0.54</v>
      </c>
      <c r="M354" s="3">
        <v>0.12</v>
      </c>
      <c r="N354" s="3">
        <v>0.25</v>
      </c>
      <c r="O354" s="3">
        <v>7</v>
      </c>
      <c r="P354" s="3">
        <v>8.17</v>
      </c>
      <c r="Q354" s="3">
        <v>3.7</v>
      </c>
      <c r="R354" s="3">
        <v>6.97</v>
      </c>
      <c r="S354" s="3">
        <v>70.7</v>
      </c>
      <c r="T354" s="3"/>
      <c r="U354" s="3">
        <v>412</v>
      </c>
      <c r="V354" s="3">
        <v>349</v>
      </c>
      <c r="W354" s="9">
        <v>-0.43</v>
      </c>
      <c r="X354" s="3"/>
      <c r="Y354" s="2"/>
      <c r="Z354" s="2"/>
    </row>
    <row r="355" spans="1:26" ht="15.75" customHeight="1" x14ac:dyDescent="0.3">
      <c r="A355" s="7" t="s">
        <v>360</v>
      </c>
      <c r="B355" s="7">
        <v>354</v>
      </c>
      <c r="C355" s="3" t="s">
        <v>1</v>
      </c>
      <c r="D355" s="3"/>
      <c r="E355" s="3">
        <v>2.56</v>
      </c>
      <c r="F355" s="9">
        <v>-1.54</v>
      </c>
      <c r="G355" s="8">
        <v>1425300</v>
      </c>
      <c r="H355" s="8">
        <v>3694</v>
      </c>
      <c r="I355" s="8">
        <v>8886</v>
      </c>
      <c r="J355" s="3"/>
      <c r="K355" s="3">
        <v>6.1</v>
      </c>
      <c r="L355" s="3">
        <v>2</v>
      </c>
      <c r="M355" s="3"/>
      <c r="N355" s="3">
        <v>0</v>
      </c>
      <c r="O355" s="3">
        <v>-19.21</v>
      </c>
      <c r="P355" s="3">
        <v>-49.89</v>
      </c>
      <c r="Q355" s="3">
        <v>-79.05</v>
      </c>
      <c r="R355" s="3"/>
      <c r="S355" s="3">
        <v>27.3</v>
      </c>
      <c r="T355" s="3"/>
      <c r="U355" s="3"/>
      <c r="V355" s="3"/>
      <c r="W355" s="4"/>
      <c r="X355" s="3"/>
      <c r="Y355" s="2"/>
      <c r="Z355" s="2"/>
    </row>
    <row r="356" spans="1:26" ht="15.75" customHeight="1" x14ac:dyDescent="0.3">
      <c r="A356" s="7" t="s">
        <v>361</v>
      </c>
      <c r="B356" s="7">
        <v>355</v>
      </c>
      <c r="C356" s="3" t="s">
        <v>1</v>
      </c>
      <c r="D356" s="3"/>
      <c r="E356" s="3">
        <v>3.76</v>
      </c>
      <c r="F356" s="3">
        <v>1.08</v>
      </c>
      <c r="G356" s="8">
        <v>98800</v>
      </c>
      <c r="H356" s="8">
        <v>371</v>
      </c>
      <c r="I356" s="8">
        <v>634</v>
      </c>
      <c r="J356" s="3">
        <v>9.5399999999999991</v>
      </c>
      <c r="K356" s="3">
        <v>0.82</v>
      </c>
      <c r="L356" s="3">
        <v>0.31</v>
      </c>
      <c r="M356" s="3">
        <v>0.26</v>
      </c>
      <c r="N356" s="3">
        <v>0.39</v>
      </c>
      <c r="O356" s="3">
        <v>6.75</v>
      </c>
      <c r="P356" s="3">
        <v>8.76</v>
      </c>
      <c r="Q356" s="3">
        <v>7.97</v>
      </c>
      <c r="R356" s="3">
        <v>6.99</v>
      </c>
      <c r="S356" s="3">
        <v>31.47</v>
      </c>
      <c r="T356" s="3"/>
      <c r="U356" s="3">
        <v>373</v>
      </c>
      <c r="V356" s="3">
        <v>339</v>
      </c>
      <c r="W356" s="9">
        <v>1.01</v>
      </c>
      <c r="X356" s="3"/>
      <c r="Y356" s="2"/>
      <c r="Z356" s="2"/>
    </row>
    <row r="357" spans="1:26" ht="15.75" customHeight="1" x14ac:dyDescent="0.3">
      <c r="A357" s="7" t="s">
        <v>362</v>
      </c>
      <c r="B357" s="7">
        <v>356</v>
      </c>
      <c r="C357" s="3" t="s">
        <v>1</v>
      </c>
      <c r="D357" s="3"/>
      <c r="E357" s="3">
        <v>0.82</v>
      </c>
      <c r="F357" s="3">
        <v>5.13</v>
      </c>
      <c r="G357" s="8">
        <v>44256200</v>
      </c>
      <c r="H357" s="8">
        <v>36271</v>
      </c>
      <c r="I357" s="8">
        <v>5355</v>
      </c>
      <c r="J357" s="3"/>
      <c r="K357" s="3">
        <v>16.399999999999999</v>
      </c>
      <c r="L357" s="3">
        <v>0.59</v>
      </c>
      <c r="M357" s="3"/>
      <c r="N357" s="3">
        <v>0</v>
      </c>
      <c r="O357" s="3">
        <v>-4.79</v>
      </c>
      <c r="P357" s="3">
        <v>-7.69</v>
      </c>
      <c r="Q357" s="3">
        <v>-84.88</v>
      </c>
      <c r="R357" s="3"/>
      <c r="S357" s="3">
        <v>50.74</v>
      </c>
      <c r="T357" s="3"/>
      <c r="U357" s="3"/>
      <c r="V357" s="3"/>
      <c r="W357" s="9"/>
      <c r="X357" s="3"/>
      <c r="Y357" s="2"/>
      <c r="Z357" s="2"/>
    </row>
    <row r="358" spans="1:26" ht="15.75" customHeight="1" x14ac:dyDescent="0.3">
      <c r="A358" s="7" t="s">
        <v>363</v>
      </c>
      <c r="B358" s="7">
        <v>357</v>
      </c>
      <c r="C358" s="3" t="s">
        <v>1</v>
      </c>
      <c r="D358" s="3" t="s">
        <v>17</v>
      </c>
      <c r="E358" s="3">
        <v>0.25</v>
      </c>
      <c r="F358" s="4">
        <v>-13.79</v>
      </c>
      <c r="G358" s="8">
        <v>4610300</v>
      </c>
      <c r="H358" s="8">
        <v>1198</v>
      </c>
      <c r="I358" s="8">
        <v>244</v>
      </c>
      <c r="J358" s="3"/>
      <c r="K358" s="3"/>
      <c r="L358" s="3">
        <v>-8.89</v>
      </c>
      <c r="M358" s="3"/>
      <c r="N358" s="3">
        <v>0</v>
      </c>
      <c r="O358" s="3">
        <v>-24.1</v>
      </c>
      <c r="P358" s="5">
        <v>-3110.23</v>
      </c>
      <c r="Q358" s="3">
        <v>-25.99</v>
      </c>
      <c r="R358" s="3"/>
      <c r="S358" s="3">
        <v>53.79</v>
      </c>
      <c r="T358" s="3"/>
      <c r="U358" s="3"/>
      <c r="V358" s="3"/>
      <c r="W358" s="9"/>
      <c r="X358" s="3"/>
      <c r="Y358" s="2"/>
      <c r="Z358" s="2"/>
    </row>
    <row r="359" spans="1:26" ht="15.75" customHeight="1" x14ac:dyDescent="0.3">
      <c r="A359" s="7" t="s">
        <v>364</v>
      </c>
      <c r="B359" s="7">
        <v>358</v>
      </c>
      <c r="C359" s="3" t="s">
        <v>1</v>
      </c>
      <c r="D359" s="3"/>
      <c r="E359" s="3">
        <v>1.3</v>
      </c>
      <c r="F359" s="9">
        <v>0</v>
      </c>
      <c r="G359" s="8">
        <v>0</v>
      </c>
      <c r="H359" s="3">
        <v>0</v>
      </c>
      <c r="I359" s="8">
        <v>1690</v>
      </c>
      <c r="J359" s="3"/>
      <c r="K359" s="3">
        <v>4.0599999999999996</v>
      </c>
      <c r="L359" s="3">
        <v>0.56000000000000005</v>
      </c>
      <c r="M359" s="3"/>
      <c r="N359" s="3">
        <v>0</v>
      </c>
      <c r="O359" s="3">
        <v>-9.64</v>
      </c>
      <c r="P359" s="5">
        <v>-18.97</v>
      </c>
      <c r="Q359" s="3">
        <v>-146.81</v>
      </c>
      <c r="R359" s="3"/>
      <c r="S359" s="3">
        <v>7.54</v>
      </c>
      <c r="T359" s="3"/>
      <c r="U359" s="3"/>
      <c r="V359" s="3"/>
      <c r="W359" s="9"/>
      <c r="X359" s="3"/>
      <c r="Y359" s="2"/>
      <c r="Z359" s="2"/>
    </row>
    <row r="360" spans="1:26" ht="15.75" customHeight="1" x14ac:dyDescent="0.3">
      <c r="A360" s="7" t="s">
        <v>365</v>
      </c>
      <c r="B360" s="7">
        <v>359</v>
      </c>
      <c r="C360" s="3" t="s">
        <v>5</v>
      </c>
      <c r="D360" s="3"/>
      <c r="E360" s="3">
        <v>5.95</v>
      </c>
      <c r="F360" s="9">
        <v>0</v>
      </c>
      <c r="G360" s="8">
        <v>370800</v>
      </c>
      <c r="H360" s="8">
        <v>2219</v>
      </c>
      <c r="I360" s="8">
        <v>2142</v>
      </c>
      <c r="J360" s="3">
        <v>11.17</v>
      </c>
      <c r="K360" s="3">
        <v>1.19</v>
      </c>
      <c r="L360" s="3">
        <v>0.83</v>
      </c>
      <c r="M360" s="3">
        <v>0.45</v>
      </c>
      <c r="N360" s="3">
        <v>0.53</v>
      </c>
      <c r="O360" s="3">
        <v>7.85</v>
      </c>
      <c r="P360" s="3">
        <v>10.66</v>
      </c>
      <c r="Q360" s="3">
        <v>2.08</v>
      </c>
      <c r="R360" s="3">
        <v>7.56</v>
      </c>
      <c r="S360" s="3">
        <v>35.590000000000003</v>
      </c>
      <c r="T360" s="3"/>
      <c r="U360" s="3">
        <v>369</v>
      </c>
      <c r="V360" s="3">
        <v>352</v>
      </c>
      <c r="W360" s="9">
        <v>3.08</v>
      </c>
      <c r="X360" s="3"/>
      <c r="Y360" s="2"/>
      <c r="Z360" s="2"/>
    </row>
    <row r="361" spans="1:26" ht="15.75" customHeight="1" x14ac:dyDescent="0.3">
      <c r="A361" s="7" t="s">
        <v>366</v>
      </c>
      <c r="B361" s="7">
        <v>360</v>
      </c>
      <c r="C361" s="3" t="s">
        <v>1</v>
      </c>
      <c r="D361" s="3"/>
      <c r="E361" s="3">
        <v>52.25</v>
      </c>
      <c r="F361" s="9">
        <v>0.97</v>
      </c>
      <c r="G361" s="8">
        <v>9621600</v>
      </c>
      <c r="H361" s="8">
        <v>509228</v>
      </c>
      <c r="I361" s="8">
        <v>110770</v>
      </c>
      <c r="J361" s="3">
        <v>23.49</v>
      </c>
      <c r="K361" s="3">
        <v>6.16</v>
      </c>
      <c r="L361" s="3">
        <v>2.9</v>
      </c>
      <c r="M361" s="3">
        <v>0.3</v>
      </c>
      <c r="N361" s="3">
        <v>2.2200000000000002</v>
      </c>
      <c r="O361" s="3">
        <v>9.34</v>
      </c>
      <c r="P361" s="3">
        <v>29.7</v>
      </c>
      <c r="Q361" s="3">
        <v>35.24</v>
      </c>
      <c r="R361" s="3">
        <v>0.57999999999999996</v>
      </c>
      <c r="S361" s="3">
        <v>32.11</v>
      </c>
      <c r="T361" s="3"/>
      <c r="U361" s="3">
        <v>352</v>
      </c>
      <c r="V361" s="3">
        <v>481</v>
      </c>
      <c r="W361" s="6">
        <v>0.45</v>
      </c>
      <c r="X361" s="3"/>
      <c r="Y361" s="2"/>
      <c r="Z361" s="2"/>
    </row>
    <row r="362" spans="1:26" ht="15.75" customHeight="1" x14ac:dyDescent="0.3">
      <c r="A362" s="7" t="s">
        <v>367</v>
      </c>
      <c r="B362" s="7">
        <v>361</v>
      </c>
      <c r="C362" s="3" t="s">
        <v>1</v>
      </c>
      <c r="D362" s="3"/>
      <c r="E362" s="3">
        <v>85</v>
      </c>
      <c r="F362" s="4">
        <v>0</v>
      </c>
      <c r="G362" s="8">
        <v>0</v>
      </c>
      <c r="H362" s="8">
        <v>0</v>
      </c>
      <c r="I362" s="8">
        <v>5015</v>
      </c>
      <c r="J362" s="3">
        <v>7.62</v>
      </c>
      <c r="K362" s="3">
        <v>0.97</v>
      </c>
      <c r="L362" s="3">
        <v>3.71</v>
      </c>
      <c r="M362" s="3">
        <v>2.9</v>
      </c>
      <c r="N362" s="3">
        <v>11.15</v>
      </c>
      <c r="O362" s="3">
        <v>3.53</v>
      </c>
      <c r="P362" s="3">
        <v>12.36</v>
      </c>
      <c r="Q362" s="3">
        <v>8.8000000000000007</v>
      </c>
      <c r="R362" s="3">
        <v>3.43</v>
      </c>
      <c r="S362" s="3">
        <v>47.5</v>
      </c>
      <c r="T362" s="3"/>
      <c r="U362" s="3">
        <v>219</v>
      </c>
      <c r="V362" s="3">
        <v>425</v>
      </c>
      <c r="W362" s="9">
        <v>-0.47</v>
      </c>
      <c r="X362" s="3"/>
      <c r="Y362" s="2"/>
      <c r="Z362" s="2"/>
    </row>
    <row r="363" spans="1:26" ht="15.75" customHeight="1" x14ac:dyDescent="0.3">
      <c r="A363" s="7" t="s">
        <v>368</v>
      </c>
      <c r="B363" s="7">
        <v>362</v>
      </c>
      <c r="C363" s="3" t="s">
        <v>1</v>
      </c>
      <c r="D363" s="3"/>
      <c r="E363" s="3">
        <v>1.1399999999999999</v>
      </c>
      <c r="F363" s="9">
        <v>-0.87</v>
      </c>
      <c r="G363" s="8">
        <v>14000</v>
      </c>
      <c r="H363" s="3">
        <v>16</v>
      </c>
      <c r="I363" s="8">
        <v>228</v>
      </c>
      <c r="J363" s="3"/>
      <c r="K363" s="3">
        <v>1.54</v>
      </c>
      <c r="L363" s="3">
        <v>1.31</v>
      </c>
      <c r="M363" s="3"/>
      <c r="N363" s="3">
        <v>0</v>
      </c>
      <c r="O363" s="3">
        <v>0.1</v>
      </c>
      <c r="P363" s="3">
        <v>-3.54</v>
      </c>
      <c r="Q363" s="3">
        <v>-22</v>
      </c>
      <c r="R363" s="3"/>
      <c r="S363" s="3">
        <v>30.07</v>
      </c>
      <c r="T363" s="3"/>
      <c r="U363" s="3"/>
      <c r="V363" s="3"/>
      <c r="W363" s="4"/>
      <c r="X363" s="3"/>
      <c r="Y363" s="2"/>
      <c r="Z363" s="2"/>
    </row>
    <row r="364" spans="1:26" ht="15.75" customHeight="1" x14ac:dyDescent="0.3">
      <c r="A364" s="7" t="s">
        <v>369</v>
      </c>
      <c r="B364" s="7">
        <v>363</v>
      </c>
      <c r="C364" s="3" t="s">
        <v>1</v>
      </c>
      <c r="D364" s="3"/>
      <c r="E364" s="3">
        <v>0.55000000000000004</v>
      </c>
      <c r="F364" s="9">
        <v>-1.79</v>
      </c>
      <c r="G364" s="8">
        <v>1600</v>
      </c>
      <c r="H364" s="3">
        <v>1</v>
      </c>
      <c r="I364" s="3">
        <v>442</v>
      </c>
      <c r="J364" s="3"/>
      <c r="K364" s="3">
        <v>0.8</v>
      </c>
      <c r="L364" s="3">
        <v>0.8</v>
      </c>
      <c r="M364" s="3"/>
      <c r="N364" s="3">
        <v>0</v>
      </c>
      <c r="O364" s="3">
        <v>-6.29</v>
      </c>
      <c r="P364" s="3">
        <v>-11.11</v>
      </c>
      <c r="Q364" s="3">
        <v>-4.13</v>
      </c>
      <c r="R364" s="3"/>
      <c r="S364" s="3">
        <v>28.55</v>
      </c>
      <c r="T364" s="3"/>
      <c r="U364" s="3"/>
      <c r="V364" s="3"/>
      <c r="W364" s="9"/>
      <c r="X364" s="3"/>
      <c r="Y364" s="2"/>
      <c r="Z364" s="2"/>
    </row>
    <row r="365" spans="1:26" ht="15.75" customHeight="1" x14ac:dyDescent="0.3">
      <c r="A365" s="7" t="s">
        <v>370</v>
      </c>
      <c r="B365" s="7">
        <v>364</v>
      </c>
      <c r="C365" s="3" t="s">
        <v>1</v>
      </c>
      <c r="D365" s="3"/>
      <c r="E365" s="3">
        <v>8.5</v>
      </c>
      <c r="F365" s="9">
        <v>0</v>
      </c>
      <c r="G365" s="8">
        <v>0</v>
      </c>
      <c r="H365" s="3">
        <v>0</v>
      </c>
      <c r="I365" s="3">
        <v>127</v>
      </c>
      <c r="J365" s="3"/>
      <c r="K365" s="3">
        <v>0.27</v>
      </c>
      <c r="L365" s="3">
        <v>0.84</v>
      </c>
      <c r="M365" s="3">
        <v>0.1</v>
      </c>
      <c r="N365" s="3">
        <v>0</v>
      </c>
      <c r="O365" s="3">
        <v>-0.13</v>
      </c>
      <c r="P365" s="3">
        <v>-0.53</v>
      </c>
      <c r="Q365" s="3">
        <v>-1.47</v>
      </c>
      <c r="R365" s="3">
        <v>1.05</v>
      </c>
      <c r="S365" s="3">
        <v>28.07</v>
      </c>
      <c r="T365" s="3"/>
      <c r="U365" s="3"/>
      <c r="V365" s="3"/>
      <c r="W365" s="9"/>
      <c r="X365" s="3"/>
      <c r="Y365" s="2"/>
      <c r="Z365" s="2"/>
    </row>
    <row r="366" spans="1:26" ht="15.75" customHeight="1" x14ac:dyDescent="0.3">
      <c r="A366" s="7" t="s">
        <v>371</v>
      </c>
      <c r="B366" s="7">
        <v>365</v>
      </c>
      <c r="C366" s="3" t="s">
        <v>5</v>
      </c>
      <c r="D366" s="3"/>
      <c r="E366" s="3">
        <v>0.87</v>
      </c>
      <c r="F366" s="3">
        <v>-3.33</v>
      </c>
      <c r="G366" s="8">
        <v>58200</v>
      </c>
      <c r="H366" s="3">
        <v>51</v>
      </c>
      <c r="I366" s="8">
        <v>1083</v>
      </c>
      <c r="J366" s="3">
        <v>16.170000000000002</v>
      </c>
      <c r="K366" s="3">
        <v>0.41</v>
      </c>
      <c r="L366" s="3">
        <v>0.49</v>
      </c>
      <c r="M366" s="3"/>
      <c r="N366" s="3">
        <v>0.05</v>
      </c>
      <c r="O366" s="3">
        <v>3.02</v>
      </c>
      <c r="P366" s="3">
        <v>2.57</v>
      </c>
      <c r="Q366" s="3">
        <v>7.97</v>
      </c>
      <c r="R366" s="3"/>
      <c r="S366" s="3">
        <v>37.99</v>
      </c>
      <c r="T366" s="3"/>
      <c r="U366" s="3">
        <v>679</v>
      </c>
      <c r="V366" s="3">
        <v>646</v>
      </c>
      <c r="W366" s="9">
        <v>0.27</v>
      </c>
      <c r="X366" s="3"/>
      <c r="Y366" s="2"/>
      <c r="Z366" s="2"/>
    </row>
    <row r="367" spans="1:26" ht="15.75" customHeight="1" x14ac:dyDescent="0.3">
      <c r="A367" s="7" t="s">
        <v>372</v>
      </c>
      <c r="B367" s="7">
        <v>366</v>
      </c>
      <c r="C367" s="3" t="s">
        <v>1</v>
      </c>
      <c r="D367" s="3"/>
      <c r="E367" s="3">
        <v>0.68</v>
      </c>
      <c r="F367" s="9">
        <v>4.62</v>
      </c>
      <c r="G367" s="8">
        <v>91600</v>
      </c>
      <c r="H367" s="3">
        <v>58</v>
      </c>
      <c r="I367" s="8">
        <v>309</v>
      </c>
      <c r="J367" s="3"/>
      <c r="K367" s="3">
        <v>1.17</v>
      </c>
      <c r="L367" s="3">
        <v>2.13</v>
      </c>
      <c r="M367" s="3"/>
      <c r="N367" s="3">
        <v>0</v>
      </c>
      <c r="O367" s="3">
        <v>0.4</v>
      </c>
      <c r="P367" s="3">
        <v>-4.57</v>
      </c>
      <c r="Q367" s="3">
        <v>-3.87</v>
      </c>
      <c r="R367" s="3"/>
      <c r="S367" s="3">
        <v>34.909999999999997</v>
      </c>
      <c r="T367" s="3"/>
      <c r="U367" s="3"/>
      <c r="V367" s="3"/>
      <c r="W367" s="9"/>
      <c r="X367" s="3"/>
      <c r="Y367" s="2"/>
      <c r="Z367" s="2"/>
    </row>
    <row r="368" spans="1:26" ht="15.75" customHeight="1" x14ac:dyDescent="0.3">
      <c r="A368" s="7" t="s">
        <v>373</v>
      </c>
      <c r="B368" s="7">
        <v>367</v>
      </c>
      <c r="C368" s="3" t="s">
        <v>1</v>
      </c>
      <c r="D368" s="3"/>
      <c r="E368" s="3">
        <v>1.41</v>
      </c>
      <c r="F368" s="3">
        <v>0.71</v>
      </c>
      <c r="G368" s="8">
        <v>594900</v>
      </c>
      <c r="H368" s="3">
        <v>844</v>
      </c>
      <c r="I368" s="3">
        <v>445</v>
      </c>
      <c r="J368" s="3"/>
      <c r="K368" s="3">
        <v>0.62</v>
      </c>
      <c r="L368" s="3">
        <v>0.43</v>
      </c>
      <c r="M368" s="3"/>
      <c r="N368" s="3">
        <v>0</v>
      </c>
      <c r="O368" s="3">
        <v>0.01</v>
      </c>
      <c r="P368" s="3">
        <v>-1.0900000000000001</v>
      </c>
      <c r="Q368" s="3">
        <v>2</v>
      </c>
      <c r="R368" s="3"/>
      <c r="S368" s="3">
        <v>23.1</v>
      </c>
      <c r="T368" s="3"/>
      <c r="U368" s="3"/>
      <c r="V368" s="3"/>
      <c r="W368" s="9"/>
      <c r="X368" s="3"/>
      <c r="Y368" s="2"/>
      <c r="Z368" s="2"/>
    </row>
    <row r="369" spans="1:26" ht="15.75" customHeight="1" x14ac:dyDescent="0.3">
      <c r="A369" s="7" t="s">
        <v>374</v>
      </c>
      <c r="B369" s="7">
        <v>368</v>
      </c>
      <c r="C369" s="3" t="s">
        <v>1</v>
      </c>
      <c r="D369" s="3" t="s">
        <v>17</v>
      </c>
      <c r="E369" s="3">
        <v>0.25</v>
      </c>
      <c r="F369" s="9">
        <v>-3.85</v>
      </c>
      <c r="G369" s="8">
        <v>216100</v>
      </c>
      <c r="H369" s="8">
        <v>54</v>
      </c>
      <c r="I369" s="3">
        <v>581</v>
      </c>
      <c r="J369" s="3"/>
      <c r="K369" s="3">
        <v>0.81</v>
      </c>
      <c r="L369" s="3">
        <v>0.12</v>
      </c>
      <c r="M369" s="3"/>
      <c r="N369" s="3">
        <v>0</v>
      </c>
      <c r="O369" s="3">
        <v>-4.0599999999999996</v>
      </c>
      <c r="P369" s="3">
        <v>-4.7300000000000004</v>
      </c>
      <c r="Q369" s="3">
        <v>-5.79</v>
      </c>
      <c r="R369" s="3"/>
      <c r="S369" s="3">
        <v>41.49</v>
      </c>
      <c r="T369" s="3"/>
      <c r="U369" s="3"/>
      <c r="V369" s="3"/>
      <c r="W369" s="9"/>
      <c r="X369" s="3"/>
      <c r="Y369" s="2"/>
      <c r="Z369" s="2"/>
    </row>
    <row r="370" spans="1:26" ht="15.75" customHeight="1" x14ac:dyDescent="0.3">
      <c r="A370" s="7" t="s">
        <v>375</v>
      </c>
      <c r="B370" s="7">
        <v>369</v>
      </c>
      <c r="C370" s="3" t="s">
        <v>5</v>
      </c>
      <c r="D370" s="3"/>
      <c r="E370" s="3">
        <v>3.32</v>
      </c>
      <c r="F370" s="4">
        <v>-0.6</v>
      </c>
      <c r="G370" s="8">
        <v>131455800</v>
      </c>
      <c r="H370" s="8">
        <v>445645</v>
      </c>
      <c r="I370" s="8">
        <v>5113</v>
      </c>
      <c r="J370" s="3">
        <v>9.18</v>
      </c>
      <c r="K370" s="3">
        <v>1.66</v>
      </c>
      <c r="L370" s="3">
        <v>1.73</v>
      </c>
      <c r="M370" s="3">
        <v>0.14000000000000001</v>
      </c>
      <c r="N370" s="3">
        <v>0.36</v>
      </c>
      <c r="O370" s="3">
        <v>10.24</v>
      </c>
      <c r="P370" s="3">
        <v>19.13</v>
      </c>
      <c r="Q370" s="3">
        <v>5.03</v>
      </c>
      <c r="R370" s="3">
        <v>4.1900000000000004</v>
      </c>
      <c r="S370" s="3">
        <v>38.19</v>
      </c>
      <c r="T370" s="3"/>
      <c r="U370" s="3">
        <v>175</v>
      </c>
      <c r="V370" s="3">
        <v>225</v>
      </c>
      <c r="W370" s="9">
        <v>0.85</v>
      </c>
      <c r="X370" s="3"/>
      <c r="Y370" s="2"/>
      <c r="Z370" s="2"/>
    </row>
    <row r="371" spans="1:26" ht="15.75" customHeight="1" x14ac:dyDescent="0.3">
      <c r="A371" s="7" t="s">
        <v>376</v>
      </c>
      <c r="B371" s="7">
        <v>370</v>
      </c>
      <c r="C371" s="3" t="s">
        <v>1</v>
      </c>
      <c r="D371" s="3"/>
      <c r="E371" s="3">
        <v>26</v>
      </c>
      <c r="F371" s="4">
        <v>0</v>
      </c>
      <c r="G371" s="8">
        <v>170800</v>
      </c>
      <c r="H371" s="8">
        <v>4436</v>
      </c>
      <c r="I371" s="8">
        <v>5200</v>
      </c>
      <c r="J371" s="3">
        <v>31.31</v>
      </c>
      <c r="K371" s="3">
        <v>13.83</v>
      </c>
      <c r="L371" s="3">
        <v>0.37</v>
      </c>
      <c r="M371" s="3"/>
      <c r="N371" s="3">
        <v>0.83</v>
      </c>
      <c r="O371" s="3">
        <v>31.79</v>
      </c>
      <c r="P371" s="3">
        <v>42.21</v>
      </c>
      <c r="Q371" s="3">
        <v>38.85</v>
      </c>
      <c r="R371" s="3">
        <v>3.75</v>
      </c>
      <c r="S371" s="3">
        <v>49</v>
      </c>
      <c r="T371" s="3"/>
      <c r="U371" s="3">
        <v>382</v>
      </c>
      <c r="V371" s="3">
        <v>375</v>
      </c>
      <c r="W371" s="9">
        <v>1.08</v>
      </c>
      <c r="X371" s="3"/>
      <c r="Y371" s="2"/>
      <c r="Z371" s="2"/>
    </row>
    <row r="372" spans="1:26" ht="15.75" customHeight="1" x14ac:dyDescent="0.3">
      <c r="A372" s="7" t="s">
        <v>377</v>
      </c>
      <c r="B372" s="7">
        <v>371</v>
      </c>
      <c r="C372" s="3" t="s">
        <v>5</v>
      </c>
      <c r="D372" s="3"/>
      <c r="E372" s="3">
        <v>48</v>
      </c>
      <c r="F372" s="4">
        <v>0</v>
      </c>
      <c r="G372" s="8">
        <v>0</v>
      </c>
      <c r="H372" s="8">
        <v>0</v>
      </c>
      <c r="I372" s="8">
        <v>480</v>
      </c>
      <c r="J372" s="3">
        <v>36.200000000000003</v>
      </c>
      <c r="K372" s="3">
        <v>1.37</v>
      </c>
      <c r="L372" s="3">
        <v>0.54</v>
      </c>
      <c r="M372" s="3">
        <v>0.2</v>
      </c>
      <c r="N372" s="3">
        <v>1.33</v>
      </c>
      <c r="O372" s="3">
        <v>3.99</v>
      </c>
      <c r="P372" s="3">
        <v>3.8</v>
      </c>
      <c r="Q372" s="3">
        <v>-0.55000000000000004</v>
      </c>
      <c r="R372" s="3">
        <v>0.43</v>
      </c>
      <c r="S372" s="3">
        <v>18.309999999999999</v>
      </c>
      <c r="T372" s="3"/>
      <c r="U372" s="3">
        <v>790</v>
      </c>
      <c r="V372" s="3">
        <v>746</v>
      </c>
      <c r="W372" s="6">
        <v>3.1</v>
      </c>
      <c r="X372" s="3"/>
      <c r="Y372" s="2"/>
      <c r="Z372" s="2"/>
    </row>
    <row r="373" spans="1:26" ht="15.75" customHeight="1" x14ac:dyDescent="0.3">
      <c r="A373" s="7" t="s">
        <v>378</v>
      </c>
      <c r="B373" s="7">
        <v>372</v>
      </c>
      <c r="C373" s="3" t="s">
        <v>1</v>
      </c>
      <c r="D373" s="3" t="s">
        <v>17</v>
      </c>
      <c r="E373" s="3">
        <v>0.01</v>
      </c>
      <c r="F373" s="3">
        <v>0</v>
      </c>
      <c r="G373" s="8">
        <v>5101500</v>
      </c>
      <c r="H373" s="3">
        <v>51</v>
      </c>
      <c r="I373" s="3">
        <v>679</v>
      </c>
      <c r="J373" s="3"/>
      <c r="K373" s="3">
        <v>1</v>
      </c>
      <c r="L373" s="3">
        <v>0.19</v>
      </c>
      <c r="M373" s="3"/>
      <c r="N373" s="3">
        <v>0</v>
      </c>
      <c r="O373" s="3">
        <v>-12.89</v>
      </c>
      <c r="P373" s="3">
        <v>-25.18</v>
      </c>
      <c r="Q373" s="3">
        <v>-46.09</v>
      </c>
      <c r="R373" s="3"/>
      <c r="S373" s="3">
        <v>53.81</v>
      </c>
      <c r="T373" s="3"/>
      <c r="U373" s="3"/>
      <c r="V373" s="3"/>
      <c r="W373" s="6"/>
      <c r="X373" s="3"/>
      <c r="Y373" s="2"/>
      <c r="Z373" s="2"/>
    </row>
    <row r="374" spans="1:26" ht="15.75" customHeight="1" x14ac:dyDescent="0.3">
      <c r="A374" s="7" t="s">
        <v>379</v>
      </c>
      <c r="B374" s="7">
        <v>373</v>
      </c>
      <c r="C374" s="3" t="s">
        <v>1</v>
      </c>
      <c r="D374" s="3"/>
      <c r="E374" s="3">
        <v>4.42</v>
      </c>
      <c r="F374" s="3">
        <v>4.74</v>
      </c>
      <c r="G374" s="8">
        <v>26221300</v>
      </c>
      <c r="H374" s="8">
        <v>115719</v>
      </c>
      <c r="I374" s="8">
        <v>7401</v>
      </c>
      <c r="J374" s="3"/>
      <c r="K374" s="3">
        <v>3.4</v>
      </c>
      <c r="L374" s="3">
        <v>0.86</v>
      </c>
      <c r="M374" s="3"/>
      <c r="N374" s="3">
        <v>0</v>
      </c>
      <c r="O374" s="3">
        <v>-9.73</v>
      </c>
      <c r="P374" s="3">
        <v>-25.46</v>
      </c>
      <c r="Q374" s="3">
        <v>-3.9</v>
      </c>
      <c r="R374" s="3"/>
      <c r="S374" s="3">
        <v>71.459999999999994</v>
      </c>
      <c r="T374" s="3"/>
      <c r="U374" s="3"/>
      <c r="V374" s="3"/>
      <c r="W374" s="9"/>
      <c r="X374" s="3"/>
      <c r="Y374" s="2"/>
      <c r="Z374" s="2"/>
    </row>
    <row r="375" spans="1:26" ht="15.75" customHeight="1" x14ac:dyDescent="0.3">
      <c r="A375" s="7" t="s">
        <v>380</v>
      </c>
      <c r="B375" s="7">
        <v>374</v>
      </c>
      <c r="C375" s="3" t="s">
        <v>1</v>
      </c>
      <c r="D375" s="3"/>
      <c r="E375" s="3">
        <v>1.5</v>
      </c>
      <c r="F375" s="9">
        <v>0</v>
      </c>
      <c r="G375" s="8">
        <v>0</v>
      </c>
      <c r="H375" s="8">
        <v>0</v>
      </c>
      <c r="I375" s="8">
        <v>1632</v>
      </c>
      <c r="J375" s="3"/>
      <c r="K375" s="3">
        <v>1.79</v>
      </c>
      <c r="L375" s="3">
        <v>1.03</v>
      </c>
      <c r="M375" s="3"/>
      <c r="N375" s="3">
        <v>0</v>
      </c>
      <c r="O375" s="3">
        <v>-0.81</v>
      </c>
      <c r="P375" s="3">
        <v>-6.77</v>
      </c>
      <c r="Q375" s="3">
        <v>-5.46</v>
      </c>
      <c r="R375" s="3"/>
      <c r="S375" s="3">
        <v>11.92</v>
      </c>
      <c r="T375" s="3"/>
      <c r="U375" s="3"/>
      <c r="V375" s="3"/>
      <c r="W375" s="9"/>
      <c r="X375" s="3"/>
      <c r="Y375" s="2"/>
      <c r="Z375" s="2"/>
    </row>
    <row r="376" spans="1:26" ht="15.75" customHeight="1" x14ac:dyDescent="0.3">
      <c r="A376" s="7" t="s">
        <v>381</v>
      </c>
      <c r="B376" s="7">
        <v>375</v>
      </c>
      <c r="C376" s="3" t="s">
        <v>1</v>
      </c>
      <c r="D376" s="3"/>
      <c r="E376" s="3">
        <v>1.74</v>
      </c>
      <c r="F376" s="3">
        <v>-9.84</v>
      </c>
      <c r="G376" s="8">
        <v>12900</v>
      </c>
      <c r="H376" s="3">
        <v>24</v>
      </c>
      <c r="I376" s="8">
        <v>636</v>
      </c>
      <c r="J376" s="3"/>
      <c r="K376" s="3">
        <v>2.3199999999999998</v>
      </c>
      <c r="L376" s="3">
        <v>0.23</v>
      </c>
      <c r="M376" s="3"/>
      <c r="N376" s="3">
        <v>0</v>
      </c>
      <c r="O376" s="3">
        <v>21.71</v>
      </c>
      <c r="P376" s="3">
        <v>-10.86</v>
      </c>
      <c r="Q376" s="3">
        <v>-54.5</v>
      </c>
      <c r="R376" s="3"/>
      <c r="S376" s="3">
        <v>19.079999999999998</v>
      </c>
      <c r="T376" s="3"/>
      <c r="U376" s="3"/>
      <c r="V376" s="3"/>
      <c r="W376" s="9"/>
      <c r="X376" s="3"/>
      <c r="Y376" s="2"/>
      <c r="Z376" s="2"/>
    </row>
    <row r="377" spans="1:26" ht="15.75" customHeight="1" x14ac:dyDescent="0.3">
      <c r="A377" s="7" t="s">
        <v>382</v>
      </c>
      <c r="B377" s="7">
        <v>376</v>
      </c>
      <c r="C377" s="3" t="s">
        <v>1</v>
      </c>
      <c r="D377" s="3"/>
      <c r="E377" s="3">
        <v>45.5</v>
      </c>
      <c r="F377" s="3">
        <v>-5.7</v>
      </c>
      <c r="G377" s="8">
        <v>400</v>
      </c>
      <c r="H377" s="3">
        <v>18</v>
      </c>
      <c r="I377" s="8">
        <v>1593</v>
      </c>
      <c r="J377" s="3">
        <v>431.2</v>
      </c>
      <c r="K377" s="3">
        <v>0.78</v>
      </c>
      <c r="L377" s="3">
        <v>1.81</v>
      </c>
      <c r="M377" s="3">
        <v>1.29</v>
      </c>
      <c r="N377" s="3">
        <v>0.11</v>
      </c>
      <c r="O377" s="3">
        <v>-0.09</v>
      </c>
      <c r="P377" s="3">
        <v>0.18</v>
      </c>
      <c r="Q377" s="3">
        <v>-0.61</v>
      </c>
      <c r="R377" s="3">
        <v>2.66</v>
      </c>
      <c r="S377" s="3">
        <v>56.9</v>
      </c>
      <c r="T377" s="3"/>
      <c r="U377" s="3">
        <v>971</v>
      </c>
      <c r="V377" s="3"/>
      <c r="W377" s="9">
        <v>16.239999999999998</v>
      </c>
      <c r="X377" s="3"/>
      <c r="Y377" s="2"/>
      <c r="Z377" s="2"/>
    </row>
    <row r="378" spans="1:26" ht="15.75" customHeight="1" x14ac:dyDescent="0.3">
      <c r="A378" s="7" t="s">
        <v>383</v>
      </c>
      <c r="B378" s="7">
        <v>377</v>
      </c>
      <c r="C378" s="3" t="s">
        <v>1</v>
      </c>
      <c r="D378" s="3" t="s">
        <v>384</v>
      </c>
      <c r="E378" s="3">
        <v>0.17</v>
      </c>
      <c r="F378" s="9">
        <v>0</v>
      </c>
      <c r="G378" s="8">
        <v>0</v>
      </c>
      <c r="H378" s="3">
        <v>0</v>
      </c>
      <c r="I378" s="8">
        <v>692</v>
      </c>
      <c r="J378" s="3"/>
      <c r="K378" s="3"/>
      <c r="L378" s="3">
        <v>4.07</v>
      </c>
      <c r="M378" s="3"/>
      <c r="N378" s="3">
        <v>0</v>
      </c>
      <c r="O378" s="3">
        <v>3.08</v>
      </c>
      <c r="P378" s="3">
        <v>8.5500000000000007</v>
      </c>
      <c r="Q378" s="3">
        <v>1.1200000000000001</v>
      </c>
      <c r="R378" s="3"/>
      <c r="S378" s="3">
        <v>43.41</v>
      </c>
      <c r="T378" s="3"/>
      <c r="U378" s="3"/>
      <c r="V378" s="3"/>
      <c r="W378" s="6"/>
      <c r="X378" s="3"/>
      <c r="Y378" s="2"/>
      <c r="Z378" s="2"/>
    </row>
    <row r="379" spans="1:26" ht="15.75" customHeight="1" x14ac:dyDescent="0.3">
      <c r="A379" s="7" t="s">
        <v>385</v>
      </c>
      <c r="B379" s="7">
        <v>378</v>
      </c>
      <c r="C379" s="3" t="s">
        <v>1</v>
      </c>
      <c r="D379" s="3"/>
      <c r="E379" s="3">
        <v>1.88</v>
      </c>
      <c r="F379" s="3">
        <v>0</v>
      </c>
      <c r="G379" s="8">
        <v>134200</v>
      </c>
      <c r="H379" s="3">
        <v>254</v>
      </c>
      <c r="I379" s="8">
        <v>3851</v>
      </c>
      <c r="J379" s="3">
        <v>11.4</v>
      </c>
      <c r="K379" s="3">
        <v>1.25</v>
      </c>
      <c r="L379" s="3">
        <v>0.4</v>
      </c>
      <c r="M379" s="3"/>
      <c r="N379" s="3">
        <v>0.16</v>
      </c>
      <c r="O379" s="3">
        <v>8.07</v>
      </c>
      <c r="P379" s="3">
        <v>10.94</v>
      </c>
      <c r="Q379" s="3">
        <v>26.13</v>
      </c>
      <c r="R379" s="3">
        <v>4.26</v>
      </c>
      <c r="S379" s="3">
        <v>27.55</v>
      </c>
      <c r="T379" s="3"/>
      <c r="U379" s="3">
        <v>372</v>
      </c>
      <c r="V379" s="3">
        <v>342</v>
      </c>
      <c r="W379" s="9">
        <v>-0.33</v>
      </c>
      <c r="X379" s="3"/>
      <c r="Y379" s="2"/>
      <c r="Z379" s="2"/>
    </row>
    <row r="380" spans="1:26" ht="15.75" customHeight="1" x14ac:dyDescent="0.3">
      <c r="A380" s="7" t="s">
        <v>386</v>
      </c>
      <c r="B380" s="7">
        <v>379</v>
      </c>
      <c r="C380" s="3" t="s">
        <v>1</v>
      </c>
      <c r="D380" s="3"/>
      <c r="E380" s="3">
        <v>14</v>
      </c>
      <c r="F380" s="4">
        <v>1.45</v>
      </c>
      <c r="G380" s="8">
        <v>2927600</v>
      </c>
      <c r="H380" s="8">
        <v>41303</v>
      </c>
      <c r="I380" s="8">
        <v>6391</v>
      </c>
      <c r="J380" s="3">
        <v>2.76</v>
      </c>
      <c r="K380" s="3">
        <v>1.23</v>
      </c>
      <c r="L380" s="3">
        <v>3.16</v>
      </c>
      <c r="M380" s="3">
        <v>1.1000000000000001</v>
      </c>
      <c r="N380" s="3">
        <v>5.07</v>
      </c>
      <c r="O380" s="3">
        <v>13.35</v>
      </c>
      <c r="P380" s="3">
        <v>40.32</v>
      </c>
      <c r="Q380" s="3">
        <v>17.38</v>
      </c>
      <c r="R380" s="3">
        <v>53.62</v>
      </c>
      <c r="S380" s="3">
        <v>31.22</v>
      </c>
      <c r="T380" s="3"/>
      <c r="U380" s="3">
        <v>15</v>
      </c>
      <c r="V380" s="3">
        <v>78</v>
      </c>
      <c r="W380" s="4">
        <v>0.1</v>
      </c>
      <c r="X380" s="3"/>
      <c r="Y380" s="2"/>
      <c r="Z380" s="2"/>
    </row>
    <row r="381" spans="1:26" ht="15.75" customHeight="1" x14ac:dyDescent="0.3">
      <c r="A381" s="7" t="s">
        <v>387</v>
      </c>
      <c r="B381" s="7">
        <v>380</v>
      </c>
      <c r="C381" s="3" t="s">
        <v>1</v>
      </c>
      <c r="D381" s="3" t="s">
        <v>388</v>
      </c>
      <c r="E381" s="3">
        <v>0.63</v>
      </c>
      <c r="F381" s="4">
        <v>-1.56</v>
      </c>
      <c r="G381" s="8">
        <v>255700</v>
      </c>
      <c r="H381" s="8">
        <v>165</v>
      </c>
      <c r="I381" s="8">
        <v>2349</v>
      </c>
      <c r="J381" s="3"/>
      <c r="K381" s="3"/>
      <c r="L381" s="3">
        <v>-15.36</v>
      </c>
      <c r="M381" s="3"/>
      <c r="N381" s="3">
        <v>0</v>
      </c>
      <c r="O381" s="3">
        <v>-15.48</v>
      </c>
      <c r="P381" s="3"/>
      <c r="Q381" s="3">
        <v>-73.319999999999993</v>
      </c>
      <c r="R381" s="3"/>
      <c r="S381" s="3">
        <v>11.75</v>
      </c>
      <c r="T381" s="3"/>
      <c r="U381" s="3"/>
      <c r="V381" s="3"/>
      <c r="W381" s="9"/>
      <c r="X381" s="3"/>
      <c r="Y381" s="2"/>
      <c r="Z381" s="2"/>
    </row>
    <row r="382" spans="1:26" ht="15.75" customHeight="1" x14ac:dyDescent="0.3">
      <c r="A382" s="7" t="s">
        <v>389</v>
      </c>
      <c r="B382" s="7">
        <v>381</v>
      </c>
      <c r="C382" s="3" t="s">
        <v>5</v>
      </c>
      <c r="D382" s="3"/>
      <c r="E382" s="3">
        <v>15.5</v>
      </c>
      <c r="F382" s="3">
        <v>-9.36</v>
      </c>
      <c r="G382" s="8">
        <v>2600</v>
      </c>
      <c r="H382" s="3">
        <v>42</v>
      </c>
      <c r="I382" s="8">
        <v>155</v>
      </c>
      <c r="J382" s="3">
        <v>21.58</v>
      </c>
      <c r="K382" s="3">
        <v>0.37</v>
      </c>
      <c r="L382" s="3">
        <v>0.15</v>
      </c>
      <c r="M382" s="3">
        <v>0.2</v>
      </c>
      <c r="N382" s="3">
        <v>0.72</v>
      </c>
      <c r="O382" s="3">
        <v>2.16</v>
      </c>
      <c r="P382" s="3">
        <v>1.7</v>
      </c>
      <c r="Q382" s="3">
        <v>-1.59</v>
      </c>
      <c r="R382" s="3">
        <v>1.17</v>
      </c>
      <c r="S382" s="3">
        <v>23.98</v>
      </c>
      <c r="T382" s="3"/>
      <c r="U382" s="3">
        <v>767</v>
      </c>
      <c r="V382" s="3">
        <v>758</v>
      </c>
      <c r="W382" s="9">
        <v>-4.32</v>
      </c>
      <c r="X382" s="3"/>
      <c r="Y382" s="2"/>
      <c r="Z382" s="2"/>
    </row>
    <row r="383" spans="1:26" ht="15.75" customHeight="1" x14ac:dyDescent="0.3">
      <c r="A383" s="7" t="s">
        <v>390</v>
      </c>
      <c r="B383" s="7">
        <v>382</v>
      </c>
      <c r="C383" s="3" t="s">
        <v>1</v>
      </c>
      <c r="D383" s="3"/>
      <c r="E383" s="3">
        <v>69.5</v>
      </c>
      <c r="F383" s="4">
        <v>-0.71</v>
      </c>
      <c r="G383" s="8">
        <v>1600</v>
      </c>
      <c r="H383" s="3">
        <v>112</v>
      </c>
      <c r="I383" s="3">
        <v>966</v>
      </c>
      <c r="J383" s="3">
        <v>5.76</v>
      </c>
      <c r="K383" s="3">
        <v>0.68</v>
      </c>
      <c r="L383" s="3">
        <v>1.76</v>
      </c>
      <c r="M383" s="3">
        <v>4.5</v>
      </c>
      <c r="N383" s="3">
        <v>12.07</v>
      </c>
      <c r="O383" s="3">
        <v>5.36</v>
      </c>
      <c r="P383" s="3">
        <v>12.14</v>
      </c>
      <c r="Q383" s="3">
        <v>9.4499999999999993</v>
      </c>
      <c r="R383" s="3">
        <v>10.29</v>
      </c>
      <c r="S383" s="3">
        <v>37.5</v>
      </c>
      <c r="T383" s="3"/>
      <c r="U383" s="3">
        <v>194</v>
      </c>
      <c r="V383" s="3">
        <v>316</v>
      </c>
      <c r="W383" s="4">
        <v>-0.59</v>
      </c>
      <c r="X383" s="3"/>
      <c r="Y383" s="2"/>
      <c r="Z383" s="2"/>
    </row>
    <row r="384" spans="1:26" ht="15.75" customHeight="1" x14ac:dyDescent="0.3">
      <c r="A384" s="7" t="s">
        <v>391</v>
      </c>
      <c r="B384" s="7">
        <v>383</v>
      </c>
      <c r="C384" s="3" t="s">
        <v>1</v>
      </c>
      <c r="D384" s="3"/>
      <c r="E384" s="3">
        <v>41.5</v>
      </c>
      <c r="F384" s="4">
        <v>-0.6</v>
      </c>
      <c r="G384" s="8">
        <v>1700</v>
      </c>
      <c r="H384" s="3">
        <v>71</v>
      </c>
      <c r="I384" s="8">
        <v>6640</v>
      </c>
      <c r="J384" s="3">
        <v>20.53</v>
      </c>
      <c r="K384" s="3">
        <v>3.22</v>
      </c>
      <c r="L384" s="3">
        <v>0.1</v>
      </c>
      <c r="M384" s="3">
        <v>1.58</v>
      </c>
      <c r="N384" s="3">
        <v>2.02</v>
      </c>
      <c r="O384" s="3">
        <v>17.38</v>
      </c>
      <c r="P384" s="3">
        <v>15.97</v>
      </c>
      <c r="Q384" s="3">
        <v>10.32</v>
      </c>
      <c r="R384" s="3">
        <v>3.78</v>
      </c>
      <c r="S384" s="3">
        <v>36.08</v>
      </c>
      <c r="T384" s="3"/>
      <c r="U384" s="3">
        <v>426</v>
      </c>
      <c r="V384" s="3">
        <v>346</v>
      </c>
      <c r="W384" s="4">
        <v>2.2799999999999998</v>
      </c>
      <c r="X384" s="3"/>
      <c r="Y384" s="2"/>
      <c r="Z384" s="2"/>
    </row>
    <row r="385" spans="1:26" ht="15.75" customHeight="1" x14ac:dyDescent="0.3">
      <c r="A385" s="7" t="s">
        <v>392</v>
      </c>
      <c r="B385" s="7">
        <v>384</v>
      </c>
      <c r="C385" s="3" t="s">
        <v>1</v>
      </c>
      <c r="D385" s="3"/>
      <c r="E385" s="3">
        <v>0.28999999999999998</v>
      </c>
      <c r="F385" s="3">
        <v>0</v>
      </c>
      <c r="G385" s="8">
        <v>1275300</v>
      </c>
      <c r="H385" s="3">
        <v>381</v>
      </c>
      <c r="I385" s="8">
        <v>2216</v>
      </c>
      <c r="J385" s="3"/>
      <c r="K385" s="3">
        <v>0.41</v>
      </c>
      <c r="L385" s="3">
        <v>1.02</v>
      </c>
      <c r="M385" s="3"/>
      <c r="N385" s="3">
        <v>0</v>
      </c>
      <c r="O385" s="3">
        <v>-5.66</v>
      </c>
      <c r="P385" s="3">
        <v>-15.53</v>
      </c>
      <c r="Q385" s="3">
        <v>-157.1</v>
      </c>
      <c r="R385" s="3"/>
      <c r="S385" s="3">
        <v>70.239999999999995</v>
      </c>
      <c r="T385" s="3"/>
      <c r="U385" s="3"/>
      <c r="V385" s="3"/>
      <c r="W385" s="6"/>
      <c r="X385" s="3"/>
      <c r="Y385" s="2"/>
      <c r="Z385" s="2"/>
    </row>
    <row r="386" spans="1:26" ht="15.75" customHeight="1" x14ac:dyDescent="0.3">
      <c r="A386" s="7" t="s">
        <v>393</v>
      </c>
      <c r="B386" s="7">
        <v>385</v>
      </c>
      <c r="C386" s="3" t="s">
        <v>1</v>
      </c>
      <c r="D386" s="3"/>
      <c r="E386" s="3">
        <v>1.1000000000000001</v>
      </c>
      <c r="F386" s="3">
        <v>3.77</v>
      </c>
      <c r="G386" s="8">
        <v>371200</v>
      </c>
      <c r="H386" s="8">
        <v>407</v>
      </c>
      <c r="I386" s="8">
        <v>1519</v>
      </c>
      <c r="J386" s="3"/>
      <c r="K386" s="3">
        <v>0.34</v>
      </c>
      <c r="L386" s="3">
        <v>1.86</v>
      </c>
      <c r="M386" s="3">
        <v>0.04</v>
      </c>
      <c r="N386" s="3">
        <v>0</v>
      </c>
      <c r="O386" s="3">
        <v>0.3</v>
      </c>
      <c r="P386" s="3">
        <v>-1.3</v>
      </c>
      <c r="Q386" s="3">
        <v>-5.66</v>
      </c>
      <c r="R386" s="3">
        <v>3.77</v>
      </c>
      <c r="S386" s="3">
        <v>32.840000000000003</v>
      </c>
      <c r="T386" s="3"/>
      <c r="U386" s="3"/>
      <c r="V386" s="3"/>
      <c r="W386" s="9"/>
      <c r="X386" s="3"/>
      <c r="Y386" s="2"/>
      <c r="Z386" s="2"/>
    </row>
    <row r="387" spans="1:26" ht="15.75" customHeight="1" x14ac:dyDescent="0.3">
      <c r="A387" s="7" t="s">
        <v>394</v>
      </c>
      <c r="B387" s="7">
        <v>386</v>
      </c>
      <c r="C387" s="3" t="s">
        <v>1</v>
      </c>
      <c r="D387" s="3"/>
      <c r="E387" s="3">
        <v>0.53</v>
      </c>
      <c r="F387" s="4">
        <v>-1.85</v>
      </c>
      <c r="G387" s="8">
        <v>9049100</v>
      </c>
      <c r="H387" s="8">
        <v>4810</v>
      </c>
      <c r="I387" s="8">
        <v>1370</v>
      </c>
      <c r="J387" s="3"/>
      <c r="K387" s="3">
        <v>0.42</v>
      </c>
      <c r="L387" s="3">
        <v>3.32</v>
      </c>
      <c r="M387" s="3"/>
      <c r="N387" s="3">
        <v>0</v>
      </c>
      <c r="O387" s="3">
        <v>-0.05</v>
      </c>
      <c r="P387" s="3">
        <v>-7.69</v>
      </c>
      <c r="Q387" s="3">
        <v>0.99</v>
      </c>
      <c r="R387" s="3"/>
      <c r="S387" s="3">
        <v>89.34</v>
      </c>
      <c r="T387" s="3"/>
      <c r="U387" s="3"/>
      <c r="V387" s="3"/>
      <c r="W387" s="9"/>
      <c r="X387" s="3"/>
      <c r="Y387" s="2"/>
      <c r="Z387" s="2"/>
    </row>
    <row r="388" spans="1:26" ht="15.75" customHeight="1" x14ac:dyDescent="0.3">
      <c r="A388" s="7" t="s">
        <v>395</v>
      </c>
      <c r="B388" s="7">
        <v>387</v>
      </c>
      <c r="C388" s="3" t="s">
        <v>1</v>
      </c>
      <c r="D388" s="3"/>
      <c r="E388" s="3">
        <v>3.18</v>
      </c>
      <c r="F388" s="9">
        <v>1.92</v>
      </c>
      <c r="G388" s="8">
        <v>4673200</v>
      </c>
      <c r="H388" s="8">
        <v>14833</v>
      </c>
      <c r="I388" s="8">
        <v>3943</v>
      </c>
      <c r="J388" s="3">
        <v>13.73</v>
      </c>
      <c r="K388" s="3">
        <v>1.25</v>
      </c>
      <c r="L388" s="3">
        <v>0.74</v>
      </c>
      <c r="M388" s="3">
        <v>0.5</v>
      </c>
      <c r="N388" s="3">
        <v>0.23</v>
      </c>
      <c r="O388" s="3">
        <v>8.5</v>
      </c>
      <c r="P388" s="3">
        <v>8.49</v>
      </c>
      <c r="Q388" s="3">
        <v>18.36</v>
      </c>
      <c r="R388" s="3">
        <v>16.03</v>
      </c>
      <c r="S388" s="3">
        <v>40.67</v>
      </c>
      <c r="T388" s="3"/>
      <c r="U388" s="3">
        <v>486</v>
      </c>
      <c r="V388" s="3">
        <v>380</v>
      </c>
      <c r="W388" s="9">
        <v>-3.55</v>
      </c>
      <c r="X388" s="3"/>
      <c r="Y388" s="2"/>
      <c r="Z388" s="2"/>
    </row>
    <row r="389" spans="1:26" ht="15.75" customHeight="1" x14ac:dyDescent="0.3">
      <c r="A389" s="7" t="s">
        <v>396</v>
      </c>
      <c r="B389" s="7">
        <v>388</v>
      </c>
      <c r="C389" s="3" t="s">
        <v>1</v>
      </c>
      <c r="D389" s="3"/>
      <c r="E389" s="3">
        <v>8.9499999999999993</v>
      </c>
      <c r="F389" s="9">
        <v>0</v>
      </c>
      <c r="G389" s="8">
        <v>0</v>
      </c>
      <c r="H389" s="8">
        <v>0</v>
      </c>
      <c r="I389" s="8">
        <v>537</v>
      </c>
      <c r="J389" s="3">
        <v>100.79</v>
      </c>
      <c r="K389" s="3">
        <v>0.56000000000000005</v>
      </c>
      <c r="L389" s="3">
        <v>0.24</v>
      </c>
      <c r="M389" s="3">
        <v>0.25</v>
      </c>
      <c r="N389" s="3">
        <v>0.09</v>
      </c>
      <c r="O389" s="3">
        <v>0.55000000000000004</v>
      </c>
      <c r="P389" s="3">
        <v>0.55000000000000004</v>
      </c>
      <c r="Q389" s="3">
        <v>-3.64</v>
      </c>
      <c r="R389" s="3">
        <v>2.79</v>
      </c>
      <c r="S389" s="3">
        <v>36.9</v>
      </c>
      <c r="T389" s="3"/>
      <c r="U389" s="3">
        <v>946</v>
      </c>
      <c r="V389" s="3">
        <v>979</v>
      </c>
      <c r="W389" s="4">
        <v>6.64</v>
      </c>
      <c r="X389" s="3"/>
      <c r="Y389" s="2"/>
      <c r="Z389" s="2"/>
    </row>
    <row r="390" spans="1:26" ht="15.75" customHeight="1" x14ac:dyDescent="0.3">
      <c r="A390" s="7" t="s">
        <v>397</v>
      </c>
      <c r="B390" s="7">
        <v>389</v>
      </c>
      <c r="C390" s="3" t="s">
        <v>1</v>
      </c>
      <c r="D390" s="3"/>
      <c r="E390" s="3">
        <v>0.81</v>
      </c>
      <c r="F390" s="3">
        <v>0</v>
      </c>
      <c r="G390" s="8">
        <v>97800</v>
      </c>
      <c r="H390" s="3">
        <v>79</v>
      </c>
      <c r="I390" s="3">
        <v>977</v>
      </c>
      <c r="J390" s="3"/>
      <c r="K390" s="3">
        <v>1.98</v>
      </c>
      <c r="L390" s="3">
        <v>1.08</v>
      </c>
      <c r="M390" s="3"/>
      <c r="N390" s="3">
        <v>0</v>
      </c>
      <c r="O390" s="3">
        <v>-5.71</v>
      </c>
      <c r="P390" s="3">
        <v>-1.02</v>
      </c>
      <c r="Q390" s="3">
        <v>31.34</v>
      </c>
      <c r="R390" s="3"/>
      <c r="S390" s="3">
        <v>46.22</v>
      </c>
      <c r="T390" s="3"/>
      <c r="U390" s="3"/>
      <c r="V390" s="3"/>
      <c r="W390" s="6"/>
      <c r="X390" s="3"/>
      <c r="Y390" s="2"/>
      <c r="Z390" s="2"/>
    </row>
    <row r="391" spans="1:26" ht="15.75" customHeight="1" x14ac:dyDescent="0.3">
      <c r="A391" s="7" t="s">
        <v>398</v>
      </c>
      <c r="B391" s="7">
        <v>390</v>
      </c>
      <c r="C391" s="3" t="s">
        <v>1</v>
      </c>
      <c r="D391" s="3"/>
      <c r="E391" s="3">
        <v>21.2</v>
      </c>
      <c r="F391" s="3">
        <v>0.95</v>
      </c>
      <c r="G391" s="8">
        <v>1000</v>
      </c>
      <c r="H391" s="3">
        <v>21</v>
      </c>
      <c r="I391" s="3">
        <v>452</v>
      </c>
      <c r="J391" s="3"/>
      <c r="K391" s="3">
        <v>0.24</v>
      </c>
      <c r="L391" s="3">
        <v>0.95</v>
      </c>
      <c r="M391" s="3"/>
      <c r="N391" s="3">
        <v>0</v>
      </c>
      <c r="O391" s="3">
        <v>-2.46</v>
      </c>
      <c r="P391" s="3">
        <v>-4.34</v>
      </c>
      <c r="Q391" s="3">
        <v>-34.340000000000003</v>
      </c>
      <c r="R391" s="3">
        <v>2.71</v>
      </c>
      <c r="S391" s="3">
        <v>36.51</v>
      </c>
      <c r="T391" s="3"/>
      <c r="U391" s="3"/>
      <c r="V391" s="3"/>
      <c r="W391" s="9"/>
      <c r="X391" s="3"/>
      <c r="Y391" s="2"/>
      <c r="Z391" s="2"/>
    </row>
    <row r="392" spans="1:26" ht="15.75" customHeight="1" x14ac:dyDescent="0.3">
      <c r="A392" s="7" t="s">
        <v>399</v>
      </c>
      <c r="B392" s="7">
        <v>391</v>
      </c>
      <c r="C392" s="3" t="s">
        <v>1</v>
      </c>
      <c r="D392" s="3"/>
      <c r="E392" s="3">
        <v>318</v>
      </c>
      <c r="F392" s="4">
        <v>0</v>
      </c>
      <c r="G392" s="3">
        <v>0</v>
      </c>
      <c r="H392" s="3">
        <v>0</v>
      </c>
      <c r="I392" s="8">
        <v>4801</v>
      </c>
      <c r="J392" s="3"/>
      <c r="K392" s="3">
        <v>2.04</v>
      </c>
      <c r="L392" s="3">
        <v>1.77</v>
      </c>
      <c r="M392" s="3"/>
      <c r="N392" s="3">
        <v>0</v>
      </c>
      <c r="O392" s="3">
        <v>-12.81</v>
      </c>
      <c r="P392" s="3">
        <v>-31.77</v>
      </c>
      <c r="Q392" s="3">
        <v>-54.92</v>
      </c>
      <c r="R392" s="3"/>
      <c r="S392" s="3">
        <v>21.1</v>
      </c>
      <c r="T392" s="3"/>
      <c r="U392" s="3"/>
      <c r="V392" s="3"/>
      <c r="W392" s="9"/>
      <c r="X392" s="3"/>
      <c r="Y392" s="2"/>
      <c r="Z392" s="2"/>
    </row>
    <row r="393" spans="1:26" ht="15.75" customHeight="1" x14ac:dyDescent="0.3">
      <c r="A393" s="7" t="s">
        <v>400</v>
      </c>
      <c r="B393" s="7">
        <v>392</v>
      </c>
      <c r="C393" s="3" t="s">
        <v>5</v>
      </c>
      <c r="D393" s="3"/>
      <c r="E393" s="3">
        <v>39.75</v>
      </c>
      <c r="F393" s="3">
        <v>0.63</v>
      </c>
      <c r="G393" s="8">
        <v>6500</v>
      </c>
      <c r="H393" s="3">
        <v>258</v>
      </c>
      <c r="I393" s="8">
        <v>14906</v>
      </c>
      <c r="J393" s="3">
        <v>15.67</v>
      </c>
      <c r="K393" s="3">
        <v>2.2000000000000002</v>
      </c>
      <c r="L393" s="3">
        <v>0.24</v>
      </c>
      <c r="M393" s="3">
        <v>0.51</v>
      </c>
      <c r="N393" s="3">
        <v>2.54</v>
      </c>
      <c r="O393" s="3">
        <v>10.99</v>
      </c>
      <c r="P393" s="3">
        <v>14.26</v>
      </c>
      <c r="Q393" s="3">
        <v>9.9</v>
      </c>
      <c r="R393" s="3">
        <v>5.0599999999999996</v>
      </c>
      <c r="S393" s="3">
        <v>20.34</v>
      </c>
      <c r="T393" s="3"/>
      <c r="U393" s="3">
        <v>374</v>
      </c>
      <c r="V393" s="3">
        <v>348</v>
      </c>
      <c r="W393" s="9">
        <v>0.79</v>
      </c>
      <c r="X393" s="3"/>
      <c r="Y393" s="2"/>
      <c r="Z393" s="2"/>
    </row>
    <row r="394" spans="1:26" ht="15.75" customHeight="1" x14ac:dyDescent="0.3">
      <c r="A394" s="7" t="s">
        <v>401</v>
      </c>
      <c r="B394" s="7">
        <v>393</v>
      </c>
      <c r="C394" s="3" t="s">
        <v>1</v>
      </c>
      <c r="D394" s="3"/>
      <c r="E394" s="3">
        <v>6.75</v>
      </c>
      <c r="F394" s="4">
        <v>0.75</v>
      </c>
      <c r="G394" s="8">
        <v>3731800</v>
      </c>
      <c r="H394" s="8">
        <v>25277</v>
      </c>
      <c r="I394" s="8">
        <v>16557</v>
      </c>
      <c r="J394" s="3">
        <v>5.76</v>
      </c>
      <c r="K394" s="3">
        <v>1.51</v>
      </c>
      <c r="L394" s="3">
        <v>2.04</v>
      </c>
      <c r="M394" s="3">
        <v>0.28999999999999998</v>
      </c>
      <c r="N394" s="3">
        <v>1.17</v>
      </c>
      <c r="O394" s="3">
        <v>13.18</v>
      </c>
      <c r="P394" s="3">
        <v>29.43</v>
      </c>
      <c r="Q394" s="3">
        <v>22.07</v>
      </c>
      <c r="R394" s="3">
        <v>7.38</v>
      </c>
      <c r="S394" s="3">
        <v>30.8</v>
      </c>
      <c r="T394" s="3"/>
      <c r="U394" s="3">
        <v>42</v>
      </c>
      <c r="V394" s="3">
        <v>100</v>
      </c>
      <c r="W394" s="9">
        <v>7.0000000000000007E-2</v>
      </c>
      <c r="X394" s="3"/>
      <c r="Y394" s="2"/>
      <c r="Z394" s="2"/>
    </row>
    <row r="395" spans="1:26" ht="15.75" customHeight="1" x14ac:dyDescent="0.3">
      <c r="A395" s="7" t="s">
        <v>402</v>
      </c>
      <c r="B395" s="7">
        <v>394</v>
      </c>
      <c r="C395" s="3" t="s">
        <v>5</v>
      </c>
      <c r="D395" s="3"/>
      <c r="E395" s="3">
        <v>36.5</v>
      </c>
      <c r="F395" s="4">
        <v>-2.67</v>
      </c>
      <c r="G395" s="8">
        <v>12270200</v>
      </c>
      <c r="H395" s="8">
        <v>453835</v>
      </c>
      <c r="I395" s="8">
        <v>109637</v>
      </c>
      <c r="J395" s="3">
        <v>32.33</v>
      </c>
      <c r="K395" s="3">
        <v>5.83</v>
      </c>
      <c r="L395" s="3">
        <v>0.42</v>
      </c>
      <c r="M395" s="3">
        <v>0.45</v>
      </c>
      <c r="N395" s="3">
        <v>1.1299999999999999</v>
      </c>
      <c r="O395" s="3">
        <v>16.27</v>
      </c>
      <c r="P395" s="3">
        <v>18.64</v>
      </c>
      <c r="Q395" s="3">
        <v>13.16</v>
      </c>
      <c r="R395" s="3">
        <v>2.67</v>
      </c>
      <c r="S395" s="3">
        <v>45.1</v>
      </c>
      <c r="T395" s="3"/>
      <c r="U395" s="3">
        <v>459</v>
      </c>
      <c r="V395" s="3">
        <v>420</v>
      </c>
      <c r="W395" s="9">
        <v>3.83</v>
      </c>
      <c r="X395" s="3"/>
      <c r="Y395" s="2"/>
      <c r="Z395" s="2"/>
    </row>
    <row r="396" spans="1:26" ht="15.75" customHeight="1" x14ac:dyDescent="0.3">
      <c r="A396" s="7" t="s">
        <v>403</v>
      </c>
      <c r="B396" s="7">
        <v>395</v>
      </c>
      <c r="C396" s="3" t="s">
        <v>1</v>
      </c>
      <c r="D396" s="3"/>
      <c r="E396" s="3">
        <v>3.12</v>
      </c>
      <c r="F396" s="4">
        <v>-0.64</v>
      </c>
      <c r="G396" s="8">
        <v>15700</v>
      </c>
      <c r="H396" s="8">
        <v>49</v>
      </c>
      <c r="I396" s="8">
        <v>874</v>
      </c>
      <c r="J396" s="3">
        <v>35.9</v>
      </c>
      <c r="K396" s="3">
        <v>1.04</v>
      </c>
      <c r="L396" s="3">
        <v>0.16</v>
      </c>
      <c r="M396" s="3">
        <v>0.02</v>
      </c>
      <c r="N396" s="3">
        <v>0.09</v>
      </c>
      <c r="O396" s="3">
        <v>3.17</v>
      </c>
      <c r="P396" s="3">
        <v>2.88</v>
      </c>
      <c r="Q396" s="3">
        <v>-0.04</v>
      </c>
      <c r="R396" s="3">
        <v>4.1399999999999997</v>
      </c>
      <c r="S396" s="3">
        <v>30.37</v>
      </c>
      <c r="T396" s="3"/>
      <c r="U396" s="3">
        <v>814</v>
      </c>
      <c r="V396" s="3">
        <v>784</v>
      </c>
      <c r="W396" s="6">
        <v>-11.41</v>
      </c>
      <c r="X396" s="3"/>
      <c r="Y396" s="2"/>
      <c r="Z396" s="2"/>
    </row>
    <row r="397" spans="1:26" ht="15.75" customHeight="1" x14ac:dyDescent="0.3">
      <c r="A397" s="7" t="s">
        <v>404</v>
      </c>
      <c r="B397" s="7">
        <v>396</v>
      </c>
      <c r="C397" s="3" t="s">
        <v>1</v>
      </c>
      <c r="D397" s="3" t="s">
        <v>102</v>
      </c>
      <c r="E397" s="3">
        <v>0.03</v>
      </c>
      <c r="F397" s="9">
        <v>0</v>
      </c>
      <c r="G397" s="8">
        <v>0</v>
      </c>
      <c r="H397" s="8">
        <v>0</v>
      </c>
      <c r="I397" s="3">
        <v>431</v>
      </c>
      <c r="J397" s="3"/>
      <c r="K397" s="3">
        <v>1.5</v>
      </c>
      <c r="L397" s="3">
        <v>-31.84</v>
      </c>
      <c r="M397" s="3"/>
      <c r="N397" s="3">
        <v>0</v>
      </c>
      <c r="O397" s="3">
        <v>-8.42</v>
      </c>
      <c r="P397" s="3">
        <v>-706.11</v>
      </c>
      <c r="Q397" s="3">
        <v>-108.87</v>
      </c>
      <c r="R397" s="3"/>
      <c r="S397" s="3">
        <v>51.31</v>
      </c>
      <c r="T397" s="3"/>
      <c r="U397" s="3"/>
      <c r="V397" s="3"/>
      <c r="W397" s="4"/>
      <c r="X397" s="3"/>
      <c r="Y397" s="2"/>
      <c r="Z397" s="2"/>
    </row>
    <row r="398" spans="1:26" ht="15.75" customHeight="1" x14ac:dyDescent="0.3">
      <c r="A398" s="7" t="s">
        <v>405</v>
      </c>
      <c r="B398" s="7">
        <v>397</v>
      </c>
      <c r="C398" s="3" t="s">
        <v>1</v>
      </c>
      <c r="D398" s="3" t="s">
        <v>102</v>
      </c>
      <c r="E398" s="3">
        <v>7.0000000000000007E-2</v>
      </c>
      <c r="F398" s="3">
        <v>0</v>
      </c>
      <c r="G398" s="3">
        <v>0</v>
      </c>
      <c r="H398" s="3">
        <v>0</v>
      </c>
      <c r="I398" s="3">
        <v>194</v>
      </c>
      <c r="J398" s="3"/>
      <c r="K398" s="3"/>
      <c r="L398" s="3">
        <v>-1.73</v>
      </c>
      <c r="M398" s="3"/>
      <c r="N398" s="3">
        <v>0</v>
      </c>
      <c r="O398" s="3">
        <v>-2.7</v>
      </c>
      <c r="P398" s="3"/>
      <c r="Q398" s="3">
        <v>-14.11</v>
      </c>
      <c r="R398" s="3"/>
      <c r="S398" s="3">
        <v>100</v>
      </c>
      <c r="T398" s="3"/>
      <c r="U398" s="3"/>
      <c r="V398" s="3"/>
      <c r="W398" s="9"/>
      <c r="X398" s="3"/>
      <c r="Y398" s="2"/>
      <c r="Z398" s="2"/>
    </row>
    <row r="399" spans="1:26" ht="15.75" customHeight="1" x14ac:dyDescent="0.3">
      <c r="A399" s="7" t="s">
        <v>406</v>
      </c>
      <c r="B399" s="7">
        <v>398</v>
      </c>
      <c r="C399" s="3" t="s">
        <v>1</v>
      </c>
      <c r="D399" s="3"/>
      <c r="E399" s="3">
        <v>0.54</v>
      </c>
      <c r="F399" s="3">
        <v>0</v>
      </c>
      <c r="G399" s="8">
        <v>33200</v>
      </c>
      <c r="H399" s="3">
        <v>17</v>
      </c>
      <c r="I399" s="3">
        <v>292</v>
      </c>
      <c r="J399" s="3">
        <v>6.51</v>
      </c>
      <c r="K399" s="3">
        <v>0.59</v>
      </c>
      <c r="L399" s="3">
        <v>0.45</v>
      </c>
      <c r="M399" s="3">
        <v>0.01</v>
      </c>
      <c r="N399" s="3">
        <v>0.08</v>
      </c>
      <c r="O399" s="3">
        <v>7.81</v>
      </c>
      <c r="P399" s="3">
        <v>9.8699999999999992</v>
      </c>
      <c r="Q399" s="3">
        <v>-1.28</v>
      </c>
      <c r="R399" s="3">
        <v>1.89</v>
      </c>
      <c r="S399" s="3">
        <v>57.25</v>
      </c>
      <c r="T399" s="3"/>
      <c r="U399" s="3">
        <v>267</v>
      </c>
      <c r="V399" s="3">
        <v>233</v>
      </c>
      <c r="W399" s="9">
        <v>-0.08</v>
      </c>
      <c r="X399" s="3"/>
      <c r="Y399" s="2"/>
      <c r="Z399" s="2"/>
    </row>
    <row r="400" spans="1:26" ht="15.75" customHeight="1" x14ac:dyDescent="0.3">
      <c r="A400" s="7" t="s">
        <v>407</v>
      </c>
      <c r="B400" s="7">
        <v>399</v>
      </c>
      <c r="C400" s="3" t="s">
        <v>1</v>
      </c>
      <c r="D400" s="3"/>
      <c r="E400" s="3">
        <v>2.5</v>
      </c>
      <c r="F400" s="9">
        <v>-0.79</v>
      </c>
      <c r="G400" s="8">
        <v>68800</v>
      </c>
      <c r="H400" s="3">
        <v>172</v>
      </c>
      <c r="I400" s="8">
        <v>1650</v>
      </c>
      <c r="J400" s="3">
        <v>32.03</v>
      </c>
      <c r="K400" s="3">
        <v>0.71</v>
      </c>
      <c r="L400" s="3">
        <v>0.91</v>
      </c>
      <c r="M400" s="3">
        <v>0.27</v>
      </c>
      <c r="N400" s="3">
        <v>0.08</v>
      </c>
      <c r="O400" s="3">
        <v>2.3199999999999998</v>
      </c>
      <c r="P400" s="3">
        <v>2.15</v>
      </c>
      <c r="Q400" s="3">
        <v>1.42</v>
      </c>
      <c r="R400" s="3">
        <v>10.71</v>
      </c>
      <c r="S400" s="3">
        <v>25.57</v>
      </c>
      <c r="T400" s="3"/>
      <c r="U400" s="3">
        <v>808</v>
      </c>
      <c r="V400" s="3">
        <v>802</v>
      </c>
      <c r="W400" s="4">
        <v>-0.08</v>
      </c>
      <c r="X400" s="3"/>
      <c r="Y400" s="2"/>
      <c r="Z400" s="2"/>
    </row>
    <row r="401" spans="1:26" ht="15.75" customHeight="1" x14ac:dyDescent="0.3">
      <c r="A401" s="7" t="s">
        <v>408</v>
      </c>
      <c r="B401" s="7">
        <v>400</v>
      </c>
      <c r="C401" s="3" t="s">
        <v>1</v>
      </c>
      <c r="D401" s="3"/>
      <c r="E401" s="3">
        <v>9.75</v>
      </c>
      <c r="F401" s="9">
        <v>-0.51</v>
      </c>
      <c r="G401" s="8">
        <v>14700</v>
      </c>
      <c r="H401" s="3">
        <v>144</v>
      </c>
      <c r="I401" s="8">
        <v>1388</v>
      </c>
      <c r="J401" s="3">
        <v>19.420000000000002</v>
      </c>
      <c r="K401" s="3">
        <v>2.96</v>
      </c>
      <c r="L401" s="3">
        <v>0.22</v>
      </c>
      <c r="M401" s="3">
        <v>0.6</v>
      </c>
      <c r="N401" s="3">
        <v>0.5</v>
      </c>
      <c r="O401" s="3">
        <v>14.12</v>
      </c>
      <c r="P401" s="3">
        <v>14.85</v>
      </c>
      <c r="Q401" s="3">
        <v>11.33</v>
      </c>
      <c r="R401" s="3">
        <v>6.12</v>
      </c>
      <c r="S401" s="3">
        <v>47.46</v>
      </c>
      <c r="T401" s="3"/>
      <c r="U401" s="3">
        <v>421</v>
      </c>
      <c r="V401" s="3">
        <v>357</v>
      </c>
      <c r="W401" s="4">
        <v>5.04</v>
      </c>
      <c r="X401" s="3"/>
      <c r="Y401" s="2"/>
      <c r="Z401" s="2"/>
    </row>
    <row r="402" spans="1:26" ht="15.75" customHeight="1" x14ac:dyDescent="0.3">
      <c r="A402" s="7" t="s">
        <v>409</v>
      </c>
      <c r="B402" s="7">
        <v>401</v>
      </c>
      <c r="C402" s="3" t="s">
        <v>1</v>
      </c>
      <c r="D402" s="3"/>
      <c r="E402" s="3">
        <v>70.25</v>
      </c>
      <c r="F402" s="4">
        <v>0.36</v>
      </c>
      <c r="G402" s="8">
        <v>600</v>
      </c>
      <c r="H402" s="3">
        <v>42</v>
      </c>
      <c r="I402" s="8">
        <v>31613</v>
      </c>
      <c r="J402" s="3">
        <v>17.27</v>
      </c>
      <c r="K402" s="3">
        <v>3.57</v>
      </c>
      <c r="L402" s="3">
        <v>0.12</v>
      </c>
      <c r="M402" s="3">
        <v>0.96</v>
      </c>
      <c r="N402" s="3">
        <v>4.07</v>
      </c>
      <c r="O402" s="3">
        <v>21.83</v>
      </c>
      <c r="P402" s="3">
        <v>22.03</v>
      </c>
      <c r="Q402" s="3">
        <v>23.41</v>
      </c>
      <c r="R402" s="3">
        <v>2.71</v>
      </c>
      <c r="S402" s="3">
        <v>18.37</v>
      </c>
      <c r="T402" s="3"/>
      <c r="U402" s="3">
        <v>320</v>
      </c>
      <c r="V402" s="3">
        <v>279</v>
      </c>
      <c r="W402" s="6">
        <v>2.35</v>
      </c>
      <c r="X402" s="3"/>
      <c r="Y402" s="2"/>
      <c r="Z402" s="2"/>
    </row>
    <row r="403" spans="1:26" ht="15.75" customHeight="1" x14ac:dyDescent="0.3">
      <c r="A403" s="7" t="s">
        <v>410</v>
      </c>
      <c r="B403" s="7">
        <v>402</v>
      </c>
      <c r="C403" s="3" t="s">
        <v>1</v>
      </c>
      <c r="D403" s="3"/>
      <c r="E403" s="3">
        <v>4.4800000000000004</v>
      </c>
      <c r="F403" s="3">
        <v>1.36</v>
      </c>
      <c r="G403" s="8">
        <v>300</v>
      </c>
      <c r="H403" s="3">
        <v>1</v>
      </c>
      <c r="I403" s="8">
        <v>6832</v>
      </c>
      <c r="J403" s="3">
        <v>325.89</v>
      </c>
      <c r="K403" s="3">
        <v>1.54</v>
      </c>
      <c r="L403" s="3">
        <v>0.2</v>
      </c>
      <c r="M403" s="3"/>
      <c r="N403" s="3">
        <v>0.01</v>
      </c>
      <c r="O403" s="3">
        <v>0.6</v>
      </c>
      <c r="P403" s="3">
        <v>0.45</v>
      </c>
      <c r="Q403" s="3">
        <v>-1.96</v>
      </c>
      <c r="R403" s="3">
        <v>9.0500000000000007</v>
      </c>
      <c r="S403" s="3">
        <v>21.14</v>
      </c>
      <c r="T403" s="3"/>
      <c r="U403" s="3">
        <v>964</v>
      </c>
      <c r="V403" s="3">
        <v>989</v>
      </c>
      <c r="W403" s="6">
        <v>-15.13</v>
      </c>
      <c r="X403" s="3"/>
      <c r="Y403" s="2"/>
      <c r="Z403" s="2"/>
    </row>
    <row r="404" spans="1:26" ht="15.75" customHeight="1" x14ac:dyDescent="0.3">
      <c r="A404" s="7" t="s">
        <v>411</v>
      </c>
      <c r="B404" s="7">
        <v>403</v>
      </c>
      <c r="C404" s="3" t="s">
        <v>5</v>
      </c>
      <c r="D404" s="3"/>
      <c r="E404" s="3">
        <v>3.38</v>
      </c>
      <c r="F404" s="3">
        <v>-1.17</v>
      </c>
      <c r="G404" s="8">
        <v>82100</v>
      </c>
      <c r="H404" s="3">
        <v>279</v>
      </c>
      <c r="I404" s="8">
        <v>913</v>
      </c>
      <c r="J404" s="3">
        <v>10.17</v>
      </c>
      <c r="K404" s="3">
        <v>1.5</v>
      </c>
      <c r="L404" s="3">
        <v>0.22</v>
      </c>
      <c r="M404" s="3">
        <v>0.1</v>
      </c>
      <c r="N404" s="3">
        <v>0.33</v>
      </c>
      <c r="O404" s="3">
        <v>15.52</v>
      </c>
      <c r="P404" s="3">
        <v>15.12</v>
      </c>
      <c r="Q404" s="3">
        <v>17.670000000000002</v>
      </c>
      <c r="R404" s="3">
        <v>5.85</v>
      </c>
      <c r="S404" s="3">
        <v>45.68</v>
      </c>
      <c r="T404" s="3"/>
      <c r="U404" s="3">
        <v>255</v>
      </c>
      <c r="V404" s="3">
        <v>179</v>
      </c>
      <c r="W404" s="4">
        <v>-2.69</v>
      </c>
      <c r="X404" s="3"/>
      <c r="Y404" s="2"/>
      <c r="Z404" s="2"/>
    </row>
    <row r="405" spans="1:26" ht="15.75" customHeight="1" x14ac:dyDescent="0.3">
      <c r="A405" s="7" t="s">
        <v>412</v>
      </c>
      <c r="B405" s="7">
        <v>404</v>
      </c>
      <c r="C405" s="3" t="s">
        <v>5</v>
      </c>
      <c r="D405" s="3"/>
      <c r="E405" s="3">
        <v>6.8</v>
      </c>
      <c r="F405" s="4">
        <v>-2.86</v>
      </c>
      <c r="G405" s="8">
        <v>346500</v>
      </c>
      <c r="H405" s="8">
        <v>2356</v>
      </c>
      <c r="I405" s="8">
        <v>1537</v>
      </c>
      <c r="J405" s="3">
        <v>55.84</v>
      </c>
      <c r="K405" s="3">
        <v>0.33</v>
      </c>
      <c r="L405" s="3">
        <v>0.56000000000000005</v>
      </c>
      <c r="M405" s="3"/>
      <c r="N405" s="3">
        <v>0.12</v>
      </c>
      <c r="O405" s="3">
        <v>0.78</v>
      </c>
      <c r="P405" s="3">
        <v>0.57999999999999996</v>
      </c>
      <c r="Q405" s="3">
        <v>18.690000000000001</v>
      </c>
      <c r="R405" s="3"/>
      <c r="S405" s="3">
        <v>61.19</v>
      </c>
      <c r="T405" s="3"/>
      <c r="U405" s="3">
        <v>918</v>
      </c>
      <c r="V405" s="3">
        <v>945</v>
      </c>
      <c r="W405" s="4">
        <v>1.93</v>
      </c>
      <c r="X405" s="3"/>
      <c r="Y405" s="2"/>
      <c r="Z405" s="2"/>
    </row>
    <row r="406" spans="1:26" ht="15.75" customHeight="1" x14ac:dyDescent="0.3">
      <c r="A406" s="7" t="s">
        <v>413</v>
      </c>
      <c r="B406" s="7">
        <v>405</v>
      </c>
      <c r="C406" s="3" t="s">
        <v>1</v>
      </c>
      <c r="D406" s="3"/>
      <c r="E406" s="3">
        <v>1.5</v>
      </c>
      <c r="F406" s="4">
        <v>4.17</v>
      </c>
      <c r="G406" s="8">
        <v>506200</v>
      </c>
      <c r="H406" s="8">
        <v>758</v>
      </c>
      <c r="I406" s="8">
        <v>737</v>
      </c>
      <c r="J406" s="3"/>
      <c r="K406" s="3">
        <v>0.33</v>
      </c>
      <c r="L406" s="3">
        <v>0.99</v>
      </c>
      <c r="M406" s="3"/>
      <c r="N406" s="3">
        <v>0</v>
      </c>
      <c r="O406" s="3">
        <v>-1.05</v>
      </c>
      <c r="P406" s="3">
        <v>-5.09</v>
      </c>
      <c r="Q406" s="3">
        <v>-14.03</v>
      </c>
      <c r="R406" s="3"/>
      <c r="S406" s="3">
        <v>58.92</v>
      </c>
      <c r="T406" s="3"/>
      <c r="U406" s="3"/>
      <c r="V406" s="3"/>
      <c r="W406" s="6"/>
      <c r="X406" s="3"/>
      <c r="Y406" s="2"/>
      <c r="Z406" s="2"/>
    </row>
    <row r="407" spans="1:26" ht="15.75" customHeight="1" x14ac:dyDescent="0.3">
      <c r="A407" s="7" t="s">
        <v>414</v>
      </c>
      <c r="B407" s="7">
        <v>406</v>
      </c>
      <c r="C407" s="3" t="s">
        <v>1</v>
      </c>
      <c r="D407" s="3" t="s">
        <v>102</v>
      </c>
      <c r="E407" s="3">
        <v>0.03</v>
      </c>
      <c r="F407" s="4">
        <v>0</v>
      </c>
      <c r="G407" s="8">
        <v>0</v>
      </c>
      <c r="H407" s="3">
        <v>0</v>
      </c>
      <c r="I407" s="3">
        <v>24</v>
      </c>
      <c r="J407" s="3">
        <v>0.86</v>
      </c>
      <c r="K407" s="3">
        <v>0.18</v>
      </c>
      <c r="L407" s="3">
        <v>9.42</v>
      </c>
      <c r="M407" s="3"/>
      <c r="N407" s="3">
        <v>0.04</v>
      </c>
      <c r="O407" s="3">
        <v>1.72</v>
      </c>
      <c r="P407" s="3">
        <v>18.34</v>
      </c>
      <c r="Q407" s="3">
        <v>0.3</v>
      </c>
      <c r="R407" s="3"/>
      <c r="S407" s="3">
        <v>40.06</v>
      </c>
      <c r="T407" s="3"/>
      <c r="U407" s="3">
        <v>92</v>
      </c>
      <c r="V407" s="3">
        <v>457</v>
      </c>
      <c r="W407" s="9">
        <v>-0.02</v>
      </c>
      <c r="X407" s="3"/>
      <c r="Y407" s="2"/>
      <c r="Z407" s="2"/>
    </row>
    <row r="408" spans="1:26" ht="15.75" customHeight="1" x14ac:dyDescent="0.3">
      <c r="A408" s="7" t="s">
        <v>415</v>
      </c>
      <c r="B408" s="7">
        <v>407</v>
      </c>
      <c r="C408" s="3" t="s">
        <v>1</v>
      </c>
      <c r="D408" s="3"/>
      <c r="E408" s="3">
        <v>0.72</v>
      </c>
      <c r="F408" s="3">
        <v>-1.37</v>
      </c>
      <c r="G408" s="8">
        <v>324800</v>
      </c>
      <c r="H408" s="3">
        <v>232</v>
      </c>
      <c r="I408" s="3">
        <v>540</v>
      </c>
      <c r="J408" s="3"/>
      <c r="K408" s="3">
        <v>0.53</v>
      </c>
      <c r="L408" s="3">
        <v>2.09</v>
      </c>
      <c r="M408" s="3"/>
      <c r="N408" s="3">
        <v>0</v>
      </c>
      <c r="O408" s="3">
        <v>-4.96</v>
      </c>
      <c r="P408" s="3">
        <v>-23.58</v>
      </c>
      <c r="Q408" s="3">
        <v>-2.89</v>
      </c>
      <c r="R408" s="3"/>
      <c r="S408" s="3">
        <v>48.21</v>
      </c>
      <c r="T408" s="3"/>
      <c r="U408" s="3"/>
      <c r="V408" s="3"/>
      <c r="W408" s="4"/>
      <c r="X408" s="3"/>
      <c r="Y408" s="2"/>
      <c r="Z408" s="2"/>
    </row>
    <row r="409" spans="1:26" ht="15.75" customHeight="1" x14ac:dyDescent="0.3">
      <c r="A409" s="7" t="s">
        <v>416</v>
      </c>
      <c r="B409" s="7">
        <v>408</v>
      </c>
      <c r="C409" s="3" t="s">
        <v>1</v>
      </c>
      <c r="D409" s="3"/>
      <c r="E409" s="3">
        <v>0.35</v>
      </c>
      <c r="F409" s="3">
        <v>0</v>
      </c>
      <c r="G409" s="8">
        <v>11245200</v>
      </c>
      <c r="H409" s="8">
        <v>3939</v>
      </c>
      <c r="I409" s="8">
        <v>3337</v>
      </c>
      <c r="J409" s="3"/>
      <c r="K409" s="3">
        <v>0.26</v>
      </c>
      <c r="L409" s="3">
        <v>3.14</v>
      </c>
      <c r="M409" s="3">
        <v>0.01</v>
      </c>
      <c r="N409" s="3">
        <v>0</v>
      </c>
      <c r="O409" s="3">
        <v>1.18</v>
      </c>
      <c r="P409" s="3">
        <v>-1.2</v>
      </c>
      <c r="Q409" s="3">
        <v>-2.48</v>
      </c>
      <c r="R409" s="3">
        <v>2.89</v>
      </c>
      <c r="S409" s="3">
        <v>74.88</v>
      </c>
      <c r="T409" s="3"/>
      <c r="U409" s="3"/>
      <c r="V409" s="3"/>
      <c r="W409" s="9"/>
      <c r="X409" s="3"/>
      <c r="Y409" s="2"/>
      <c r="Z409" s="2"/>
    </row>
    <row r="410" spans="1:26" ht="15.75" customHeight="1" x14ac:dyDescent="0.3">
      <c r="A410" s="7" t="s">
        <v>417</v>
      </c>
      <c r="B410" s="7">
        <v>409</v>
      </c>
      <c r="C410" s="3" t="s">
        <v>1</v>
      </c>
      <c r="D410" s="3"/>
      <c r="E410" s="3">
        <v>4.74</v>
      </c>
      <c r="F410" s="3">
        <v>0</v>
      </c>
      <c r="G410" s="8">
        <v>0</v>
      </c>
      <c r="H410" s="8">
        <v>0</v>
      </c>
      <c r="I410" s="8">
        <v>455</v>
      </c>
      <c r="J410" s="3"/>
      <c r="K410" s="3">
        <v>0.33</v>
      </c>
      <c r="L410" s="3">
        <v>0.14000000000000001</v>
      </c>
      <c r="M410" s="3"/>
      <c r="N410" s="3">
        <v>0</v>
      </c>
      <c r="O410" s="3">
        <v>-1.52</v>
      </c>
      <c r="P410" s="3">
        <v>-2</v>
      </c>
      <c r="Q410" s="3">
        <v>-10.77</v>
      </c>
      <c r="R410" s="3">
        <v>4.2699999999999996</v>
      </c>
      <c r="S410" s="3">
        <v>33.72</v>
      </c>
      <c r="T410" s="3"/>
      <c r="U410" s="3"/>
      <c r="V410" s="3"/>
      <c r="W410" s="9"/>
      <c r="X410" s="3"/>
      <c r="Y410" s="2"/>
      <c r="Z410" s="2"/>
    </row>
    <row r="411" spans="1:26" ht="15.75" customHeight="1" x14ac:dyDescent="0.3">
      <c r="A411" s="7" t="s">
        <v>418</v>
      </c>
      <c r="B411" s="7">
        <v>410</v>
      </c>
      <c r="C411" s="3" t="s">
        <v>1</v>
      </c>
      <c r="D411" s="3"/>
      <c r="E411" s="3">
        <v>2.34</v>
      </c>
      <c r="F411" s="3">
        <v>-1.68</v>
      </c>
      <c r="G411" s="8">
        <v>912100</v>
      </c>
      <c r="H411" s="8">
        <v>2135</v>
      </c>
      <c r="I411" s="3">
        <v>474</v>
      </c>
      <c r="J411" s="3">
        <v>6.24</v>
      </c>
      <c r="K411" s="3">
        <v>1.42</v>
      </c>
      <c r="L411" s="3">
        <v>1.04</v>
      </c>
      <c r="M411" s="3">
        <v>0.15</v>
      </c>
      <c r="N411" s="3">
        <v>0.37</v>
      </c>
      <c r="O411" s="3">
        <v>15.13</v>
      </c>
      <c r="P411" s="3">
        <v>24.38</v>
      </c>
      <c r="Q411" s="3">
        <v>9.2799999999999994</v>
      </c>
      <c r="R411" s="3">
        <v>6.3</v>
      </c>
      <c r="S411" s="3">
        <v>44.88</v>
      </c>
      <c r="T411" s="3"/>
      <c r="U411" s="3">
        <v>71</v>
      </c>
      <c r="V411" s="3">
        <v>83</v>
      </c>
      <c r="W411" s="9">
        <v>0.06</v>
      </c>
      <c r="X411" s="3"/>
      <c r="Y411" s="2"/>
      <c r="Z411" s="2"/>
    </row>
    <row r="412" spans="1:26" ht="15.75" customHeight="1" x14ac:dyDescent="0.3">
      <c r="A412" s="7" t="s">
        <v>419</v>
      </c>
      <c r="B412" s="7">
        <v>411</v>
      </c>
      <c r="C412" s="3" t="s">
        <v>1</v>
      </c>
      <c r="D412" s="3"/>
      <c r="E412" s="3">
        <v>3.64</v>
      </c>
      <c r="F412" s="4">
        <v>-1.0900000000000001</v>
      </c>
      <c r="G412" s="8">
        <v>1700</v>
      </c>
      <c r="H412" s="8">
        <v>6</v>
      </c>
      <c r="I412" s="3">
        <v>784</v>
      </c>
      <c r="J412" s="3"/>
      <c r="K412" s="3">
        <v>2.04</v>
      </c>
      <c r="L412" s="3">
        <v>0.74</v>
      </c>
      <c r="M412" s="3">
        <v>0.25</v>
      </c>
      <c r="N412" s="3">
        <v>0</v>
      </c>
      <c r="O412" s="3">
        <v>-3.13</v>
      </c>
      <c r="P412" s="3">
        <v>-5.78</v>
      </c>
      <c r="Q412" s="3">
        <v>-7.83</v>
      </c>
      <c r="R412" s="3">
        <v>6.79</v>
      </c>
      <c r="S412" s="3">
        <v>13.81</v>
      </c>
      <c r="T412" s="3"/>
      <c r="U412" s="3"/>
      <c r="V412" s="3"/>
      <c r="W412" s="9"/>
      <c r="X412" s="3"/>
      <c r="Y412" s="2"/>
      <c r="Z412" s="2"/>
    </row>
    <row r="413" spans="1:26" ht="15.75" customHeight="1" x14ac:dyDescent="0.3">
      <c r="A413" s="7" t="s">
        <v>420</v>
      </c>
      <c r="B413" s="7">
        <v>412</v>
      </c>
      <c r="C413" s="3" t="s">
        <v>1</v>
      </c>
      <c r="D413" s="3"/>
      <c r="E413" s="3">
        <v>2.06</v>
      </c>
      <c r="F413" s="9">
        <v>3</v>
      </c>
      <c r="G413" s="8">
        <v>13130200</v>
      </c>
      <c r="H413" s="8">
        <v>26925</v>
      </c>
      <c r="I413" s="8">
        <v>1270</v>
      </c>
      <c r="J413" s="3">
        <v>26.06</v>
      </c>
      <c r="K413" s="3">
        <v>2.68</v>
      </c>
      <c r="L413" s="3">
        <v>0.36</v>
      </c>
      <c r="M413" s="3">
        <v>0.02</v>
      </c>
      <c r="N413" s="3">
        <v>0.08</v>
      </c>
      <c r="O413" s="3">
        <v>7.86</v>
      </c>
      <c r="P413" s="3">
        <v>10.68</v>
      </c>
      <c r="Q413" s="3">
        <v>8.77</v>
      </c>
      <c r="R413" s="3">
        <v>0.9</v>
      </c>
      <c r="S413" s="3">
        <v>27.66</v>
      </c>
      <c r="T413" s="3"/>
      <c r="U413" s="3">
        <v>564</v>
      </c>
      <c r="V413" s="3">
        <v>545</v>
      </c>
      <c r="W413" s="9">
        <v>1.53</v>
      </c>
      <c r="X413" s="3"/>
      <c r="Y413" s="2"/>
      <c r="Z413" s="2"/>
    </row>
    <row r="414" spans="1:26" ht="15.75" customHeight="1" x14ac:dyDescent="0.3">
      <c r="A414" s="7" t="s">
        <v>421</v>
      </c>
      <c r="B414" s="7">
        <v>413</v>
      </c>
      <c r="C414" s="3" t="s">
        <v>1</v>
      </c>
      <c r="D414" s="3"/>
      <c r="E414" s="3">
        <v>1.32</v>
      </c>
      <c r="F414" s="4">
        <v>1.54</v>
      </c>
      <c r="G414" s="8">
        <v>65900</v>
      </c>
      <c r="H414" s="8">
        <v>87</v>
      </c>
      <c r="I414" s="8">
        <v>758</v>
      </c>
      <c r="J414" s="3">
        <v>11.01</v>
      </c>
      <c r="K414" s="3">
        <v>0.75</v>
      </c>
      <c r="L414" s="3">
        <v>1.72</v>
      </c>
      <c r="M414" s="3">
        <v>7.0000000000000007E-2</v>
      </c>
      <c r="N414" s="3">
        <v>0.12</v>
      </c>
      <c r="O414" s="3">
        <v>4.87</v>
      </c>
      <c r="P414" s="3">
        <v>6.85</v>
      </c>
      <c r="Q414" s="3">
        <v>2.83</v>
      </c>
      <c r="R414" s="3">
        <v>5.38</v>
      </c>
      <c r="S414" s="3">
        <v>41.14</v>
      </c>
      <c r="T414" s="3"/>
      <c r="U414" s="3">
        <v>467</v>
      </c>
      <c r="V414" s="3">
        <v>468</v>
      </c>
      <c r="W414" s="6">
        <v>-0.05</v>
      </c>
      <c r="X414" s="3"/>
      <c r="Y414" s="2"/>
      <c r="Z414" s="2"/>
    </row>
    <row r="415" spans="1:26" ht="15.75" customHeight="1" x14ac:dyDescent="0.3">
      <c r="A415" s="7" t="s">
        <v>422</v>
      </c>
      <c r="B415" s="7">
        <v>414</v>
      </c>
      <c r="C415" s="3" t="s">
        <v>1</v>
      </c>
      <c r="D415" s="3"/>
      <c r="E415" s="3">
        <v>1.24</v>
      </c>
      <c r="F415" s="4">
        <v>0.81</v>
      </c>
      <c r="G415" s="8">
        <v>16500</v>
      </c>
      <c r="H415" s="8">
        <v>21</v>
      </c>
      <c r="I415" s="3">
        <v>514</v>
      </c>
      <c r="J415" s="3"/>
      <c r="K415" s="3">
        <v>0.42</v>
      </c>
      <c r="L415" s="3">
        <v>1.64</v>
      </c>
      <c r="M415" s="3"/>
      <c r="N415" s="3">
        <v>0</v>
      </c>
      <c r="O415" s="3">
        <v>-0.36</v>
      </c>
      <c r="P415" s="3">
        <v>-3.48</v>
      </c>
      <c r="Q415" s="3">
        <v>-0.09</v>
      </c>
      <c r="R415" s="3"/>
      <c r="S415" s="3">
        <v>34.17</v>
      </c>
      <c r="T415" s="3"/>
      <c r="U415" s="3"/>
      <c r="V415" s="3"/>
      <c r="W415" s="4"/>
      <c r="X415" s="3"/>
      <c r="Y415" s="2"/>
      <c r="Z415" s="2"/>
    </row>
    <row r="416" spans="1:26" ht="15.75" customHeight="1" x14ac:dyDescent="0.3">
      <c r="A416" s="7" t="s">
        <v>423</v>
      </c>
      <c r="B416" s="7">
        <v>415</v>
      </c>
      <c r="C416" s="3" t="s">
        <v>1</v>
      </c>
      <c r="D416" s="3"/>
      <c r="E416" s="3">
        <v>2</v>
      </c>
      <c r="F416" s="9">
        <v>-0.99</v>
      </c>
      <c r="G416" s="8">
        <v>32000</v>
      </c>
      <c r="H416" s="3">
        <v>64</v>
      </c>
      <c r="I416" s="8">
        <v>1193</v>
      </c>
      <c r="J416" s="3">
        <v>9.0500000000000007</v>
      </c>
      <c r="K416" s="3">
        <v>0.4</v>
      </c>
      <c r="L416" s="3">
        <v>3.5</v>
      </c>
      <c r="M416" s="3">
        <v>0.15</v>
      </c>
      <c r="N416" s="3">
        <v>0.22</v>
      </c>
      <c r="O416" s="3">
        <v>0.59</v>
      </c>
      <c r="P416" s="3">
        <v>4.45</v>
      </c>
      <c r="Q416" s="3">
        <v>2.46</v>
      </c>
      <c r="R416" s="3">
        <v>7.43</v>
      </c>
      <c r="S416" s="3">
        <v>62.45</v>
      </c>
      <c r="T416" s="3"/>
      <c r="U416" s="3">
        <v>468</v>
      </c>
      <c r="V416" s="3">
        <v>601</v>
      </c>
      <c r="W416" s="9">
        <v>5.55</v>
      </c>
      <c r="X416" s="3"/>
      <c r="Y416" s="2"/>
      <c r="Z416" s="2"/>
    </row>
    <row r="417" spans="1:26" ht="15.75" customHeight="1" x14ac:dyDescent="0.3">
      <c r="A417" s="7" t="s">
        <v>424</v>
      </c>
      <c r="B417" s="7">
        <v>416</v>
      </c>
      <c r="C417" s="3" t="s">
        <v>1</v>
      </c>
      <c r="D417" s="3"/>
      <c r="E417" s="3">
        <v>5.45</v>
      </c>
      <c r="F417" s="3">
        <v>-0.91</v>
      </c>
      <c r="G417" s="8">
        <v>8026500</v>
      </c>
      <c r="H417" s="8">
        <v>44377</v>
      </c>
      <c r="I417" s="8">
        <v>21160</v>
      </c>
      <c r="J417" s="3">
        <v>51.9</v>
      </c>
      <c r="K417" s="3">
        <v>3.87</v>
      </c>
      <c r="L417" s="3">
        <v>0.7</v>
      </c>
      <c r="M417" s="3"/>
      <c r="N417" s="3">
        <v>0.11</v>
      </c>
      <c r="O417" s="3">
        <v>6.56</v>
      </c>
      <c r="P417" s="3">
        <v>6.92</v>
      </c>
      <c r="Q417" s="3">
        <v>-7.0000000000000007E-2</v>
      </c>
      <c r="R417" s="3">
        <v>2.78</v>
      </c>
      <c r="S417" s="3">
        <v>48.29</v>
      </c>
      <c r="T417" s="3"/>
      <c r="U417" s="3">
        <v>751</v>
      </c>
      <c r="V417" s="3">
        <v>674</v>
      </c>
      <c r="W417" s="6">
        <v>2.8</v>
      </c>
      <c r="X417" s="3"/>
      <c r="Y417" s="2"/>
      <c r="Z417" s="2"/>
    </row>
    <row r="418" spans="1:26" ht="15.75" customHeight="1" x14ac:dyDescent="0.3">
      <c r="A418" s="7" t="s">
        <v>425</v>
      </c>
      <c r="B418" s="7">
        <v>417</v>
      </c>
      <c r="C418" s="3" t="s">
        <v>1</v>
      </c>
      <c r="D418" s="3"/>
      <c r="E418" s="3">
        <v>1.17</v>
      </c>
      <c r="F418" s="4">
        <v>-0.85</v>
      </c>
      <c r="G418" s="8">
        <v>282200</v>
      </c>
      <c r="H418" s="8">
        <v>333</v>
      </c>
      <c r="I418" s="8">
        <v>293</v>
      </c>
      <c r="J418" s="3"/>
      <c r="K418" s="3">
        <v>0.71</v>
      </c>
      <c r="L418" s="3">
        <v>1.35</v>
      </c>
      <c r="M418" s="3"/>
      <c r="N418" s="3">
        <v>0</v>
      </c>
      <c r="O418" s="3">
        <v>2.42</v>
      </c>
      <c r="P418" s="3">
        <v>-0.72</v>
      </c>
      <c r="Q418" s="3">
        <v>-0.36</v>
      </c>
      <c r="R418" s="3"/>
      <c r="S418" s="3">
        <v>34.69</v>
      </c>
      <c r="T418" s="3"/>
      <c r="U418" s="3"/>
      <c r="V418" s="3"/>
      <c r="W418" s="6"/>
      <c r="X418" s="3"/>
      <c r="Y418" s="2"/>
      <c r="Z418" s="2"/>
    </row>
    <row r="419" spans="1:26" ht="15.75" customHeight="1" x14ac:dyDescent="0.3">
      <c r="A419" s="7" t="s">
        <v>426</v>
      </c>
      <c r="B419" s="7">
        <v>418</v>
      </c>
      <c r="C419" s="3" t="s">
        <v>1</v>
      </c>
      <c r="D419" s="3"/>
      <c r="E419" s="3">
        <v>2.38</v>
      </c>
      <c r="F419" s="4">
        <v>-0.83</v>
      </c>
      <c r="G419" s="8">
        <v>428200</v>
      </c>
      <c r="H419" s="8">
        <v>1025</v>
      </c>
      <c r="I419" s="8">
        <v>6664</v>
      </c>
      <c r="J419" s="3">
        <v>21.88</v>
      </c>
      <c r="K419" s="3">
        <v>0.78</v>
      </c>
      <c r="L419" s="3">
        <v>0.44</v>
      </c>
      <c r="M419" s="3"/>
      <c r="N419" s="3">
        <v>0.11</v>
      </c>
      <c r="O419" s="3">
        <v>4</v>
      </c>
      <c r="P419" s="3">
        <v>3.52</v>
      </c>
      <c r="Q419" s="3">
        <v>-4.83</v>
      </c>
      <c r="R419" s="3">
        <v>8.33</v>
      </c>
      <c r="S419" s="3">
        <v>33.049999999999997</v>
      </c>
      <c r="T419" s="3"/>
      <c r="U419" s="3">
        <v>724</v>
      </c>
      <c r="V419" s="3">
        <v>671</v>
      </c>
      <c r="W419" s="9">
        <v>6.14</v>
      </c>
      <c r="X419" s="3"/>
      <c r="Y419" s="2"/>
      <c r="Z419" s="2"/>
    </row>
    <row r="420" spans="1:26" ht="15.75" customHeight="1" x14ac:dyDescent="0.3">
      <c r="A420" s="7" t="s">
        <v>427</v>
      </c>
      <c r="B420" s="7">
        <v>419</v>
      </c>
      <c r="C420" s="3" t="s">
        <v>1</v>
      </c>
      <c r="D420" s="3"/>
      <c r="E420" s="3">
        <v>0.79</v>
      </c>
      <c r="F420" s="4">
        <v>0</v>
      </c>
      <c r="G420" s="8">
        <v>874300</v>
      </c>
      <c r="H420" s="8">
        <v>691</v>
      </c>
      <c r="I420" s="8">
        <v>1076</v>
      </c>
      <c r="J420" s="3">
        <v>7.86</v>
      </c>
      <c r="K420" s="3">
        <v>0.42</v>
      </c>
      <c r="L420" s="3">
        <v>3.09</v>
      </c>
      <c r="M420" s="3">
        <v>7.0000000000000007E-2</v>
      </c>
      <c r="N420" s="3">
        <v>0.1</v>
      </c>
      <c r="O420" s="3">
        <v>3.19</v>
      </c>
      <c r="P420" s="3">
        <v>5.44</v>
      </c>
      <c r="Q420" s="3">
        <v>0.28000000000000003</v>
      </c>
      <c r="R420" s="3">
        <v>8.86</v>
      </c>
      <c r="S420" s="3">
        <v>66.53</v>
      </c>
      <c r="T420" s="3"/>
      <c r="U420" s="3">
        <v>415</v>
      </c>
      <c r="V420" s="3">
        <v>449</v>
      </c>
      <c r="W420" s="6">
        <v>0.11</v>
      </c>
      <c r="X420" s="3"/>
      <c r="Y420" s="2"/>
      <c r="Z420" s="2"/>
    </row>
    <row r="421" spans="1:26" ht="15.75" customHeight="1" x14ac:dyDescent="0.3">
      <c r="A421" s="7" t="s">
        <v>428</v>
      </c>
      <c r="B421" s="7">
        <v>420</v>
      </c>
      <c r="C421" s="3" t="s">
        <v>1</v>
      </c>
      <c r="D421" s="3"/>
      <c r="E421" s="3">
        <v>7.75</v>
      </c>
      <c r="F421" s="9">
        <v>1.31</v>
      </c>
      <c r="G421" s="8">
        <v>1658000</v>
      </c>
      <c r="H421" s="8">
        <v>12772</v>
      </c>
      <c r="I421" s="8">
        <v>4636</v>
      </c>
      <c r="J421" s="3">
        <v>14.35</v>
      </c>
      <c r="K421" s="3">
        <v>3.11</v>
      </c>
      <c r="L421" s="3">
        <v>0.61</v>
      </c>
      <c r="M421" s="3">
        <v>0.1</v>
      </c>
      <c r="N421" s="3">
        <v>0.54</v>
      </c>
      <c r="O421" s="3">
        <v>15.78</v>
      </c>
      <c r="P421" s="3">
        <v>19.77</v>
      </c>
      <c r="Q421" s="3">
        <v>8.8000000000000007</v>
      </c>
      <c r="R421" s="3">
        <v>9.98</v>
      </c>
      <c r="S421" s="3">
        <v>38.83</v>
      </c>
      <c r="T421" s="3"/>
      <c r="U421" s="3">
        <v>297</v>
      </c>
      <c r="V421" s="3">
        <v>267</v>
      </c>
      <c r="W421" s="9">
        <v>-2.23</v>
      </c>
      <c r="X421" s="3"/>
      <c r="Y421" s="2"/>
      <c r="Z421" s="2"/>
    </row>
    <row r="422" spans="1:26" ht="15.75" customHeight="1" x14ac:dyDescent="0.3">
      <c r="A422" s="7" t="s">
        <v>429</v>
      </c>
      <c r="B422" s="7">
        <v>421</v>
      </c>
      <c r="C422" s="3" t="s">
        <v>1</v>
      </c>
      <c r="D422" s="3"/>
      <c r="E422" s="3">
        <v>9</v>
      </c>
      <c r="F422" s="4">
        <v>0</v>
      </c>
      <c r="G422" s="8">
        <v>0</v>
      </c>
      <c r="H422" s="8">
        <v>0</v>
      </c>
      <c r="I422" s="8">
        <v>911</v>
      </c>
      <c r="J422" s="3">
        <v>9.6999999999999993</v>
      </c>
      <c r="K422" s="3">
        <v>0.64</v>
      </c>
      <c r="L422" s="3">
        <v>0.62</v>
      </c>
      <c r="M422" s="3"/>
      <c r="N422" s="3">
        <v>0.93</v>
      </c>
      <c r="O422" s="3">
        <v>6.23</v>
      </c>
      <c r="P422" s="3">
        <v>6.72</v>
      </c>
      <c r="Q422" s="3">
        <v>2.2799999999999998</v>
      </c>
      <c r="R422" s="3">
        <v>5.59</v>
      </c>
      <c r="S422" s="3">
        <v>20.72</v>
      </c>
      <c r="T422" s="3"/>
      <c r="U422" s="3">
        <v>435</v>
      </c>
      <c r="V422" s="3">
        <v>370</v>
      </c>
      <c r="W422" s="4">
        <v>-0.52</v>
      </c>
      <c r="X422" s="3"/>
      <c r="Y422" s="2"/>
      <c r="Z422" s="2"/>
    </row>
    <row r="423" spans="1:26" ht="15.75" customHeight="1" x14ac:dyDescent="0.3">
      <c r="A423" s="7" t="s">
        <v>430</v>
      </c>
      <c r="B423" s="7">
        <v>422</v>
      </c>
      <c r="C423" s="3" t="s">
        <v>1</v>
      </c>
      <c r="D423" s="3" t="s">
        <v>102</v>
      </c>
      <c r="E423" s="3">
        <v>0.09</v>
      </c>
      <c r="F423" s="9">
        <v>0</v>
      </c>
      <c r="G423" s="8">
        <v>0</v>
      </c>
      <c r="H423" s="3">
        <v>0</v>
      </c>
      <c r="I423" s="3">
        <v>766</v>
      </c>
      <c r="J423" s="3"/>
      <c r="K423" s="3">
        <v>0.17</v>
      </c>
      <c r="L423" s="3">
        <v>0.1</v>
      </c>
      <c r="M423" s="3"/>
      <c r="N423" s="3">
        <v>0</v>
      </c>
      <c r="O423" s="3">
        <v>-12.76</v>
      </c>
      <c r="P423" s="3">
        <v>-14.96</v>
      </c>
      <c r="Q423" s="3">
        <v>-259.77999999999997</v>
      </c>
      <c r="R423" s="3"/>
      <c r="S423" s="3">
        <v>99.77</v>
      </c>
      <c r="T423" s="3"/>
      <c r="U423" s="3"/>
      <c r="V423" s="3"/>
      <c r="W423" s="4"/>
      <c r="X423" s="3"/>
      <c r="Y423" s="2"/>
      <c r="Z423" s="2"/>
    </row>
    <row r="424" spans="1:26" ht="15.75" customHeight="1" x14ac:dyDescent="0.3">
      <c r="A424" s="7" t="s">
        <v>431</v>
      </c>
      <c r="B424" s="7">
        <v>423</v>
      </c>
      <c r="C424" s="3" t="s">
        <v>5</v>
      </c>
      <c r="D424" s="3"/>
      <c r="E424" s="3">
        <v>2.04</v>
      </c>
      <c r="F424" s="3">
        <v>0.99</v>
      </c>
      <c r="G424" s="8">
        <v>858200</v>
      </c>
      <c r="H424" s="8">
        <v>1753</v>
      </c>
      <c r="I424" s="8">
        <v>1239</v>
      </c>
      <c r="J424" s="3">
        <v>20.76</v>
      </c>
      <c r="K424" s="3">
        <v>0.91</v>
      </c>
      <c r="L424" s="3">
        <v>1.74</v>
      </c>
      <c r="M424" s="3"/>
      <c r="N424" s="3">
        <v>0.1</v>
      </c>
      <c r="O424" s="3">
        <v>3.86</v>
      </c>
      <c r="P424" s="3">
        <v>4.38</v>
      </c>
      <c r="Q424" s="3">
        <v>2.1</v>
      </c>
      <c r="R424" s="3">
        <v>3.69</v>
      </c>
      <c r="S424" s="3">
        <v>42.84</v>
      </c>
      <c r="T424" s="3"/>
      <c r="U424" s="3">
        <v>688</v>
      </c>
      <c r="V424" s="3">
        <v>669</v>
      </c>
      <c r="W424" s="9">
        <v>0.43</v>
      </c>
      <c r="X424" s="3"/>
      <c r="Y424" s="2"/>
      <c r="Z424" s="2"/>
    </row>
    <row r="425" spans="1:26" ht="15.75" customHeight="1" x14ac:dyDescent="0.3">
      <c r="A425" s="7" t="s">
        <v>432</v>
      </c>
      <c r="B425" s="7">
        <v>424</v>
      </c>
      <c r="C425" s="3" t="s">
        <v>1</v>
      </c>
      <c r="D425" s="3" t="s">
        <v>17</v>
      </c>
      <c r="E425" s="3">
        <v>1.25</v>
      </c>
      <c r="F425" s="4">
        <v>0</v>
      </c>
      <c r="G425" s="8">
        <v>0</v>
      </c>
      <c r="H425" s="8">
        <v>0</v>
      </c>
      <c r="I425" s="8">
        <v>625</v>
      </c>
      <c r="J425" s="3"/>
      <c r="K425" s="3">
        <v>5.68</v>
      </c>
      <c r="L425" s="3">
        <v>17.899999999999999</v>
      </c>
      <c r="M425" s="3"/>
      <c r="N425" s="3">
        <v>0</v>
      </c>
      <c r="O425" s="3">
        <v>-21.06</v>
      </c>
      <c r="P425" s="3">
        <v>-208.09</v>
      </c>
      <c r="Q425" s="3">
        <v>-89.69</v>
      </c>
      <c r="R425" s="3"/>
      <c r="S425" s="3">
        <v>30.5</v>
      </c>
      <c r="T425" s="3"/>
      <c r="U425" s="3"/>
      <c r="V425" s="3"/>
      <c r="W425" s="9"/>
      <c r="X425" s="3"/>
      <c r="Y425" s="2"/>
      <c r="Z425" s="2"/>
    </row>
    <row r="426" spans="1:26" ht="15.75" customHeight="1" x14ac:dyDescent="0.3">
      <c r="A426" s="7" t="s">
        <v>433</v>
      </c>
      <c r="B426" s="7">
        <v>425</v>
      </c>
      <c r="C426" s="3" t="s">
        <v>1</v>
      </c>
      <c r="D426" s="3"/>
      <c r="E426" s="3">
        <v>0.69</v>
      </c>
      <c r="F426" s="9">
        <v>-4.17</v>
      </c>
      <c r="G426" s="8">
        <v>38100</v>
      </c>
      <c r="H426" s="3">
        <v>27</v>
      </c>
      <c r="I426" s="3">
        <v>291</v>
      </c>
      <c r="J426" s="3"/>
      <c r="K426" s="3">
        <v>0.34</v>
      </c>
      <c r="L426" s="3">
        <v>0.78</v>
      </c>
      <c r="M426" s="3">
        <v>0.02</v>
      </c>
      <c r="N426" s="3">
        <v>0</v>
      </c>
      <c r="O426" s="3">
        <v>0.41</v>
      </c>
      <c r="P426" s="3">
        <v>-0.37</v>
      </c>
      <c r="Q426" s="3">
        <v>0.31</v>
      </c>
      <c r="R426" s="3">
        <v>2.5</v>
      </c>
      <c r="S426" s="3">
        <v>32.78</v>
      </c>
      <c r="T426" s="3"/>
      <c r="U426" s="3"/>
      <c r="V426" s="3"/>
      <c r="W426" s="9"/>
      <c r="X426" s="3"/>
      <c r="Y426" s="2"/>
      <c r="Z426" s="2"/>
    </row>
    <row r="427" spans="1:26" ht="15.75" customHeight="1" x14ac:dyDescent="0.3">
      <c r="A427" s="7" t="s">
        <v>434</v>
      </c>
      <c r="B427" s="7">
        <v>426</v>
      </c>
      <c r="C427" s="3" t="s">
        <v>5</v>
      </c>
      <c r="D427" s="3"/>
      <c r="E427" s="3">
        <v>2.04</v>
      </c>
      <c r="F427" s="4">
        <v>-1.92</v>
      </c>
      <c r="G427" s="8">
        <v>193700</v>
      </c>
      <c r="H427" s="3">
        <v>395</v>
      </c>
      <c r="I427" s="3">
        <v>612</v>
      </c>
      <c r="J427" s="3">
        <v>6.75</v>
      </c>
      <c r="K427" s="3">
        <v>0.63</v>
      </c>
      <c r="L427" s="3">
        <v>0.5</v>
      </c>
      <c r="M427" s="3"/>
      <c r="N427" s="3">
        <v>0.3</v>
      </c>
      <c r="O427" s="3">
        <v>8.39</v>
      </c>
      <c r="P427" s="3">
        <v>9.4499999999999993</v>
      </c>
      <c r="Q427" s="3">
        <v>2.33</v>
      </c>
      <c r="R427" s="3">
        <v>9.6199999999999992</v>
      </c>
      <c r="S427" s="3">
        <v>39.64</v>
      </c>
      <c r="T427" s="3"/>
      <c r="U427" s="3">
        <v>285</v>
      </c>
      <c r="V427" s="3">
        <v>210</v>
      </c>
      <c r="W427" s="9">
        <v>0.52</v>
      </c>
      <c r="X427" s="3"/>
      <c r="Y427" s="2"/>
      <c r="Z427" s="2"/>
    </row>
    <row r="428" spans="1:26" ht="15.75" customHeight="1" x14ac:dyDescent="0.3">
      <c r="A428" s="7" t="s">
        <v>435</v>
      </c>
      <c r="B428" s="7">
        <v>427</v>
      </c>
      <c r="C428" s="3" t="s">
        <v>1</v>
      </c>
      <c r="D428" s="3" t="s">
        <v>436</v>
      </c>
      <c r="E428" s="3">
        <v>0.33</v>
      </c>
      <c r="F428" s="4">
        <v>-2.94</v>
      </c>
      <c r="G428" s="8">
        <v>304000</v>
      </c>
      <c r="H428" s="8">
        <v>101</v>
      </c>
      <c r="I428" s="3">
        <v>227</v>
      </c>
      <c r="J428" s="3"/>
      <c r="K428" s="3">
        <v>0.63</v>
      </c>
      <c r="L428" s="3">
        <v>5.66</v>
      </c>
      <c r="M428" s="3"/>
      <c r="N428" s="3">
        <v>0</v>
      </c>
      <c r="O428" s="3">
        <v>-50.06</v>
      </c>
      <c r="P428" s="3">
        <v>-272.26</v>
      </c>
      <c r="Q428" s="3">
        <v>-6.08</v>
      </c>
      <c r="R428" s="3"/>
      <c r="S428" s="3">
        <v>69.489999999999995</v>
      </c>
      <c r="T428" s="3"/>
      <c r="U428" s="3"/>
      <c r="V428" s="3"/>
      <c r="W428" s="9"/>
      <c r="X428" s="3"/>
      <c r="Y428" s="2"/>
      <c r="Z428" s="2"/>
    </row>
    <row r="429" spans="1:26" ht="15.75" customHeight="1" x14ac:dyDescent="0.3">
      <c r="A429" s="7" t="s">
        <v>437</v>
      </c>
      <c r="B429" s="7">
        <v>428</v>
      </c>
      <c r="C429" s="3" t="s">
        <v>1</v>
      </c>
      <c r="D429" s="3"/>
      <c r="E429" s="3">
        <v>0.36</v>
      </c>
      <c r="F429" s="4">
        <v>-2.7</v>
      </c>
      <c r="G429" s="8">
        <v>89600</v>
      </c>
      <c r="H429" s="3">
        <v>33</v>
      </c>
      <c r="I429" s="3">
        <v>310</v>
      </c>
      <c r="J429" s="3"/>
      <c r="K429" s="3">
        <v>1.06</v>
      </c>
      <c r="L429" s="3">
        <v>1.1200000000000001</v>
      </c>
      <c r="M429" s="3"/>
      <c r="N429" s="3">
        <v>0</v>
      </c>
      <c r="O429" s="3">
        <v>-3.66</v>
      </c>
      <c r="P429" s="3">
        <v>-7.39</v>
      </c>
      <c r="Q429" s="3">
        <v>-10.039999999999999</v>
      </c>
      <c r="R429" s="3"/>
      <c r="S429" s="3">
        <v>57.55</v>
      </c>
      <c r="T429" s="3"/>
      <c r="U429" s="3"/>
      <c r="V429" s="3"/>
      <c r="W429" s="9"/>
      <c r="X429" s="3"/>
      <c r="Y429" s="2"/>
      <c r="Z429" s="2"/>
    </row>
    <row r="430" spans="1:26" ht="15.75" customHeight="1" x14ac:dyDescent="0.3">
      <c r="A430" s="7" t="s">
        <v>438</v>
      </c>
      <c r="B430" s="7">
        <v>429</v>
      </c>
      <c r="C430" s="3" t="s">
        <v>5</v>
      </c>
      <c r="D430" s="3"/>
      <c r="E430" s="3">
        <v>6.6</v>
      </c>
      <c r="F430" s="4">
        <v>0</v>
      </c>
      <c r="G430" s="8">
        <v>205400</v>
      </c>
      <c r="H430" s="8">
        <v>1357</v>
      </c>
      <c r="I430" s="8">
        <v>5190</v>
      </c>
      <c r="J430" s="3">
        <v>24.55</v>
      </c>
      <c r="K430" s="3">
        <v>1.3</v>
      </c>
      <c r="L430" s="3">
        <v>0.14000000000000001</v>
      </c>
      <c r="M430" s="3"/>
      <c r="N430" s="3">
        <v>0.27</v>
      </c>
      <c r="O430" s="3">
        <v>5.56</v>
      </c>
      <c r="P430" s="3">
        <v>5.38</v>
      </c>
      <c r="Q430" s="3">
        <v>4.09</v>
      </c>
      <c r="R430" s="3">
        <v>2.12</v>
      </c>
      <c r="S430" s="3">
        <v>58.66</v>
      </c>
      <c r="T430" s="3"/>
      <c r="U430" s="3">
        <v>695</v>
      </c>
      <c r="V430" s="3">
        <v>626</v>
      </c>
      <c r="W430" s="9">
        <v>0.3</v>
      </c>
      <c r="X430" s="3"/>
      <c r="Y430" s="2"/>
      <c r="Z430" s="2"/>
    </row>
    <row r="431" spans="1:26" ht="15.75" customHeight="1" x14ac:dyDescent="0.3">
      <c r="A431" s="7" t="s">
        <v>439</v>
      </c>
      <c r="B431" s="7">
        <v>430</v>
      </c>
      <c r="C431" s="3" t="s">
        <v>1</v>
      </c>
      <c r="D431" s="3"/>
      <c r="E431" s="3">
        <v>7.35</v>
      </c>
      <c r="F431" s="4">
        <v>0</v>
      </c>
      <c r="G431" s="8">
        <v>1000</v>
      </c>
      <c r="H431" s="8">
        <v>7</v>
      </c>
      <c r="I431" s="8">
        <v>444</v>
      </c>
      <c r="J431" s="3">
        <v>14.74</v>
      </c>
      <c r="K431" s="3">
        <v>0.53</v>
      </c>
      <c r="L431" s="3">
        <v>0.35</v>
      </c>
      <c r="M431" s="3">
        <v>0.6</v>
      </c>
      <c r="N431" s="3">
        <v>0.5</v>
      </c>
      <c r="O431" s="3">
        <v>3.06</v>
      </c>
      <c r="P431" s="3">
        <v>3.48</v>
      </c>
      <c r="Q431" s="3">
        <v>-2.56</v>
      </c>
      <c r="R431" s="3">
        <v>8.16</v>
      </c>
      <c r="S431" s="3">
        <v>58.38</v>
      </c>
      <c r="T431" s="3"/>
      <c r="U431" s="3">
        <v>629</v>
      </c>
      <c r="V431" s="3">
        <v>622</v>
      </c>
      <c r="W431" s="9">
        <v>-1.27</v>
      </c>
      <c r="X431" s="3"/>
      <c r="Y431" s="2"/>
      <c r="Z431" s="2"/>
    </row>
    <row r="432" spans="1:26" ht="15.75" customHeight="1" x14ac:dyDescent="0.3">
      <c r="A432" s="7" t="s">
        <v>440</v>
      </c>
      <c r="B432" s="7">
        <v>431</v>
      </c>
      <c r="C432" s="3" t="s">
        <v>1</v>
      </c>
      <c r="D432" s="3"/>
      <c r="E432" s="3">
        <v>6.45</v>
      </c>
      <c r="F432" s="4">
        <v>0.78</v>
      </c>
      <c r="G432" s="8">
        <v>69100</v>
      </c>
      <c r="H432" s="3">
        <v>443</v>
      </c>
      <c r="I432" s="8">
        <v>1991</v>
      </c>
      <c r="J432" s="3">
        <v>10.32</v>
      </c>
      <c r="K432" s="3">
        <v>0.95</v>
      </c>
      <c r="L432" s="3">
        <v>1.85</v>
      </c>
      <c r="M432" s="3">
        <v>0.6</v>
      </c>
      <c r="N432" s="3">
        <v>0.63</v>
      </c>
      <c r="O432" s="3">
        <v>4.57</v>
      </c>
      <c r="P432" s="3">
        <v>9.07</v>
      </c>
      <c r="Q432" s="3">
        <v>3.55</v>
      </c>
      <c r="R432" s="3">
        <v>12.5</v>
      </c>
      <c r="S432" s="3">
        <v>68.52</v>
      </c>
      <c r="T432" s="3"/>
      <c r="U432" s="3">
        <v>389</v>
      </c>
      <c r="V432" s="3">
        <v>465</v>
      </c>
      <c r="W432" s="4">
        <v>0.55000000000000004</v>
      </c>
      <c r="X432" s="3"/>
      <c r="Y432" s="2"/>
      <c r="Z432" s="2"/>
    </row>
    <row r="433" spans="1:26" ht="15.75" customHeight="1" x14ac:dyDescent="0.3">
      <c r="A433" s="7" t="s">
        <v>441</v>
      </c>
      <c r="B433" s="7">
        <v>432</v>
      </c>
      <c r="C433" s="3" t="s">
        <v>5</v>
      </c>
      <c r="D433" s="3"/>
      <c r="E433" s="3">
        <v>0.89</v>
      </c>
      <c r="F433" s="4">
        <v>-1.1100000000000001</v>
      </c>
      <c r="G433" s="8">
        <v>5100</v>
      </c>
      <c r="H433" s="3">
        <v>4</v>
      </c>
      <c r="I433" s="8">
        <v>299</v>
      </c>
      <c r="J433" s="3"/>
      <c r="K433" s="3">
        <v>0.68</v>
      </c>
      <c r="L433" s="3">
        <v>0.23</v>
      </c>
      <c r="M433" s="3"/>
      <c r="N433" s="3">
        <v>0</v>
      </c>
      <c r="O433" s="3">
        <v>-3.8</v>
      </c>
      <c r="P433" s="3">
        <v>-5.0999999999999996</v>
      </c>
      <c r="Q433" s="3">
        <v>-31.41</v>
      </c>
      <c r="R433" s="3"/>
      <c r="S433" s="3">
        <v>57.05</v>
      </c>
      <c r="T433" s="3"/>
      <c r="U433" s="3"/>
      <c r="V433" s="3"/>
      <c r="W433" s="9"/>
      <c r="X433" s="3"/>
      <c r="Y433" s="2"/>
      <c r="Z433" s="2"/>
    </row>
    <row r="434" spans="1:26" ht="15.75" customHeight="1" x14ac:dyDescent="0.3">
      <c r="A434" s="7" t="s">
        <v>442</v>
      </c>
      <c r="B434" s="7">
        <v>433</v>
      </c>
      <c r="C434" s="3" t="s">
        <v>1</v>
      </c>
      <c r="D434" s="3"/>
      <c r="E434" s="3">
        <v>10.8</v>
      </c>
      <c r="F434" s="9">
        <v>-1.82</v>
      </c>
      <c r="G434" s="8">
        <v>600</v>
      </c>
      <c r="H434" s="3">
        <v>6</v>
      </c>
      <c r="I434" s="8">
        <v>6480</v>
      </c>
      <c r="J434" s="3">
        <v>15.77</v>
      </c>
      <c r="K434" s="3">
        <v>1.06</v>
      </c>
      <c r="L434" s="3">
        <v>0.33</v>
      </c>
      <c r="M434" s="3"/>
      <c r="N434" s="3">
        <v>0.68</v>
      </c>
      <c r="O434" s="3">
        <v>4.13</v>
      </c>
      <c r="P434" s="3">
        <v>5.33</v>
      </c>
      <c r="Q434" s="3">
        <v>18.670000000000002</v>
      </c>
      <c r="R434" s="3">
        <v>5.91</v>
      </c>
      <c r="S434" s="3">
        <v>5.74</v>
      </c>
      <c r="T434" s="3"/>
      <c r="U434" s="3">
        <v>597</v>
      </c>
      <c r="V434" s="3">
        <v>582</v>
      </c>
      <c r="W434" s="9">
        <v>3.1</v>
      </c>
      <c r="X434" s="3"/>
      <c r="Y434" s="2"/>
      <c r="Z434" s="2"/>
    </row>
    <row r="435" spans="1:26" ht="15.75" customHeight="1" x14ac:dyDescent="0.3">
      <c r="A435" s="7" t="s">
        <v>443</v>
      </c>
      <c r="B435" s="7">
        <v>434</v>
      </c>
      <c r="C435" s="3" t="s">
        <v>1</v>
      </c>
      <c r="D435" s="3"/>
      <c r="E435" s="3">
        <v>0.54</v>
      </c>
      <c r="F435" s="4">
        <v>0</v>
      </c>
      <c r="G435" s="8">
        <v>15809700</v>
      </c>
      <c r="H435" s="8">
        <v>8549</v>
      </c>
      <c r="I435" s="8">
        <v>9190</v>
      </c>
      <c r="J435" s="3">
        <v>19.510000000000002</v>
      </c>
      <c r="K435" s="3">
        <v>3.6</v>
      </c>
      <c r="L435" s="3">
        <v>1.1200000000000001</v>
      </c>
      <c r="M435" s="3"/>
      <c r="N435" s="3">
        <v>0.03</v>
      </c>
      <c r="O435" s="3">
        <v>17.73</v>
      </c>
      <c r="P435" s="3">
        <v>35.93</v>
      </c>
      <c r="Q435" s="3">
        <v>47.1</v>
      </c>
      <c r="R435" s="3"/>
      <c r="S435" s="3">
        <v>15.29</v>
      </c>
      <c r="T435" s="3"/>
      <c r="U435" s="3">
        <v>311</v>
      </c>
      <c r="V435" s="3">
        <v>333</v>
      </c>
      <c r="W435" s="6">
        <v>-3.14</v>
      </c>
      <c r="X435" s="3"/>
      <c r="Y435" s="2"/>
      <c r="Z435" s="2"/>
    </row>
    <row r="436" spans="1:26" ht="15.75" customHeight="1" x14ac:dyDescent="0.3">
      <c r="A436" s="7" t="s">
        <v>444</v>
      </c>
      <c r="B436" s="7">
        <v>435</v>
      </c>
      <c r="C436" s="3" t="s">
        <v>5</v>
      </c>
      <c r="D436" s="3"/>
      <c r="E436" s="3">
        <v>1.61</v>
      </c>
      <c r="F436" s="4">
        <v>0</v>
      </c>
      <c r="G436" s="8">
        <v>1476800</v>
      </c>
      <c r="H436" s="8">
        <v>2378</v>
      </c>
      <c r="I436" s="8">
        <v>1964</v>
      </c>
      <c r="J436" s="3">
        <v>10.7</v>
      </c>
      <c r="K436" s="3">
        <v>0.44</v>
      </c>
      <c r="L436" s="3">
        <v>1.2</v>
      </c>
      <c r="M436" s="3">
        <v>0.03</v>
      </c>
      <c r="N436" s="3">
        <v>0.15</v>
      </c>
      <c r="O436" s="3">
        <v>3.09</v>
      </c>
      <c r="P436" s="3">
        <v>4.2</v>
      </c>
      <c r="Q436" s="3">
        <v>10.31</v>
      </c>
      <c r="R436" s="3">
        <v>1.86</v>
      </c>
      <c r="S436" s="3">
        <v>46.6</v>
      </c>
      <c r="T436" s="3"/>
      <c r="U436" s="3">
        <v>524</v>
      </c>
      <c r="V436" s="3">
        <v>535</v>
      </c>
      <c r="W436" s="4">
        <v>0.22</v>
      </c>
      <c r="X436" s="3"/>
      <c r="Y436" s="2"/>
      <c r="Z436" s="2"/>
    </row>
    <row r="437" spans="1:26" ht="15.75" customHeight="1" x14ac:dyDescent="0.3">
      <c r="A437" s="7" t="s">
        <v>445</v>
      </c>
      <c r="B437" s="7">
        <v>436</v>
      </c>
      <c r="C437" s="3" t="s">
        <v>1</v>
      </c>
      <c r="D437" s="3"/>
      <c r="E437" s="3">
        <v>2.7</v>
      </c>
      <c r="F437" s="3">
        <v>0</v>
      </c>
      <c r="G437" s="8">
        <v>1187000</v>
      </c>
      <c r="H437" s="8">
        <v>3195</v>
      </c>
      <c r="I437" s="8">
        <v>9348</v>
      </c>
      <c r="J437" s="3"/>
      <c r="K437" s="3">
        <v>1.1000000000000001</v>
      </c>
      <c r="L437" s="3">
        <v>0.67</v>
      </c>
      <c r="M437" s="3"/>
      <c r="N437" s="3">
        <v>0</v>
      </c>
      <c r="O437" s="3">
        <v>-1.02</v>
      </c>
      <c r="P437" s="3">
        <v>-3.57</v>
      </c>
      <c r="Q437" s="3">
        <v>-22.76</v>
      </c>
      <c r="R437" s="3"/>
      <c r="S437" s="3">
        <v>11.7</v>
      </c>
      <c r="T437" s="3"/>
      <c r="U437" s="3"/>
      <c r="V437" s="3"/>
      <c r="W437" s="9"/>
      <c r="X437" s="3"/>
      <c r="Y437" s="2"/>
      <c r="Z437" s="2"/>
    </row>
    <row r="438" spans="1:26" ht="15.75" customHeight="1" x14ac:dyDescent="0.3">
      <c r="A438" s="7" t="s">
        <v>446</v>
      </c>
      <c r="B438" s="7">
        <v>437</v>
      </c>
      <c r="C438" s="3" t="s">
        <v>5</v>
      </c>
      <c r="D438" s="3"/>
      <c r="E438" s="3">
        <v>8.75</v>
      </c>
      <c r="F438" s="4">
        <v>-1.1299999999999999</v>
      </c>
      <c r="G438" s="8">
        <v>11153300</v>
      </c>
      <c r="H438" s="8">
        <v>98755</v>
      </c>
      <c r="I438" s="8">
        <v>21875</v>
      </c>
      <c r="J438" s="3">
        <v>17.829999999999998</v>
      </c>
      <c r="K438" s="3">
        <v>3</v>
      </c>
      <c r="L438" s="3">
        <v>0.76</v>
      </c>
      <c r="M438" s="3">
        <v>0.14000000000000001</v>
      </c>
      <c r="N438" s="3">
        <v>0.49</v>
      </c>
      <c r="O438" s="3">
        <v>13.54</v>
      </c>
      <c r="P438" s="3">
        <v>17.559999999999999</v>
      </c>
      <c r="Q438" s="3">
        <v>22.94</v>
      </c>
      <c r="R438" s="3">
        <v>2.2599999999999998</v>
      </c>
      <c r="S438" s="3">
        <v>29.39</v>
      </c>
      <c r="T438" s="3"/>
      <c r="U438" s="3">
        <v>373</v>
      </c>
      <c r="V438" s="3">
        <v>341</v>
      </c>
      <c r="W438" s="9">
        <v>3.06</v>
      </c>
      <c r="X438" s="3"/>
      <c r="Y438" s="2"/>
      <c r="Z438" s="2"/>
    </row>
    <row r="439" spans="1:26" ht="15.75" customHeight="1" x14ac:dyDescent="0.3">
      <c r="A439" s="7" t="s">
        <v>447</v>
      </c>
      <c r="B439" s="7">
        <v>438</v>
      </c>
      <c r="C439" s="3" t="s">
        <v>1</v>
      </c>
      <c r="D439" s="3" t="s">
        <v>6</v>
      </c>
      <c r="E439" s="3">
        <v>0.35</v>
      </c>
      <c r="F439" s="4">
        <v>0</v>
      </c>
      <c r="G439" s="8">
        <v>0</v>
      </c>
      <c r="H439" s="8">
        <v>0</v>
      </c>
      <c r="I439" s="8">
        <v>709</v>
      </c>
      <c r="J439" s="3"/>
      <c r="K439" s="3">
        <v>2.06</v>
      </c>
      <c r="L439" s="3">
        <v>0.38</v>
      </c>
      <c r="M439" s="3"/>
      <c r="N439" s="3">
        <v>0</v>
      </c>
      <c r="O439" s="3">
        <v>16.61</v>
      </c>
      <c r="P439" s="3">
        <v>22.38</v>
      </c>
      <c r="Q439" s="3">
        <v>-3.76</v>
      </c>
      <c r="R439" s="3"/>
      <c r="S439" s="3">
        <v>64.790000000000006</v>
      </c>
      <c r="T439" s="3"/>
      <c r="U439" s="3"/>
      <c r="V439" s="3"/>
      <c r="W439" s="6"/>
      <c r="X439" s="3"/>
      <c r="Y439" s="2"/>
      <c r="Z439" s="2"/>
    </row>
    <row r="440" spans="1:26" ht="15.75" customHeight="1" x14ac:dyDescent="0.3">
      <c r="A440" s="7" t="s">
        <v>448</v>
      </c>
      <c r="B440" s="7">
        <v>439</v>
      </c>
      <c r="C440" s="3" t="s">
        <v>5</v>
      </c>
      <c r="D440" s="3"/>
      <c r="E440" s="3">
        <v>0.9</v>
      </c>
      <c r="F440" s="3">
        <v>0</v>
      </c>
      <c r="G440" s="8">
        <v>8900</v>
      </c>
      <c r="H440" s="3">
        <v>8</v>
      </c>
      <c r="I440" s="3">
        <v>577</v>
      </c>
      <c r="J440" s="3"/>
      <c r="K440" s="3">
        <v>0.83</v>
      </c>
      <c r="L440" s="3">
        <v>1.65</v>
      </c>
      <c r="M440" s="3"/>
      <c r="N440" s="3">
        <v>0</v>
      </c>
      <c r="O440" s="3">
        <v>-2.25</v>
      </c>
      <c r="P440" s="3">
        <v>-5.59</v>
      </c>
      <c r="Q440" s="3">
        <v>-311.91000000000003</v>
      </c>
      <c r="R440" s="3"/>
      <c r="S440" s="3">
        <v>19.84</v>
      </c>
      <c r="T440" s="3"/>
      <c r="U440" s="3"/>
      <c r="V440" s="3"/>
      <c r="W440" s="9"/>
      <c r="X440" s="3"/>
      <c r="Y440" s="2"/>
      <c r="Z440" s="2"/>
    </row>
    <row r="441" spans="1:26" ht="15.75" customHeight="1" x14ac:dyDescent="0.3">
      <c r="A441" s="7" t="s">
        <v>449</v>
      </c>
      <c r="B441" s="7">
        <v>440</v>
      </c>
      <c r="C441" s="3" t="s">
        <v>1</v>
      </c>
      <c r="D441" s="3"/>
      <c r="E441" s="3">
        <v>11.2</v>
      </c>
      <c r="F441" s="4">
        <v>-0.88</v>
      </c>
      <c r="G441" s="8">
        <v>425300</v>
      </c>
      <c r="H441" s="8">
        <v>4773</v>
      </c>
      <c r="I441" s="8">
        <v>24511</v>
      </c>
      <c r="J441" s="3">
        <v>6.01</v>
      </c>
      <c r="K441" s="3">
        <v>0.57999999999999996</v>
      </c>
      <c r="L441" s="3">
        <v>1</v>
      </c>
      <c r="M441" s="3">
        <v>0.31</v>
      </c>
      <c r="N441" s="3">
        <v>1.86</v>
      </c>
      <c r="O441" s="3">
        <v>6.8</v>
      </c>
      <c r="P441" s="3">
        <v>9.7200000000000006</v>
      </c>
      <c r="Q441" s="3">
        <v>9.99</v>
      </c>
      <c r="R441" s="3">
        <v>13.72</v>
      </c>
      <c r="S441" s="3">
        <v>28.26</v>
      </c>
      <c r="T441" s="3"/>
      <c r="U441" s="3">
        <v>267</v>
      </c>
      <c r="V441" s="3">
        <v>253</v>
      </c>
      <c r="W441" s="9">
        <v>-2.0499999999999998</v>
      </c>
      <c r="X441" s="3"/>
      <c r="Y441" s="2"/>
      <c r="Z441" s="2"/>
    </row>
    <row r="442" spans="1:26" ht="15.75" customHeight="1" x14ac:dyDescent="0.3">
      <c r="A442" s="7" t="s">
        <v>450</v>
      </c>
      <c r="B442" s="7">
        <v>441</v>
      </c>
      <c r="C442" s="3" t="s">
        <v>1</v>
      </c>
      <c r="D442" s="3"/>
      <c r="E442" s="3">
        <v>4.38</v>
      </c>
      <c r="F442" s="9">
        <v>2.34</v>
      </c>
      <c r="G442" s="8">
        <v>10837600</v>
      </c>
      <c r="H442" s="8">
        <v>48037</v>
      </c>
      <c r="I442" s="8">
        <v>6830</v>
      </c>
      <c r="J442" s="3"/>
      <c r="K442" s="3">
        <v>0.66</v>
      </c>
      <c r="L442" s="3">
        <v>1.26</v>
      </c>
      <c r="M442" s="3"/>
      <c r="N442" s="3">
        <v>0</v>
      </c>
      <c r="O442" s="3">
        <v>-2.58</v>
      </c>
      <c r="P442" s="3">
        <v>-11.75</v>
      </c>
      <c r="Q442" s="3">
        <v>-73.56</v>
      </c>
      <c r="R442" s="3"/>
      <c r="S442" s="3">
        <v>46.81</v>
      </c>
      <c r="T442" s="3"/>
      <c r="U442" s="3"/>
      <c r="V442" s="3"/>
      <c r="W442" s="4"/>
      <c r="X442" s="3"/>
      <c r="Y442" s="2"/>
      <c r="Z442" s="2"/>
    </row>
    <row r="443" spans="1:26" ht="15.75" customHeight="1" x14ac:dyDescent="0.3">
      <c r="A443" s="7" t="s">
        <v>451</v>
      </c>
      <c r="B443" s="7">
        <v>442</v>
      </c>
      <c r="C443" s="3" t="s">
        <v>1</v>
      </c>
      <c r="D443" s="3"/>
      <c r="E443" s="3">
        <v>1.58</v>
      </c>
      <c r="F443" s="4">
        <v>2.6</v>
      </c>
      <c r="G443" s="8">
        <v>9145600</v>
      </c>
      <c r="H443" s="8">
        <v>14700</v>
      </c>
      <c r="I443" s="8">
        <v>3748</v>
      </c>
      <c r="J443" s="3">
        <v>1.89</v>
      </c>
      <c r="K443" s="3">
        <v>0.66</v>
      </c>
      <c r="L443" s="3">
        <v>0.61</v>
      </c>
      <c r="M443" s="3">
        <v>0.01</v>
      </c>
      <c r="N443" s="3">
        <v>0.84</v>
      </c>
      <c r="O443" s="3">
        <v>27.95</v>
      </c>
      <c r="P443" s="3">
        <v>45.35</v>
      </c>
      <c r="Q443" s="3">
        <v>-95.9</v>
      </c>
      <c r="R443" s="3">
        <v>3.25</v>
      </c>
      <c r="S443" s="3">
        <v>55.56</v>
      </c>
      <c r="T443" s="3"/>
      <c r="U443" s="3">
        <v>7</v>
      </c>
      <c r="V443" s="3">
        <v>7</v>
      </c>
      <c r="W443" s="9"/>
      <c r="X443" s="3"/>
      <c r="Y443" s="2"/>
      <c r="Z443" s="2"/>
    </row>
    <row r="444" spans="1:26" ht="15.75" customHeight="1" x14ac:dyDescent="0.3">
      <c r="A444" s="7" t="s">
        <v>452</v>
      </c>
      <c r="B444" s="7">
        <v>443</v>
      </c>
      <c r="C444" s="3" t="s">
        <v>1</v>
      </c>
      <c r="D444" s="3"/>
      <c r="E444" s="3">
        <v>5.05</v>
      </c>
      <c r="F444" s="4">
        <v>1</v>
      </c>
      <c r="G444" s="8">
        <v>186500</v>
      </c>
      <c r="H444" s="8">
        <v>946</v>
      </c>
      <c r="I444" s="8">
        <v>1434</v>
      </c>
      <c r="J444" s="3">
        <v>8.9700000000000006</v>
      </c>
      <c r="K444" s="3">
        <v>2.35</v>
      </c>
      <c r="L444" s="3">
        <v>1.99</v>
      </c>
      <c r="M444" s="3">
        <v>0.1</v>
      </c>
      <c r="N444" s="3">
        <v>0.56000000000000005</v>
      </c>
      <c r="O444" s="3">
        <v>11.51</v>
      </c>
      <c r="P444" s="3">
        <v>25.6</v>
      </c>
      <c r="Q444" s="3">
        <v>4.62</v>
      </c>
      <c r="R444" s="3">
        <v>10.4</v>
      </c>
      <c r="S444" s="3">
        <v>41.74</v>
      </c>
      <c r="T444" s="3"/>
      <c r="U444" s="3">
        <v>123</v>
      </c>
      <c r="V444" s="3">
        <v>193</v>
      </c>
      <c r="W444" s="9">
        <v>0.97</v>
      </c>
      <c r="X444" s="3"/>
      <c r="Y444" s="2"/>
      <c r="Z444" s="2"/>
    </row>
    <row r="445" spans="1:26" ht="15.75" customHeight="1" x14ac:dyDescent="0.3">
      <c r="A445" s="7" t="s">
        <v>453</v>
      </c>
      <c r="B445" s="7">
        <v>444</v>
      </c>
      <c r="C445" s="3" t="s">
        <v>1</v>
      </c>
      <c r="D445" s="3"/>
      <c r="E445" s="3">
        <v>17.600000000000001</v>
      </c>
      <c r="F445" s="3">
        <v>-1.1200000000000001</v>
      </c>
      <c r="G445" s="8">
        <v>8455600</v>
      </c>
      <c r="H445" s="8">
        <v>149439</v>
      </c>
      <c r="I445" s="8">
        <v>29392</v>
      </c>
      <c r="J445" s="3">
        <v>22.16</v>
      </c>
      <c r="K445" s="3">
        <v>4.17</v>
      </c>
      <c r="L445" s="3">
        <v>4.76</v>
      </c>
      <c r="M445" s="3">
        <v>0.2</v>
      </c>
      <c r="N445" s="3">
        <v>0.79</v>
      </c>
      <c r="O445" s="3">
        <v>7.53</v>
      </c>
      <c r="P445" s="3">
        <v>20.27</v>
      </c>
      <c r="Q445" s="3">
        <v>1.38</v>
      </c>
      <c r="R445" s="3">
        <v>2.25</v>
      </c>
      <c r="S445" s="3">
        <v>48.47</v>
      </c>
      <c r="T445" s="3"/>
      <c r="U445" s="3">
        <v>396</v>
      </c>
      <c r="V445" s="3">
        <v>528</v>
      </c>
      <c r="W445" s="6">
        <v>0.53</v>
      </c>
      <c r="X445" s="3"/>
      <c r="Y445" s="2"/>
      <c r="Z445" s="2"/>
    </row>
    <row r="446" spans="1:26" ht="15.75" customHeight="1" x14ac:dyDescent="0.3">
      <c r="A446" s="7" t="s">
        <v>454</v>
      </c>
      <c r="B446" s="7">
        <v>445</v>
      </c>
      <c r="C446" s="3" t="s">
        <v>5</v>
      </c>
      <c r="D446" s="3"/>
      <c r="E446" s="3">
        <v>22.2</v>
      </c>
      <c r="F446" s="4">
        <v>-1.33</v>
      </c>
      <c r="G446" s="8">
        <v>1131300</v>
      </c>
      <c r="H446" s="8">
        <v>25300</v>
      </c>
      <c r="I446" s="8">
        <v>19980</v>
      </c>
      <c r="J446" s="3">
        <v>8.3800000000000008</v>
      </c>
      <c r="K446" s="3">
        <v>1.46</v>
      </c>
      <c r="L446" s="3">
        <v>0.28999999999999998</v>
      </c>
      <c r="M446" s="3">
        <v>0.28999999999999998</v>
      </c>
      <c r="N446" s="3">
        <v>2.65</v>
      </c>
      <c r="O446" s="3">
        <v>16.149999999999999</v>
      </c>
      <c r="P446" s="3">
        <v>18.59</v>
      </c>
      <c r="Q446" s="3">
        <v>29.24</v>
      </c>
      <c r="R446" s="3">
        <v>2.89</v>
      </c>
      <c r="S446" s="3">
        <v>48.96</v>
      </c>
      <c r="T446" s="3"/>
      <c r="U446" s="3">
        <v>156</v>
      </c>
      <c r="V446" s="3">
        <v>116</v>
      </c>
      <c r="W446" s="9">
        <v>-0.02</v>
      </c>
      <c r="X446" s="3"/>
      <c r="Y446" s="2"/>
      <c r="Z446" s="2"/>
    </row>
    <row r="447" spans="1:26" ht="15.75" customHeight="1" x14ac:dyDescent="0.3">
      <c r="A447" s="7" t="s">
        <v>455</v>
      </c>
      <c r="B447" s="7">
        <v>446</v>
      </c>
      <c r="C447" s="3" t="s">
        <v>1</v>
      </c>
      <c r="D447" s="3"/>
      <c r="E447" s="3">
        <v>35</v>
      </c>
      <c r="F447" s="9">
        <v>-0.71</v>
      </c>
      <c r="G447" s="8">
        <v>30099100</v>
      </c>
      <c r="H447" s="8">
        <v>1054511</v>
      </c>
      <c r="I447" s="8">
        <v>999705</v>
      </c>
      <c r="J447" s="3">
        <v>20.74</v>
      </c>
      <c r="K447" s="3">
        <v>1.1599999999999999</v>
      </c>
      <c r="L447" s="3">
        <v>1.37</v>
      </c>
      <c r="M447" s="3"/>
      <c r="N447" s="3">
        <v>1.69</v>
      </c>
      <c r="O447" s="3">
        <v>4.22</v>
      </c>
      <c r="P447" s="3">
        <v>5.55</v>
      </c>
      <c r="Q447" s="3">
        <v>1.25</v>
      </c>
      <c r="R447" s="3">
        <v>5.67</v>
      </c>
      <c r="S447" s="3">
        <v>48.88</v>
      </c>
      <c r="T447" s="3"/>
      <c r="U447" s="3">
        <v>661</v>
      </c>
      <c r="V447" s="3">
        <v>649</v>
      </c>
      <c r="W447" s="4">
        <v>0.22</v>
      </c>
      <c r="X447" s="3"/>
      <c r="Y447" s="2"/>
      <c r="Z447" s="2"/>
    </row>
    <row r="448" spans="1:26" ht="15.75" customHeight="1" x14ac:dyDescent="0.3">
      <c r="A448" s="7" t="s">
        <v>456</v>
      </c>
      <c r="B448" s="7">
        <v>447</v>
      </c>
      <c r="C448" s="3" t="s">
        <v>1</v>
      </c>
      <c r="D448" s="3"/>
      <c r="E448" s="3">
        <v>85.5</v>
      </c>
      <c r="F448" s="4">
        <v>-2.56</v>
      </c>
      <c r="G448" s="8">
        <v>6396900</v>
      </c>
      <c r="H448" s="8">
        <v>553828</v>
      </c>
      <c r="I448" s="8">
        <v>339434</v>
      </c>
      <c r="J448" s="3">
        <v>9.5399999999999991</v>
      </c>
      <c r="K448" s="3">
        <v>0.94</v>
      </c>
      <c r="L448" s="3">
        <v>0.86</v>
      </c>
      <c r="M448" s="3">
        <v>1.5</v>
      </c>
      <c r="N448" s="3">
        <v>8.9600000000000009</v>
      </c>
      <c r="O448" s="3">
        <v>10.71</v>
      </c>
      <c r="P448" s="3">
        <v>9.7899999999999991</v>
      </c>
      <c r="Q448" s="3">
        <v>14.71</v>
      </c>
      <c r="R448" s="3">
        <v>6.84</v>
      </c>
      <c r="S448" s="3">
        <v>35.19</v>
      </c>
      <c r="T448" s="3"/>
      <c r="U448" s="3">
        <v>346</v>
      </c>
      <c r="V448" s="3">
        <v>228</v>
      </c>
      <c r="W448" s="9">
        <v>1.27</v>
      </c>
      <c r="X448" s="3"/>
      <c r="Y448" s="2"/>
      <c r="Z448" s="2"/>
    </row>
    <row r="449" spans="1:26" ht="15.75" customHeight="1" x14ac:dyDescent="0.3">
      <c r="A449" s="7" t="s">
        <v>457</v>
      </c>
      <c r="B449" s="7">
        <v>448</v>
      </c>
      <c r="C449" s="3" t="s">
        <v>1</v>
      </c>
      <c r="D449" s="3"/>
      <c r="E449" s="3">
        <v>41.5</v>
      </c>
      <c r="F449" s="4">
        <v>-3.49</v>
      </c>
      <c r="G449" s="8">
        <v>14434300</v>
      </c>
      <c r="H449" s="8">
        <v>604607</v>
      </c>
      <c r="I449" s="8">
        <v>187117</v>
      </c>
      <c r="J449" s="3"/>
      <c r="K449" s="3">
        <v>0.68</v>
      </c>
      <c r="L449" s="3">
        <v>0.64</v>
      </c>
      <c r="M449" s="3"/>
      <c r="N449" s="3">
        <v>0</v>
      </c>
      <c r="O449" s="3">
        <v>-0.23</v>
      </c>
      <c r="P449" s="3">
        <v>-1.45</v>
      </c>
      <c r="Q449" s="3">
        <v>-4.25</v>
      </c>
      <c r="R449" s="3">
        <v>4.66</v>
      </c>
      <c r="S449" s="3">
        <v>51.81</v>
      </c>
      <c r="T449" s="3"/>
      <c r="U449" s="3"/>
      <c r="V449" s="3"/>
      <c r="W449" s="6"/>
      <c r="X449" s="3"/>
      <c r="Y449" s="2"/>
      <c r="Z449" s="2"/>
    </row>
    <row r="450" spans="1:26" ht="15.75" customHeight="1" x14ac:dyDescent="0.3">
      <c r="A450" s="7" t="s">
        <v>458</v>
      </c>
      <c r="B450" s="7">
        <v>449</v>
      </c>
      <c r="C450" s="3" t="s">
        <v>1</v>
      </c>
      <c r="D450" s="3"/>
      <c r="E450" s="3">
        <v>3.92</v>
      </c>
      <c r="F450" s="4">
        <v>-2</v>
      </c>
      <c r="G450" s="8">
        <v>1376400</v>
      </c>
      <c r="H450" s="8">
        <v>5435</v>
      </c>
      <c r="I450" s="8">
        <v>2940</v>
      </c>
      <c r="J450" s="3">
        <v>9.9499999999999993</v>
      </c>
      <c r="K450" s="3">
        <v>2.93</v>
      </c>
      <c r="L450" s="3">
        <v>0.31</v>
      </c>
      <c r="M450" s="3">
        <v>0.27</v>
      </c>
      <c r="N450" s="3">
        <v>0.39</v>
      </c>
      <c r="O450" s="3">
        <v>28.44</v>
      </c>
      <c r="P450" s="3">
        <v>30.73</v>
      </c>
      <c r="Q450" s="3">
        <v>14.36</v>
      </c>
      <c r="R450" s="3">
        <v>6.75</v>
      </c>
      <c r="S450" s="3">
        <v>42.5</v>
      </c>
      <c r="T450" s="3"/>
      <c r="U450" s="3">
        <v>138</v>
      </c>
      <c r="V450" s="3">
        <v>126</v>
      </c>
      <c r="W450" s="9">
        <v>0.46</v>
      </c>
      <c r="X450" s="3"/>
      <c r="Y450" s="2"/>
      <c r="Z450" s="2"/>
    </row>
    <row r="451" spans="1:26" ht="15.75" customHeight="1" x14ac:dyDescent="0.3">
      <c r="A451" s="7" t="s">
        <v>459</v>
      </c>
      <c r="B451" s="7">
        <v>450</v>
      </c>
      <c r="C451" s="3" t="s">
        <v>5</v>
      </c>
      <c r="D451" s="3"/>
      <c r="E451" s="3">
        <v>4.54</v>
      </c>
      <c r="F451" s="4">
        <v>-5.81</v>
      </c>
      <c r="G451" s="8">
        <v>5900</v>
      </c>
      <c r="H451" s="8">
        <v>27</v>
      </c>
      <c r="I451" s="8">
        <v>1816</v>
      </c>
      <c r="J451" s="3">
        <v>9.5500000000000007</v>
      </c>
      <c r="K451" s="3">
        <v>0.9</v>
      </c>
      <c r="L451" s="3">
        <v>0.16</v>
      </c>
      <c r="M451" s="3">
        <v>0.18</v>
      </c>
      <c r="N451" s="3">
        <v>0.48</v>
      </c>
      <c r="O451" s="3">
        <v>10.210000000000001</v>
      </c>
      <c r="P451" s="3">
        <v>9.65</v>
      </c>
      <c r="Q451" s="3">
        <v>10.31</v>
      </c>
      <c r="R451" s="3">
        <v>3.73</v>
      </c>
      <c r="S451" s="3">
        <v>8.39</v>
      </c>
      <c r="T451" s="3"/>
      <c r="U451" s="3">
        <v>350</v>
      </c>
      <c r="V451" s="3">
        <v>240</v>
      </c>
      <c r="W451" s="9">
        <v>-7.0000000000000007E-2</v>
      </c>
      <c r="X451" s="3"/>
      <c r="Y451" s="2"/>
      <c r="Z451" s="2"/>
    </row>
    <row r="452" spans="1:26" ht="15.75" customHeight="1" x14ac:dyDescent="0.3">
      <c r="A452" s="7" t="s">
        <v>460</v>
      </c>
      <c r="B452" s="7">
        <v>451</v>
      </c>
      <c r="C452" s="3" t="s">
        <v>1</v>
      </c>
      <c r="D452" s="3"/>
      <c r="E452" s="3">
        <v>2.2000000000000002</v>
      </c>
      <c r="F452" s="3">
        <v>0</v>
      </c>
      <c r="G452" s="8">
        <v>9306000</v>
      </c>
      <c r="H452" s="8">
        <v>20623</v>
      </c>
      <c r="I452" s="8">
        <v>23572</v>
      </c>
      <c r="J452" s="3">
        <v>9.99</v>
      </c>
      <c r="K452" s="3">
        <v>0.91</v>
      </c>
      <c r="L452" s="3">
        <v>0.92</v>
      </c>
      <c r="M452" s="3">
        <v>0.04</v>
      </c>
      <c r="N452" s="3">
        <v>0.22</v>
      </c>
      <c r="O452" s="3">
        <v>5.88</v>
      </c>
      <c r="P452" s="3">
        <v>9.01</v>
      </c>
      <c r="Q452" s="3">
        <v>19.059999999999999</v>
      </c>
      <c r="R452" s="3">
        <v>9.09</v>
      </c>
      <c r="S452" s="3">
        <v>74.86</v>
      </c>
      <c r="T452" s="3"/>
      <c r="U452" s="3">
        <v>378</v>
      </c>
      <c r="V452" s="3">
        <v>395</v>
      </c>
      <c r="W452" s="4">
        <v>-11.13</v>
      </c>
      <c r="X452" s="3"/>
      <c r="Y452" s="2"/>
      <c r="Z452" s="2"/>
    </row>
    <row r="453" spans="1:26" ht="15.75" customHeight="1" x14ac:dyDescent="0.3">
      <c r="A453" s="7" t="s">
        <v>461</v>
      </c>
      <c r="B453" s="7">
        <v>452</v>
      </c>
      <c r="C453" s="3" t="s">
        <v>1</v>
      </c>
      <c r="D453" s="3"/>
      <c r="E453" s="3">
        <v>4</v>
      </c>
      <c r="F453" s="4">
        <v>-3.85</v>
      </c>
      <c r="G453" s="8">
        <v>4900</v>
      </c>
      <c r="H453" s="8">
        <v>20</v>
      </c>
      <c r="I453" s="8">
        <v>394</v>
      </c>
      <c r="J453" s="3">
        <v>8.14</v>
      </c>
      <c r="K453" s="3">
        <v>0.92</v>
      </c>
      <c r="L453" s="3">
        <v>0.16</v>
      </c>
      <c r="M453" s="3">
        <v>0.05</v>
      </c>
      <c r="N453" s="3">
        <v>0.49</v>
      </c>
      <c r="O453" s="3">
        <v>10.36</v>
      </c>
      <c r="P453" s="3">
        <v>11.34</v>
      </c>
      <c r="Q453" s="3">
        <v>4.09</v>
      </c>
      <c r="R453" s="3">
        <v>8.41</v>
      </c>
      <c r="S453" s="3">
        <v>41.87</v>
      </c>
      <c r="T453" s="3"/>
      <c r="U453" s="3">
        <v>259</v>
      </c>
      <c r="V453" s="3">
        <v>195</v>
      </c>
      <c r="W453" s="4">
        <v>0.13</v>
      </c>
      <c r="X453" s="3"/>
      <c r="Y453" s="2"/>
      <c r="Z453" s="2"/>
    </row>
    <row r="454" spans="1:26" ht="15.75" customHeight="1" x14ac:dyDescent="0.3">
      <c r="A454" s="7" t="s">
        <v>462</v>
      </c>
      <c r="B454" s="7">
        <v>453</v>
      </c>
      <c r="C454" s="3" t="s">
        <v>1</v>
      </c>
      <c r="D454" s="3"/>
      <c r="E454" s="3">
        <v>3.96</v>
      </c>
      <c r="F454" s="4">
        <v>0.51</v>
      </c>
      <c r="G454" s="8">
        <v>57800</v>
      </c>
      <c r="H454" s="3">
        <v>229</v>
      </c>
      <c r="I454" s="8">
        <v>1351</v>
      </c>
      <c r="J454" s="3">
        <v>7.29</v>
      </c>
      <c r="K454" s="3">
        <v>0.82</v>
      </c>
      <c r="L454" s="3">
        <v>0.16</v>
      </c>
      <c r="M454" s="3">
        <v>0.15</v>
      </c>
      <c r="N454" s="3">
        <v>0.54</v>
      </c>
      <c r="O454" s="3">
        <v>11.39</v>
      </c>
      <c r="P454" s="3">
        <v>11.6</v>
      </c>
      <c r="Q454" s="3">
        <v>18.77</v>
      </c>
      <c r="R454" s="3">
        <v>3.81</v>
      </c>
      <c r="S454" s="3">
        <v>37.619999999999997</v>
      </c>
      <c r="T454" s="3"/>
      <c r="U454" s="3">
        <v>234</v>
      </c>
      <c r="V454" s="3">
        <v>153</v>
      </c>
      <c r="W454" s="9"/>
      <c r="X454" s="3"/>
      <c r="Y454" s="2"/>
      <c r="Z454" s="2"/>
    </row>
    <row r="455" spans="1:26" ht="15.75" customHeight="1" x14ac:dyDescent="0.3">
      <c r="A455" s="7" t="s">
        <v>463</v>
      </c>
      <c r="B455" s="7">
        <v>454</v>
      </c>
      <c r="C455" s="3" t="s">
        <v>1</v>
      </c>
      <c r="D455" s="3"/>
      <c r="E455" s="3">
        <v>138</v>
      </c>
      <c r="F455" s="9">
        <v>0</v>
      </c>
      <c r="G455" s="8">
        <v>500</v>
      </c>
      <c r="H455" s="3">
        <v>69</v>
      </c>
      <c r="I455" s="8">
        <v>33120</v>
      </c>
      <c r="J455" s="3">
        <v>30.45</v>
      </c>
      <c r="K455" s="3">
        <v>3.04</v>
      </c>
      <c r="L455" s="3">
        <v>0.92</v>
      </c>
      <c r="M455" s="3">
        <v>0.9</v>
      </c>
      <c r="N455" s="3">
        <v>4.53</v>
      </c>
      <c r="O455" s="3">
        <v>5.85</v>
      </c>
      <c r="P455" s="3">
        <v>9.3699999999999992</v>
      </c>
      <c r="Q455" s="3">
        <v>6.86</v>
      </c>
      <c r="R455" s="3">
        <v>2.61</v>
      </c>
      <c r="S455" s="3">
        <v>25.76</v>
      </c>
      <c r="T455" s="3"/>
      <c r="U455" s="3">
        <v>614</v>
      </c>
      <c r="V455" s="3">
        <v>640</v>
      </c>
      <c r="W455" s="9">
        <v>2.58</v>
      </c>
      <c r="X455" s="3"/>
      <c r="Y455" s="2"/>
      <c r="Z455" s="2"/>
    </row>
    <row r="456" spans="1:26" ht="15.75" customHeight="1" x14ac:dyDescent="0.3">
      <c r="A456" s="7" t="s">
        <v>464</v>
      </c>
      <c r="B456" s="7">
        <v>455</v>
      </c>
      <c r="C456" s="3" t="s">
        <v>1</v>
      </c>
      <c r="D456" s="3"/>
      <c r="E456" s="3">
        <v>51.5</v>
      </c>
      <c r="F456" s="3">
        <v>-0.96</v>
      </c>
      <c r="G456" s="8">
        <v>2971900</v>
      </c>
      <c r="H456" s="8">
        <v>154211</v>
      </c>
      <c r="I456" s="8">
        <v>74675</v>
      </c>
      <c r="J456" s="3">
        <v>15.88</v>
      </c>
      <c r="K456" s="3">
        <v>1.26</v>
      </c>
      <c r="L456" s="3">
        <v>0.78</v>
      </c>
      <c r="M456" s="3">
        <v>1.1499999999999999</v>
      </c>
      <c r="N456" s="3">
        <v>3.24</v>
      </c>
      <c r="O456" s="3">
        <v>6.73</v>
      </c>
      <c r="P456" s="3">
        <v>7.93</v>
      </c>
      <c r="Q456" s="3">
        <v>11.72</v>
      </c>
      <c r="R456" s="3">
        <v>4.62</v>
      </c>
      <c r="S456" s="3">
        <v>54.99</v>
      </c>
      <c r="T456" s="3"/>
      <c r="U456" s="3">
        <v>533</v>
      </c>
      <c r="V456" s="3">
        <v>479</v>
      </c>
      <c r="W456" s="6">
        <v>0.7</v>
      </c>
      <c r="X456" s="3"/>
      <c r="Y456" s="2"/>
      <c r="Z456" s="2"/>
    </row>
    <row r="457" spans="1:26" ht="15.75" customHeight="1" x14ac:dyDescent="0.3">
      <c r="A457" s="7" t="s">
        <v>465</v>
      </c>
      <c r="B457" s="7">
        <v>456</v>
      </c>
      <c r="C457" s="3" t="s">
        <v>5</v>
      </c>
      <c r="D457" s="3"/>
      <c r="E457" s="3">
        <v>9.4</v>
      </c>
      <c r="F457" s="3">
        <v>-1.05</v>
      </c>
      <c r="G457" s="8">
        <v>10895900</v>
      </c>
      <c r="H457" s="8">
        <v>103601</v>
      </c>
      <c r="I457" s="8">
        <v>18800</v>
      </c>
      <c r="J457" s="3">
        <v>40.74</v>
      </c>
      <c r="K457" s="3">
        <v>4.92</v>
      </c>
      <c r="L457" s="3">
        <v>0.2</v>
      </c>
      <c r="M457" s="3"/>
      <c r="N457" s="3">
        <v>0.23</v>
      </c>
      <c r="O457" s="3">
        <v>14.5</v>
      </c>
      <c r="P457" s="3">
        <v>15.87</v>
      </c>
      <c r="Q457" s="3">
        <v>16.899999999999999</v>
      </c>
      <c r="R457" s="3">
        <v>1.58</v>
      </c>
      <c r="S457" s="3">
        <v>27.56</v>
      </c>
      <c r="T457" s="3"/>
      <c r="U457" s="3">
        <v>537</v>
      </c>
      <c r="V457" s="3">
        <v>473</v>
      </c>
      <c r="W457" s="9"/>
      <c r="X457" s="3"/>
      <c r="Y457" s="2"/>
      <c r="Z457" s="2"/>
    </row>
    <row r="458" spans="1:26" ht="15.75" customHeight="1" x14ac:dyDescent="0.3">
      <c r="A458" s="7" t="s">
        <v>466</v>
      </c>
      <c r="B458" s="7">
        <v>457</v>
      </c>
      <c r="C458" s="3" t="s">
        <v>1</v>
      </c>
      <c r="D458" s="3"/>
      <c r="E458" s="3">
        <v>3.74</v>
      </c>
      <c r="F458" s="4">
        <v>1.08</v>
      </c>
      <c r="G458" s="8">
        <v>9200</v>
      </c>
      <c r="H458" s="8">
        <v>35</v>
      </c>
      <c r="I458" s="8">
        <v>2307</v>
      </c>
      <c r="J458" s="3">
        <v>18.899999999999999</v>
      </c>
      <c r="K458" s="3">
        <v>2.85</v>
      </c>
      <c r="L458" s="3">
        <v>0.35</v>
      </c>
      <c r="M458" s="3"/>
      <c r="N458" s="3">
        <v>0.2</v>
      </c>
      <c r="O458" s="3">
        <v>14.49</v>
      </c>
      <c r="P458" s="3">
        <v>16.34</v>
      </c>
      <c r="Q458" s="3">
        <v>7.56</v>
      </c>
      <c r="R458" s="3"/>
      <c r="S458" s="3">
        <v>8.9600000000000009</v>
      </c>
      <c r="T458" s="3"/>
      <c r="U458" s="3">
        <v>403</v>
      </c>
      <c r="V458" s="3">
        <v>345</v>
      </c>
      <c r="W458" s="9">
        <v>0.15</v>
      </c>
      <c r="X458" s="3"/>
      <c r="Y458" s="2"/>
      <c r="Z458" s="2"/>
    </row>
    <row r="459" spans="1:26" ht="15.75" customHeight="1" x14ac:dyDescent="0.3">
      <c r="A459" s="7" t="s">
        <v>467</v>
      </c>
      <c r="B459" s="7">
        <v>458</v>
      </c>
      <c r="C459" s="3" t="s">
        <v>1</v>
      </c>
      <c r="D459" s="3"/>
      <c r="E459" s="3">
        <v>4.2</v>
      </c>
      <c r="F459" s="3">
        <v>8.81</v>
      </c>
      <c r="G459" s="8">
        <v>12972500</v>
      </c>
      <c r="H459" s="8">
        <v>53520</v>
      </c>
      <c r="I459" s="8">
        <v>3481</v>
      </c>
      <c r="J459" s="3"/>
      <c r="K459" s="3">
        <v>0.45</v>
      </c>
      <c r="L459" s="3">
        <v>1.23</v>
      </c>
      <c r="M459" s="3"/>
      <c r="N459" s="3">
        <v>0</v>
      </c>
      <c r="O459" s="3">
        <v>0.49</v>
      </c>
      <c r="P459" s="3">
        <v>-3.15</v>
      </c>
      <c r="Q459" s="3">
        <v>2.77</v>
      </c>
      <c r="R459" s="3"/>
      <c r="S459" s="3">
        <v>47.75</v>
      </c>
      <c r="T459" s="3"/>
      <c r="U459" s="3"/>
      <c r="V459" s="3"/>
      <c r="W459" s="9"/>
      <c r="X459" s="3"/>
      <c r="Y459" s="2"/>
      <c r="Z459" s="2"/>
    </row>
    <row r="460" spans="1:26" ht="15.75" customHeight="1" x14ac:dyDescent="0.3">
      <c r="A460" s="7" t="s">
        <v>468</v>
      </c>
      <c r="B460" s="7">
        <v>459</v>
      </c>
      <c r="C460" s="3" t="s">
        <v>5</v>
      </c>
      <c r="D460" s="3"/>
      <c r="E460" s="3">
        <v>0.01</v>
      </c>
      <c r="F460" s="4">
        <v>0</v>
      </c>
      <c r="G460" s="8">
        <v>3919000</v>
      </c>
      <c r="H460" s="8">
        <v>39</v>
      </c>
      <c r="I460" s="8">
        <v>31</v>
      </c>
      <c r="J460" s="3"/>
      <c r="K460" s="3"/>
      <c r="L460" s="3">
        <v>-1.24</v>
      </c>
      <c r="M460" s="3"/>
      <c r="N460" s="3">
        <v>0</v>
      </c>
      <c r="O460" s="3"/>
      <c r="P460" s="3"/>
      <c r="Q460" s="3"/>
      <c r="R460" s="3"/>
      <c r="S460" s="3"/>
      <c r="T460" s="3"/>
      <c r="U460" s="3"/>
      <c r="V460" s="3"/>
      <c r="W460" s="9"/>
      <c r="X460" s="3"/>
      <c r="Y460" s="2"/>
      <c r="Z460" s="2"/>
    </row>
    <row r="461" spans="1:26" ht="15.75" customHeight="1" x14ac:dyDescent="0.3">
      <c r="A461" s="7" t="s">
        <v>469</v>
      </c>
      <c r="B461" s="7">
        <v>460</v>
      </c>
      <c r="C461" s="3" t="s">
        <v>1</v>
      </c>
      <c r="D461" s="3"/>
      <c r="E461" s="3">
        <v>0.7</v>
      </c>
      <c r="F461" s="3">
        <v>0</v>
      </c>
      <c r="G461" s="8">
        <v>18300</v>
      </c>
      <c r="H461" s="3">
        <v>13</v>
      </c>
      <c r="I461" s="3">
        <v>836</v>
      </c>
      <c r="J461" s="3">
        <v>8.89</v>
      </c>
      <c r="K461" s="3">
        <v>0.35</v>
      </c>
      <c r="L461" s="3">
        <v>1.92</v>
      </c>
      <c r="M461" s="3">
        <v>0.06</v>
      </c>
      <c r="N461" s="3">
        <v>0.08</v>
      </c>
      <c r="O461" s="3">
        <v>2.0099999999999998</v>
      </c>
      <c r="P461" s="3">
        <v>3.92</v>
      </c>
      <c r="Q461" s="3">
        <v>12.81</v>
      </c>
      <c r="R461" s="3">
        <v>8.2899999999999991</v>
      </c>
      <c r="S461" s="3">
        <v>36.57</v>
      </c>
      <c r="T461" s="3"/>
      <c r="U461" s="3">
        <v>480</v>
      </c>
      <c r="V461" s="3">
        <v>537</v>
      </c>
      <c r="W461" s="9">
        <v>0.02</v>
      </c>
      <c r="X461" s="3"/>
      <c r="Y461" s="2"/>
      <c r="Z461" s="2"/>
    </row>
    <row r="462" spans="1:26" ht="15.75" customHeight="1" x14ac:dyDescent="0.3">
      <c r="A462" s="7" t="s">
        <v>470</v>
      </c>
      <c r="B462" s="7">
        <v>461</v>
      </c>
      <c r="C462" s="3" t="s">
        <v>1</v>
      </c>
      <c r="D462" s="3"/>
      <c r="E462" s="3">
        <v>21.9</v>
      </c>
      <c r="F462" s="3">
        <v>0</v>
      </c>
      <c r="G462" s="8">
        <v>234700</v>
      </c>
      <c r="H462" s="8">
        <v>5153</v>
      </c>
      <c r="I462" s="8">
        <v>6570</v>
      </c>
      <c r="J462" s="3">
        <v>20.61</v>
      </c>
      <c r="K462" s="3">
        <v>4.72</v>
      </c>
      <c r="L462" s="3">
        <v>0.2</v>
      </c>
      <c r="M462" s="3">
        <v>0.4</v>
      </c>
      <c r="N462" s="3">
        <v>1.06</v>
      </c>
      <c r="O462" s="3">
        <v>23.19</v>
      </c>
      <c r="P462" s="3">
        <v>22.74</v>
      </c>
      <c r="Q462" s="3">
        <v>17.34</v>
      </c>
      <c r="R462" s="3">
        <v>5.0199999999999996</v>
      </c>
      <c r="S462" s="3">
        <v>69.95</v>
      </c>
      <c r="T462" s="3"/>
      <c r="U462" s="3">
        <v>359</v>
      </c>
      <c r="V462" s="3">
        <v>320</v>
      </c>
      <c r="W462" s="9">
        <v>0.39</v>
      </c>
      <c r="X462" s="3"/>
      <c r="Y462" s="2"/>
      <c r="Z462" s="2"/>
    </row>
    <row r="463" spans="1:26" ht="15.75" customHeight="1" x14ac:dyDescent="0.3">
      <c r="A463" s="7" t="s">
        <v>471</v>
      </c>
      <c r="B463" s="7">
        <v>462</v>
      </c>
      <c r="C463" s="3" t="s">
        <v>1</v>
      </c>
      <c r="D463" s="3"/>
      <c r="E463" s="3">
        <v>0.63</v>
      </c>
      <c r="F463" s="3">
        <v>0</v>
      </c>
      <c r="G463" s="8">
        <v>1473100</v>
      </c>
      <c r="H463" s="8">
        <v>927</v>
      </c>
      <c r="I463" s="8">
        <v>2629</v>
      </c>
      <c r="J463" s="3"/>
      <c r="K463" s="3">
        <v>0.48</v>
      </c>
      <c r="L463" s="3">
        <v>1.26</v>
      </c>
      <c r="M463" s="3"/>
      <c r="N463" s="3">
        <v>0</v>
      </c>
      <c r="O463" s="3">
        <v>-0.95</v>
      </c>
      <c r="P463" s="3">
        <v>-6.12</v>
      </c>
      <c r="Q463" s="3">
        <v>-25.24</v>
      </c>
      <c r="R463" s="3"/>
      <c r="S463" s="3">
        <v>47.23</v>
      </c>
      <c r="T463" s="3"/>
      <c r="U463" s="3"/>
      <c r="V463" s="3"/>
      <c r="W463" s="9"/>
      <c r="X463" s="3"/>
      <c r="Y463" s="2"/>
      <c r="Z463" s="2"/>
    </row>
    <row r="464" spans="1:26" ht="15.75" customHeight="1" x14ac:dyDescent="0.3">
      <c r="A464" s="7" t="s">
        <v>472</v>
      </c>
      <c r="B464" s="7">
        <v>463</v>
      </c>
      <c r="C464" s="3" t="s">
        <v>1</v>
      </c>
      <c r="D464" s="3"/>
      <c r="E464" s="3">
        <v>10.3</v>
      </c>
      <c r="F464" s="4">
        <v>0</v>
      </c>
      <c r="G464" s="8">
        <v>0</v>
      </c>
      <c r="H464" s="8">
        <v>0</v>
      </c>
      <c r="I464" s="8">
        <v>206</v>
      </c>
      <c r="J464" s="3">
        <v>26.24</v>
      </c>
      <c r="K464" s="3">
        <v>0.46</v>
      </c>
      <c r="L464" s="3">
        <v>0.89</v>
      </c>
      <c r="M464" s="3"/>
      <c r="N464" s="3">
        <v>0.39</v>
      </c>
      <c r="O464" s="3">
        <v>3.94</v>
      </c>
      <c r="P464" s="3">
        <v>1.77</v>
      </c>
      <c r="Q464" s="3">
        <v>-3.18</v>
      </c>
      <c r="R464" s="3"/>
      <c r="S464" s="3">
        <v>40.21</v>
      </c>
      <c r="T464" s="3"/>
      <c r="U464" s="3">
        <v>796</v>
      </c>
      <c r="V464" s="3">
        <v>703</v>
      </c>
      <c r="W464" s="9">
        <v>-0.18</v>
      </c>
      <c r="X464" s="3"/>
      <c r="Y464" s="2"/>
      <c r="Z464" s="2"/>
    </row>
    <row r="465" spans="1:26" ht="15.75" customHeight="1" x14ac:dyDescent="0.3">
      <c r="A465" s="7" t="s">
        <v>473</v>
      </c>
      <c r="B465" s="7">
        <v>464</v>
      </c>
      <c r="C465" s="3" t="s">
        <v>5</v>
      </c>
      <c r="D465" s="3"/>
      <c r="E465" s="3">
        <v>38</v>
      </c>
      <c r="F465" s="3">
        <v>0</v>
      </c>
      <c r="G465" s="3">
        <v>0</v>
      </c>
      <c r="H465" s="3">
        <v>0</v>
      </c>
      <c r="I465" s="8">
        <v>3563</v>
      </c>
      <c r="J465" s="3">
        <v>121.1</v>
      </c>
      <c r="K465" s="3">
        <v>4.68</v>
      </c>
      <c r="L465" s="3">
        <v>0.38</v>
      </c>
      <c r="M465" s="3">
        <v>1.43</v>
      </c>
      <c r="N465" s="3">
        <v>0.31</v>
      </c>
      <c r="O465" s="3">
        <v>3.51</v>
      </c>
      <c r="P465" s="3">
        <v>3.62</v>
      </c>
      <c r="Q465" s="3">
        <v>-31.37</v>
      </c>
      <c r="R465" s="3">
        <v>3.78</v>
      </c>
      <c r="S465" s="3">
        <v>1.52</v>
      </c>
      <c r="T465" s="3"/>
      <c r="U465" s="3">
        <v>871</v>
      </c>
      <c r="V465" s="3">
        <v>847</v>
      </c>
      <c r="W465" s="4">
        <v>7.7</v>
      </c>
      <c r="X465" s="3"/>
      <c r="Y465" s="2"/>
      <c r="Z465" s="2"/>
    </row>
    <row r="466" spans="1:26" ht="15.75" customHeight="1" x14ac:dyDescent="0.3">
      <c r="A466" s="7" t="s">
        <v>474</v>
      </c>
      <c r="B466" s="7">
        <v>465</v>
      </c>
      <c r="C466" s="3" t="s">
        <v>1</v>
      </c>
      <c r="D466" s="3"/>
      <c r="E466" s="3">
        <v>4.18</v>
      </c>
      <c r="F466" s="3">
        <v>-0.95</v>
      </c>
      <c r="G466" s="8">
        <v>659500</v>
      </c>
      <c r="H466" s="8">
        <v>2761</v>
      </c>
      <c r="I466" s="8">
        <v>8446</v>
      </c>
      <c r="J466" s="3">
        <v>5.95</v>
      </c>
      <c r="K466" s="3">
        <v>0.61</v>
      </c>
      <c r="L466" s="3">
        <v>2.2000000000000002</v>
      </c>
      <c r="M466" s="3">
        <v>0.2</v>
      </c>
      <c r="N466" s="3">
        <v>0.7</v>
      </c>
      <c r="O466" s="3">
        <v>6.56</v>
      </c>
      <c r="P466" s="3">
        <v>10.42</v>
      </c>
      <c r="Q466" s="3">
        <v>8.68</v>
      </c>
      <c r="R466" s="3">
        <v>9.48</v>
      </c>
      <c r="S466" s="3">
        <v>31.47</v>
      </c>
      <c r="T466" s="3"/>
      <c r="U466" s="3">
        <v>247</v>
      </c>
      <c r="V466" s="3">
        <v>261</v>
      </c>
      <c r="W466" s="6">
        <v>0.02</v>
      </c>
      <c r="X466" s="3"/>
      <c r="Y466" s="2"/>
      <c r="Z466" s="2"/>
    </row>
    <row r="467" spans="1:26" ht="15.75" customHeight="1" x14ac:dyDescent="0.3">
      <c r="A467" s="7" t="s">
        <v>475</v>
      </c>
      <c r="B467" s="7">
        <v>466</v>
      </c>
      <c r="C467" s="3" t="s">
        <v>5</v>
      </c>
      <c r="D467" s="3"/>
      <c r="E467" s="3">
        <v>1.25</v>
      </c>
      <c r="F467" s="3">
        <v>0</v>
      </c>
      <c r="G467" s="8">
        <v>13300</v>
      </c>
      <c r="H467" s="8">
        <v>17</v>
      </c>
      <c r="I467" s="8">
        <v>251</v>
      </c>
      <c r="J467" s="3"/>
      <c r="K467" s="3">
        <v>0.28999999999999998</v>
      </c>
      <c r="L467" s="3">
        <v>0.42</v>
      </c>
      <c r="M467" s="3">
        <v>0.01</v>
      </c>
      <c r="N467" s="3">
        <v>0</v>
      </c>
      <c r="O467" s="3">
        <v>-2.12</v>
      </c>
      <c r="P467" s="3">
        <v>-3.99</v>
      </c>
      <c r="Q467" s="3">
        <v>-9.67</v>
      </c>
      <c r="R467" s="3">
        <v>0.43</v>
      </c>
      <c r="S467" s="3">
        <v>37.19</v>
      </c>
      <c r="T467" s="3"/>
      <c r="U467" s="3"/>
      <c r="V467" s="3"/>
      <c r="W467" s="9"/>
      <c r="X467" s="3"/>
      <c r="Y467" s="2"/>
      <c r="Z467" s="2"/>
    </row>
    <row r="468" spans="1:26" ht="15.75" customHeight="1" x14ac:dyDescent="0.3">
      <c r="A468" s="7" t="s">
        <v>476</v>
      </c>
      <c r="B468" s="7">
        <v>467</v>
      </c>
      <c r="C468" s="3" t="s">
        <v>5</v>
      </c>
      <c r="D468" s="3"/>
      <c r="E468" s="3">
        <v>0.47</v>
      </c>
      <c r="F468" s="9">
        <v>2.17</v>
      </c>
      <c r="G468" s="8">
        <v>671200</v>
      </c>
      <c r="H468" s="3">
        <v>308</v>
      </c>
      <c r="I468" s="3">
        <v>613</v>
      </c>
      <c r="J468" s="3">
        <v>1.99</v>
      </c>
      <c r="K468" s="3">
        <v>0.36</v>
      </c>
      <c r="L468" s="3">
        <v>1.68</v>
      </c>
      <c r="M468" s="3"/>
      <c r="N468" s="3">
        <v>0.24</v>
      </c>
      <c r="O468" s="3">
        <v>8.06</v>
      </c>
      <c r="P468" s="3">
        <v>20.14</v>
      </c>
      <c r="Q468" s="3">
        <v>-1.52</v>
      </c>
      <c r="R468" s="3"/>
      <c r="S468" s="3">
        <v>72.22</v>
      </c>
      <c r="T468" s="3"/>
      <c r="U468" s="3">
        <v>74</v>
      </c>
      <c r="V468" s="3">
        <v>182</v>
      </c>
      <c r="W468" s="9"/>
      <c r="X468" s="3"/>
      <c r="Y468" s="2"/>
      <c r="Z468" s="2"/>
    </row>
    <row r="469" spans="1:26" ht="15.75" customHeight="1" x14ac:dyDescent="0.3">
      <c r="A469" s="7" t="s">
        <v>477</v>
      </c>
      <c r="B469" s="7">
        <v>468</v>
      </c>
      <c r="C469" s="3" t="s">
        <v>1</v>
      </c>
      <c r="D469" s="3"/>
      <c r="E469" s="3">
        <v>5.45</v>
      </c>
      <c r="F469" s="9">
        <v>-0.91</v>
      </c>
      <c r="G469" s="8">
        <v>237800</v>
      </c>
      <c r="H469" s="8">
        <v>1301</v>
      </c>
      <c r="I469" s="8">
        <v>2976</v>
      </c>
      <c r="J469" s="3">
        <v>36.020000000000003</v>
      </c>
      <c r="K469" s="3">
        <v>2.27</v>
      </c>
      <c r="L469" s="3">
        <v>0.35</v>
      </c>
      <c r="M469" s="3">
        <v>0.03</v>
      </c>
      <c r="N469" s="3">
        <v>0.15</v>
      </c>
      <c r="O469" s="3">
        <v>6.31</v>
      </c>
      <c r="P469" s="3">
        <v>6.3</v>
      </c>
      <c r="Q469" s="3">
        <v>8.67</v>
      </c>
      <c r="R469" s="3">
        <v>2.5499999999999998</v>
      </c>
      <c r="S469" s="3">
        <v>70.17</v>
      </c>
      <c r="T469" s="3"/>
      <c r="U469" s="3">
        <v>724</v>
      </c>
      <c r="V469" s="3">
        <v>645</v>
      </c>
      <c r="W469" s="9">
        <v>1.57</v>
      </c>
      <c r="X469" s="3"/>
      <c r="Y469" s="2"/>
      <c r="Z469" s="2"/>
    </row>
    <row r="470" spans="1:26" ht="15.75" customHeight="1" x14ac:dyDescent="0.3">
      <c r="A470" s="7" t="s">
        <v>478</v>
      </c>
      <c r="B470" s="7">
        <v>469</v>
      </c>
      <c r="C470" s="3" t="s">
        <v>1</v>
      </c>
      <c r="D470" s="3"/>
      <c r="E470" s="3">
        <v>18.600000000000001</v>
      </c>
      <c r="F470" s="4">
        <v>-1.59</v>
      </c>
      <c r="G470" s="8">
        <v>3715900</v>
      </c>
      <c r="H470" s="8">
        <v>69964</v>
      </c>
      <c r="I470" s="8">
        <v>18088</v>
      </c>
      <c r="J470" s="3">
        <v>39.31</v>
      </c>
      <c r="K470" s="3">
        <v>10.050000000000001</v>
      </c>
      <c r="L470" s="3">
        <v>1.44</v>
      </c>
      <c r="M470" s="3">
        <v>0.1</v>
      </c>
      <c r="N470" s="3">
        <v>0.47</v>
      </c>
      <c r="O470" s="3">
        <v>16.079999999999998</v>
      </c>
      <c r="P470" s="3">
        <v>25.54</v>
      </c>
      <c r="Q470" s="3">
        <v>16.18</v>
      </c>
      <c r="R470" s="3">
        <v>1.6</v>
      </c>
      <c r="S470" s="3">
        <v>60.6</v>
      </c>
      <c r="T470" s="3"/>
      <c r="U470" s="3">
        <v>445</v>
      </c>
      <c r="V470" s="3">
        <v>456</v>
      </c>
      <c r="W470" s="6">
        <v>-0.27</v>
      </c>
      <c r="X470" s="3"/>
      <c r="Y470" s="2"/>
      <c r="Z470" s="2"/>
    </row>
    <row r="471" spans="1:26" ht="15.75" customHeight="1" x14ac:dyDescent="0.3">
      <c r="A471" s="7" t="s">
        <v>479</v>
      </c>
      <c r="B471" s="7">
        <v>470</v>
      </c>
      <c r="C471" s="3" t="s">
        <v>1</v>
      </c>
      <c r="D471" s="3"/>
      <c r="E471" s="3">
        <v>1.66</v>
      </c>
      <c r="F471" s="4">
        <v>0</v>
      </c>
      <c r="G471" s="8">
        <v>4067800</v>
      </c>
      <c r="H471" s="8">
        <v>7067</v>
      </c>
      <c r="I471" s="8">
        <v>1278</v>
      </c>
      <c r="J471" s="3">
        <v>48.92</v>
      </c>
      <c r="K471" s="3">
        <v>0.72</v>
      </c>
      <c r="L471" s="3">
        <v>0.17</v>
      </c>
      <c r="M471" s="3">
        <v>0.05</v>
      </c>
      <c r="N471" s="3">
        <v>0.03</v>
      </c>
      <c r="O471" s="3">
        <v>1.75</v>
      </c>
      <c r="P471" s="3">
        <v>1.41</v>
      </c>
      <c r="Q471" s="3">
        <v>-6.96</v>
      </c>
      <c r="R471" s="3">
        <v>3.01</v>
      </c>
      <c r="S471" s="3">
        <v>28.6</v>
      </c>
      <c r="T471" s="3"/>
      <c r="U471" s="3">
        <v>890</v>
      </c>
      <c r="V471" s="3">
        <v>889</v>
      </c>
      <c r="W471" s="4">
        <v>-2.89</v>
      </c>
      <c r="X471" s="3"/>
      <c r="Y471" s="2"/>
      <c r="Z471" s="2"/>
    </row>
    <row r="472" spans="1:26" ht="15.75" customHeight="1" x14ac:dyDescent="0.3">
      <c r="A472" s="7" t="s">
        <v>480</v>
      </c>
      <c r="B472" s="7">
        <v>471</v>
      </c>
      <c r="C472" s="3" t="s">
        <v>5</v>
      </c>
      <c r="D472" s="3"/>
      <c r="E472" s="3">
        <v>1.36</v>
      </c>
      <c r="F472" s="4">
        <v>0</v>
      </c>
      <c r="G472" s="8">
        <v>4700</v>
      </c>
      <c r="H472" s="3">
        <v>6</v>
      </c>
      <c r="I472" s="8">
        <v>865</v>
      </c>
      <c r="J472" s="3"/>
      <c r="K472" s="3">
        <v>1.06</v>
      </c>
      <c r="L472" s="3">
        <v>0.35</v>
      </c>
      <c r="M472" s="3"/>
      <c r="N472" s="3">
        <v>0</v>
      </c>
      <c r="O472" s="3">
        <v>-16.91</v>
      </c>
      <c r="P472" s="3">
        <v>-22.45</v>
      </c>
      <c r="Q472" s="3">
        <v>10.24</v>
      </c>
      <c r="R472" s="3"/>
      <c r="S472" s="3">
        <v>30</v>
      </c>
      <c r="T472" s="3"/>
      <c r="U472" s="3"/>
      <c r="V472" s="3"/>
      <c r="W472" s="4"/>
      <c r="X472" s="3"/>
      <c r="Y472" s="2"/>
      <c r="Z472" s="2"/>
    </row>
    <row r="473" spans="1:26" ht="15.75" customHeight="1" x14ac:dyDescent="0.3">
      <c r="A473" s="7" t="s">
        <v>481</v>
      </c>
      <c r="B473" s="7">
        <v>472</v>
      </c>
      <c r="C473" s="3" t="s">
        <v>183</v>
      </c>
      <c r="D473" s="3"/>
      <c r="E473" s="3">
        <v>26.5</v>
      </c>
      <c r="F473" s="3">
        <v>-0.93</v>
      </c>
      <c r="G473" s="8">
        <v>300</v>
      </c>
      <c r="H473" s="3">
        <v>8</v>
      </c>
      <c r="I473" s="3">
        <v>0</v>
      </c>
      <c r="J473" s="3"/>
      <c r="K473" s="3"/>
      <c r="L473" s="3">
        <v>0.33</v>
      </c>
      <c r="M473" s="3"/>
      <c r="N473" s="3">
        <v>0</v>
      </c>
      <c r="O473" s="3">
        <v>9.08</v>
      </c>
      <c r="P473" s="3">
        <v>10.08</v>
      </c>
      <c r="Q473" s="3">
        <v>7.62</v>
      </c>
      <c r="R473" s="3"/>
      <c r="S473" s="3">
        <v>36.68</v>
      </c>
      <c r="T473" s="3"/>
      <c r="U473" s="3"/>
      <c r="V473" s="3"/>
      <c r="W473" s="9"/>
      <c r="X473" s="3"/>
      <c r="Y473" s="2"/>
      <c r="Z473" s="2"/>
    </row>
    <row r="474" spans="1:26" ht="15.75" customHeight="1" x14ac:dyDescent="0.3">
      <c r="A474" s="7" t="s">
        <v>482</v>
      </c>
      <c r="B474" s="7">
        <v>473</v>
      </c>
      <c r="C474" s="7" t="s">
        <v>1</v>
      </c>
      <c r="D474" s="3"/>
      <c r="E474" s="3">
        <v>1.33</v>
      </c>
      <c r="F474" s="9">
        <v>0.76</v>
      </c>
      <c r="G474" s="8">
        <v>1050800</v>
      </c>
      <c r="H474" s="8">
        <v>1408</v>
      </c>
      <c r="I474" s="8">
        <v>9115</v>
      </c>
      <c r="J474" s="3">
        <v>22.65</v>
      </c>
      <c r="K474" s="3">
        <v>0.53</v>
      </c>
      <c r="L474" s="3">
        <v>2.4500000000000002</v>
      </c>
      <c r="M474" s="3">
        <v>0.05</v>
      </c>
      <c r="N474" s="3">
        <v>0.06</v>
      </c>
      <c r="O474" s="3">
        <v>2.35</v>
      </c>
      <c r="P474" s="3">
        <v>2.34</v>
      </c>
      <c r="Q474" s="3">
        <v>-8.34</v>
      </c>
      <c r="R474" s="3">
        <v>3.41</v>
      </c>
      <c r="S474" s="3">
        <v>37.590000000000003</v>
      </c>
      <c r="T474" s="3"/>
      <c r="U474" s="3">
        <v>759</v>
      </c>
      <c r="V474" s="3">
        <v>751</v>
      </c>
      <c r="W474" s="9">
        <v>0.49</v>
      </c>
      <c r="X474" s="3"/>
      <c r="Y474" s="2"/>
      <c r="Z474" s="2"/>
    </row>
    <row r="475" spans="1:26" ht="15.75" customHeight="1" x14ac:dyDescent="0.3">
      <c r="A475" s="7" t="s">
        <v>483</v>
      </c>
      <c r="B475" s="7">
        <v>474</v>
      </c>
      <c r="C475" s="3" t="s">
        <v>1</v>
      </c>
      <c r="D475" s="3"/>
      <c r="E475" s="3">
        <v>6.15</v>
      </c>
      <c r="F475" s="4">
        <v>-0.81</v>
      </c>
      <c r="G475" s="8">
        <v>899000</v>
      </c>
      <c r="H475" s="8">
        <v>5595</v>
      </c>
      <c r="I475" s="8">
        <v>3770</v>
      </c>
      <c r="J475" s="3">
        <v>6.96</v>
      </c>
      <c r="K475" s="3">
        <v>1.41</v>
      </c>
      <c r="L475" s="3">
        <v>1.53</v>
      </c>
      <c r="M475" s="3">
        <v>0.28000000000000003</v>
      </c>
      <c r="N475" s="3">
        <v>0.88</v>
      </c>
      <c r="O475" s="3">
        <v>10.36</v>
      </c>
      <c r="P475" s="3">
        <v>21.13</v>
      </c>
      <c r="Q475" s="3">
        <v>26.85</v>
      </c>
      <c r="R475" s="3">
        <v>6.94</v>
      </c>
      <c r="S475" s="3">
        <v>30.01</v>
      </c>
      <c r="T475" s="3"/>
      <c r="U475" s="3">
        <v>106</v>
      </c>
      <c r="V475" s="3">
        <v>170</v>
      </c>
      <c r="W475" s="9">
        <v>0.62</v>
      </c>
      <c r="X475" s="3"/>
      <c r="Y475" s="2"/>
      <c r="Z475" s="2"/>
    </row>
    <row r="476" spans="1:26" ht="15.75" customHeight="1" x14ac:dyDescent="0.3">
      <c r="A476" s="7" t="s">
        <v>484</v>
      </c>
      <c r="B476" s="7">
        <v>475</v>
      </c>
      <c r="C476" s="3" t="s">
        <v>5</v>
      </c>
      <c r="D476" s="3"/>
      <c r="E476" s="3">
        <v>1</v>
      </c>
      <c r="F476" s="4">
        <v>0</v>
      </c>
      <c r="G476" s="8">
        <v>72200</v>
      </c>
      <c r="H476" s="8">
        <v>72</v>
      </c>
      <c r="I476" s="8">
        <v>300</v>
      </c>
      <c r="J476" s="3">
        <v>14.98</v>
      </c>
      <c r="K476" s="3">
        <v>1.01</v>
      </c>
      <c r="L476" s="3">
        <v>0.43</v>
      </c>
      <c r="M476" s="3">
        <v>0.04</v>
      </c>
      <c r="N476" s="3">
        <v>7.0000000000000007E-2</v>
      </c>
      <c r="O476" s="3">
        <v>7.12</v>
      </c>
      <c r="P476" s="3">
        <v>6.71</v>
      </c>
      <c r="Q476" s="3">
        <v>36.130000000000003</v>
      </c>
      <c r="R476" s="3">
        <v>7.5</v>
      </c>
      <c r="S476" s="3">
        <v>23.76</v>
      </c>
      <c r="T476" s="3"/>
      <c r="U476" s="3">
        <v>551</v>
      </c>
      <c r="V476" s="3">
        <v>446</v>
      </c>
      <c r="W476" s="9">
        <v>2.08</v>
      </c>
      <c r="X476" s="3"/>
      <c r="Y476" s="2"/>
      <c r="Z476" s="2"/>
    </row>
    <row r="477" spans="1:26" ht="15.75" customHeight="1" x14ac:dyDescent="0.3">
      <c r="A477" s="7" t="s">
        <v>485</v>
      </c>
      <c r="B477" s="7">
        <v>476</v>
      </c>
      <c r="C477" s="3" t="s">
        <v>5</v>
      </c>
      <c r="D477" s="3"/>
      <c r="E477" s="3">
        <v>20.9</v>
      </c>
      <c r="F477" s="9">
        <v>-0.95</v>
      </c>
      <c r="G477" s="8">
        <v>1014100</v>
      </c>
      <c r="H477" s="8">
        <v>21254</v>
      </c>
      <c r="I477" s="8">
        <v>7263</v>
      </c>
      <c r="J477" s="3">
        <v>21.74</v>
      </c>
      <c r="K477" s="3">
        <v>4.1500000000000004</v>
      </c>
      <c r="L477" s="3">
        <v>0.67</v>
      </c>
      <c r="M477" s="3">
        <v>0.35</v>
      </c>
      <c r="N477" s="3">
        <v>0.96</v>
      </c>
      <c r="O477" s="3">
        <v>14.88</v>
      </c>
      <c r="P477" s="3">
        <v>18.52</v>
      </c>
      <c r="Q477" s="3">
        <v>9.02</v>
      </c>
      <c r="R477" s="3">
        <v>5.64</v>
      </c>
      <c r="S477" s="3">
        <v>41.94</v>
      </c>
      <c r="T477" s="3"/>
      <c r="U477" s="3">
        <v>405</v>
      </c>
      <c r="V477" s="3">
        <v>375</v>
      </c>
      <c r="W477" s="6">
        <v>0.81</v>
      </c>
      <c r="X477" s="3"/>
      <c r="Y477" s="2"/>
      <c r="Z477" s="2"/>
    </row>
    <row r="478" spans="1:26" ht="15.75" customHeight="1" x14ac:dyDescent="0.3">
      <c r="A478" s="7" t="s">
        <v>486</v>
      </c>
      <c r="B478" s="7">
        <v>477</v>
      </c>
      <c r="C478" s="3" t="s">
        <v>1</v>
      </c>
      <c r="D478" s="3"/>
      <c r="E478" s="3">
        <v>0.63</v>
      </c>
      <c r="F478" s="4">
        <v>5</v>
      </c>
      <c r="G478" s="8">
        <v>1700</v>
      </c>
      <c r="H478" s="8">
        <v>1</v>
      </c>
      <c r="I478" s="8">
        <v>958</v>
      </c>
      <c r="J478" s="3"/>
      <c r="K478" s="3">
        <v>0.81</v>
      </c>
      <c r="L478" s="3">
        <v>0.34</v>
      </c>
      <c r="M478" s="3"/>
      <c r="N478" s="3">
        <v>0</v>
      </c>
      <c r="O478" s="3">
        <v>-1.1499999999999999</v>
      </c>
      <c r="P478" s="3">
        <v>-0.96</v>
      </c>
      <c r="Q478" s="3">
        <v>0.31</v>
      </c>
      <c r="R478" s="3"/>
      <c r="S478" s="3">
        <v>60.5</v>
      </c>
      <c r="T478" s="3"/>
      <c r="U478" s="3"/>
      <c r="V478" s="3"/>
      <c r="W478" s="9"/>
      <c r="X478" s="3"/>
      <c r="Y478" s="2"/>
      <c r="Z478" s="2"/>
    </row>
    <row r="479" spans="1:26" ht="15.75" customHeight="1" x14ac:dyDescent="0.3">
      <c r="A479" s="7" t="s">
        <v>487</v>
      </c>
      <c r="B479" s="7">
        <v>478</v>
      </c>
      <c r="C479" s="3" t="s">
        <v>1</v>
      </c>
      <c r="D479" s="3"/>
      <c r="E479" s="3">
        <v>0.37</v>
      </c>
      <c r="F479" s="4">
        <v>0</v>
      </c>
      <c r="G479" s="8">
        <v>667500</v>
      </c>
      <c r="H479" s="3">
        <v>244</v>
      </c>
      <c r="I479" s="3">
        <v>387</v>
      </c>
      <c r="J479" s="3"/>
      <c r="K479" s="3">
        <v>0.23</v>
      </c>
      <c r="L479" s="3">
        <v>1.1000000000000001</v>
      </c>
      <c r="M479" s="3"/>
      <c r="N479" s="3">
        <v>0</v>
      </c>
      <c r="O479" s="3">
        <v>-3.15</v>
      </c>
      <c r="P479" s="3">
        <v>-9.09</v>
      </c>
      <c r="Q479" s="3">
        <v>-1.85</v>
      </c>
      <c r="R479" s="3"/>
      <c r="S479" s="3">
        <v>31.48</v>
      </c>
      <c r="T479" s="3"/>
      <c r="U479" s="3"/>
      <c r="V479" s="3"/>
      <c r="W479" s="9"/>
      <c r="X479" s="3"/>
      <c r="Y479" s="2"/>
      <c r="Z479" s="2"/>
    </row>
    <row r="480" spans="1:26" ht="15.75" customHeight="1" x14ac:dyDescent="0.3">
      <c r="A480" s="7" t="s">
        <v>488</v>
      </c>
      <c r="B480" s="7">
        <v>479</v>
      </c>
      <c r="C480" s="3" t="s">
        <v>1</v>
      </c>
      <c r="D480" s="3"/>
      <c r="E480" s="3">
        <v>4.84</v>
      </c>
      <c r="F480" s="4">
        <v>1.26</v>
      </c>
      <c r="G480" s="8">
        <v>1461700</v>
      </c>
      <c r="H480" s="8">
        <v>7032</v>
      </c>
      <c r="I480" s="8">
        <v>4871</v>
      </c>
      <c r="J480" s="3">
        <v>549.64</v>
      </c>
      <c r="K480" s="3">
        <v>1.44</v>
      </c>
      <c r="L480" s="3">
        <v>4.26</v>
      </c>
      <c r="M480" s="3"/>
      <c r="N480" s="3">
        <v>0.01</v>
      </c>
      <c r="O480" s="3">
        <v>2.66</v>
      </c>
      <c r="P480" s="3">
        <v>0.26</v>
      </c>
      <c r="Q480" s="3">
        <v>-3.37</v>
      </c>
      <c r="R480" s="3">
        <v>3.14</v>
      </c>
      <c r="S480" s="3">
        <v>57.59</v>
      </c>
      <c r="T480" s="3"/>
      <c r="U480" s="3">
        <v>971</v>
      </c>
      <c r="V480" s="3">
        <v>896</v>
      </c>
      <c r="W480" s="9">
        <v>-1.33</v>
      </c>
      <c r="X480" s="3"/>
      <c r="Y480" s="2"/>
      <c r="Z480" s="2"/>
    </row>
    <row r="481" spans="1:26" ht="15.75" customHeight="1" x14ac:dyDescent="0.3">
      <c r="A481" s="7" t="s">
        <v>489</v>
      </c>
      <c r="B481" s="7">
        <v>480</v>
      </c>
      <c r="C481" s="3" t="s">
        <v>1</v>
      </c>
      <c r="D481" s="3"/>
      <c r="E481" s="3">
        <v>1.19</v>
      </c>
      <c r="F481" s="4">
        <v>1.71</v>
      </c>
      <c r="G481" s="8">
        <v>900</v>
      </c>
      <c r="H481" s="8">
        <v>1</v>
      </c>
      <c r="I481" s="8">
        <v>764</v>
      </c>
      <c r="J481" s="3"/>
      <c r="K481" s="3">
        <v>0.34</v>
      </c>
      <c r="L481" s="3">
        <v>1.45</v>
      </c>
      <c r="M481" s="3"/>
      <c r="N481" s="3">
        <v>0</v>
      </c>
      <c r="O481" s="3">
        <v>-0.69</v>
      </c>
      <c r="P481" s="3">
        <v>-2.81</v>
      </c>
      <c r="Q481" s="3">
        <v>-6.22</v>
      </c>
      <c r="R481" s="3">
        <v>7.69</v>
      </c>
      <c r="S481" s="3">
        <v>47.02</v>
      </c>
      <c r="T481" s="3"/>
      <c r="U481" s="3"/>
      <c r="V481" s="3"/>
      <c r="W481" s="4"/>
      <c r="X481" s="3"/>
      <c r="Y481" s="2"/>
      <c r="Z481" s="2"/>
    </row>
    <row r="482" spans="1:26" ht="15.75" customHeight="1" x14ac:dyDescent="0.3">
      <c r="A482" s="7" t="s">
        <v>490</v>
      </c>
      <c r="B482" s="7">
        <v>481</v>
      </c>
      <c r="C482" s="3" t="s">
        <v>1</v>
      </c>
      <c r="D482" s="3"/>
      <c r="E482" s="3">
        <v>4.9000000000000004</v>
      </c>
      <c r="F482" s="4">
        <v>0</v>
      </c>
      <c r="G482" s="8">
        <v>167100</v>
      </c>
      <c r="H482" s="3">
        <v>817</v>
      </c>
      <c r="I482" s="8">
        <v>3028</v>
      </c>
      <c r="J482" s="3">
        <v>25.36</v>
      </c>
      <c r="K482" s="3">
        <v>0.86</v>
      </c>
      <c r="L482" s="3">
        <v>1.23</v>
      </c>
      <c r="M482" s="3"/>
      <c r="N482" s="3">
        <v>0.19</v>
      </c>
      <c r="O482" s="3">
        <v>1.38</v>
      </c>
      <c r="P482" s="3">
        <v>3.3</v>
      </c>
      <c r="Q482" s="3">
        <v>-3.63</v>
      </c>
      <c r="R482" s="3">
        <v>10.61</v>
      </c>
      <c r="S482" s="3">
        <v>28.3</v>
      </c>
      <c r="T482" s="3"/>
      <c r="U482" s="3">
        <v>757</v>
      </c>
      <c r="V482" s="3">
        <v>821</v>
      </c>
      <c r="W482" s="9">
        <v>1.9</v>
      </c>
      <c r="X482" s="3"/>
      <c r="Y482" s="2"/>
      <c r="Z482" s="2"/>
    </row>
    <row r="483" spans="1:26" ht="15.75" customHeight="1" x14ac:dyDescent="0.3">
      <c r="A483" s="7" t="s">
        <v>491</v>
      </c>
      <c r="B483" s="7">
        <v>482</v>
      </c>
      <c r="C483" s="3" t="s">
        <v>1</v>
      </c>
      <c r="D483" s="3"/>
      <c r="E483" s="3">
        <v>0.95</v>
      </c>
      <c r="F483" s="4">
        <v>-1.04</v>
      </c>
      <c r="G483" s="8">
        <v>143700</v>
      </c>
      <c r="H483" s="8">
        <v>136</v>
      </c>
      <c r="I483" s="8">
        <v>290</v>
      </c>
      <c r="J483" s="3">
        <v>39.270000000000003</v>
      </c>
      <c r="K483" s="3">
        <v>1.61</v>
      </c>
      <c r="L483" s="3">
        <v>1.1499999999999999</v>
      </c>
      <c r="M483" s="3">
        <v>0.05</v>
      </c>
      <c r="N483" s="3">
        <v>0.02</v>
      </c>
      <c r="O483" s="3">
        <v>2.13</v>
      </c>
      <c r="P483" s="3">
        <v>4</v>
      </c>
      <c r="Q483" s="3">
        <v>-7.26</v>
      </c>
      <c r="R483" s="3">
        <v>5.21</v>
      </c>
      <c r="S483" s="3">
        <v>26.34</v>
      </c>
      <c r="T483" s="3"/>
      <c r="U483" s="3">
        <v>798</v>
      </c>
      <c r="V483" s="3">
        <v>850</v>
      </c>
      <c r="W483" s="6">
        <v>0.19</v>
      </c>
      <c r="X483" s="3"/>
      <c r="Y483" s="2"/>
      <c r="Z483" s="2"/>
    </row>
    <row r="484" spans="1:26" ht="15.75" customHeight="1" x14ac:dyDescent="0.3">
      <c r="A484" s="7" t="s">
        <v>492</v>
      </c>
      <c r="B484" s="7">
        <v>483</v>
      </c>
      <c r="C484" s="3" t="s">
        <v>1</v>
      </c>
      <c r="D484" s="3"/>
      <c r="E484" s="3">
        <v>20.100000000000001</v>
      </c>
      <c r="F484" s="3">
        <v>0</v>
      </c>
      <c r="G484" s="8">
        <v>786100</v>
      </c>
      <c r="H484" s="8">
        <v>16206</v>
      </c>
      <c r="I484" s="8">
        <v>6118</v>
      </c>
      <c r="J484" s="3">
        <v>19.309999999999999</v>
      </c>
      <c r="K484" s="3">
        <v>2.39</v>
      </c>
      <c r="L484" s="3">
        <v>0.24</v>
      </c>
      <c r="M484" s="3">
        <v>0.83</v>
      </c>
      <c r="N484" s="3">
        <v>1.04</v>
      </c>
      <c r="O484" s="3">
        <v>12.05</v>
      </c>
      <c r="P484" s="3">
        <v>12.57</v>
      </c>
      <c r="Q484" s="3">
        <v>10.53</v>
      </c>
      <c r="R484" s="3">
        <v>4.13</v>
      </c>
      <c r="S484" s="3">
        <v>24.79</v>
      </c>
      <c r="T484" s="3"/>
      <c r="U484" s="3">
        <v>452</v>
      </c>
      <c r="V484" s="3">
        <v>386</v>
      </c>
      <c r="W484" s="9">
        <v>2.11</v>
      </c>
      <c r="X484" s="3"/>
      <c r="Y484" s="2"/>
      <c r="Z484" s="2"/>
    </row>
    <row r="485" spans="1:26" ht="15.75" customHeight="1" x14ac:dyDescent="0.3">
      <c r="A485" s="7" t="s">
        <v>493</v>
      </c>
      <c r="B485" s="7">
        <v>484</v>
      </c>
      <c r="C485" s="3" t="s">
        <v>1</v>
      </c>
      <c r="D485" s="3"/>
      <c r="E485" s="3">
        <v>13.4</v>
      </c>
      <c r="F485" s="4">
        <v>-0.74</v>
      </c>
      <c r="G485" s="8">
        <v>3484600</v>
      </c>
      <c r="H485" s="8">
        <v>47450</v>
      </c>
      <c r="I485" s="8">
        <v>5698</v>
      </c>
      <c r="J485" s="3">
        <v>11.69</v>
      </c>
      <c r="K485" s="3">
        <v>0.84</v>
      </c>
      <c r="L485" s="3">
        <v>0.2</v>
      </c>
      <c r="M485" s="3">
        <v>0.12</v>
      </c>
      <c r="N485" s="3">
        <v>1.1499999999999999</v>
      </c>
      <c r="O485" s="3">
        <v>6.52</v>
      </c>
      <c r="P485" s="3">
        <v>7.11</v>
      </c>
      <c r="Q485" s="3">
        <v>1.89</v>
      </c>
      <c r="R485" s="3">
        <v>10</v>
      </c>
      <c r="S485" s="3">
        <v>58.03</v>
      </c>
      <c r="T485" s="3"/>
      <c r="U485" s="3">
        <v>480</v>
      </c>
      <c r="V485" s="3">
        <v>409</v>
      </c>
      <c r="W485" s="6">
        <v>1.21</v>
      </c>
      <c r="X485" s="3"/>
      <c r="Y485" s="2"/>
      <c r="Z485" s="2"/>
    </row>
    <row r="486" spans="1:26" ht="15.75" customHeight="1" x14ac:dyDescent="0.3">
      <c r="A486" s="7" t="s">
        <v>494</v>
      </c>
      <c r="B486" s="7">
        <v>485</v>
      </c>
      <c r="C486" s="3" t="s">
        <v>1</v>
      </c>
      <c r="D486" s="3"/>
      <c r="E486" s="3">
        <v>24.9</v>
      </c>
      <c r="F486" s="9">
        <v>-1.39</v>
      </c>
      <c r="G486" s="8">
        <v>2900</v>
      </c>
      <c r="H486" s="8">
        <v>73</v>
      </c>
      <c r="I486" s="8">
        <v>8964</v>
      </c>
      <c r="J486" s="3">
        <v>18.260000000000002</v>
      </c>
      <c r="K486" s="3">
        <v>3.82</v>
      </c>
      <c r="L486" s="3">
        <v>0.13</v>
      </c>
      <c r="M486" s="3">
        <v>1.1499999999999999</v>
      </c>
      <c r="N486" s="3">
        <v>1.36</v>
      </c>
      <c r="O486" s="3">
        <v>23.22</v>
      </c>
      <c r="P486" s="3">
        <v>21.3</v>
      </c>
      <c r="Q486" s="3">
        <v>18.07</v>
      </c>
      <c r="R486" s="3">
        <v>4.55</v>
      </c>
      <c r="S486" s="3">
        <v>22.55</v>
      </c>
      <c r="T486" s="3"/>
      <c r="U486" s="3">
        <v>337</v>
      </c>
      <c r="V486" s="3">
        <v>285</v>
      </c>
      <c r="W486" s="6">
        <v>4.1500000000000004</v>
      </c>
      <c r="X486" s="3"/>
      <c r="Y486" s="2"/>
      <c r="Z486" s="2"/>
    </row>
    <row r="487" spans="1:26" ht="15.75" customHeight="1" x14ac:dyDescent="0.3">
      <c r="A487" s="7" t="s">
        <v>495</v>
      </c>
      <c r="B487" s="7">
        <v>486</v>
      </c>
      <c r="C487" s="3" t="s">
        <v>1</v>
      </c>
      <c r="D487" s="3"/>
      <c r="E487" s="3">
        <v>48.25</v>
      </c>
      <c r="F487" s="3">
        <v>0.52</v>
      </c>
      <c r="G487" s="8">
        <v>14679400</v>
      </c>
      <c r="H487" s="8">
        <v>715382</v>
      </c>
      <c r="I487" s="8">
        <v>66255</v>
      </c>
      <c r="J487" s="3">
        <v>16.329999999999998</v>
      </c>
      <c r="K487" s="3">
        <v>3.08</v>
      </c>
      <c r="L487" s="3">
        <v>1.28</v>
      </c>
      <c r="M487" s="3">
        <v>1.4</v>
      </c>
      <c r="N487" s="3">
        <v>2.95</v>
      </c>
      <c r="O487" s="3">
        <v>11.36</v>
      </c>
      <c r="P487" s="3">
        <v>21.69</v>
      </c>
      <c r="Q487" s="3">
        <v>37.229999999999997</v>
      </c>
      <c r="R487" s="3">
        <v>2.92</v>
      </c>
      <c r="S487" s="3">
        <v>45.08</v>
      </c>
      <c r="T487" s="3"/>
      <c r="U487" s="3">
        <v>314</v>
      </c>
      <c r="V487" s="3">
        <v>360</v>
      </c>
      <c r="W487" s="6">
        <v>0.53</v>
      </c>
      <c r="X487" s="3"/>
      <c r="Y487" s="2"/>
      <c r="Z487" s="2"/>
    </row>
    <row r="488" spans="1:26" ht="15.75" customHeight="1" x14ac:dyDescent="0.3">
      <c r="A488" s="7" t="s">
        <v>496</v>
      </c>
      <c r="B488" s="7">
        <v>487</v>
      </c>
      <c r="C488" s="3" t="s">
        <v>1</v>
      </c>
      <c r="D488" s="3"/>
      <c r="E488" s="3">
        <v>11.7</v>
      </c>
      <c r="F488" s="4">
        <v>0</v>
      </c>
      <c r="G488" s="8">
        <v>0</v>
      </c>
      <c r="H488" s="8">
        <v>0</v>
      </c>
      <c r="I488" s="8">
        <v>281</v>
      </c>
      <c r="J488" s="3"/>
      <c r="K488" s="3">
        <v>0.71</v>
      </c>
      <c r="L488" s="3">
        <v>7.0000000000000007E-2</v>
      </c>
      <c r="M488" s="3"/>
      <c r="N488" s="3">
        <v>0</v>
      </c>
      <c r="O488" s="3">
        <v>-3.28</v>
      </c>
      <c r="P488" s="3">
        <v>-3.4</v>
      </c>
      <c r="Q488" s="3">
        <v>-5.27</v>
      </c>
      <c r="R488" s="3"/>
      <c r="S488" s="3">
        <v>22.83</v>
      </c>
      <c r="T488" s="3"/>
      <c r="U488" s="3"/>
      <c r="V488" s="3"/>
      <c r="W488" s="9"/>
      <c r="X488" s="3"/>
      <c r="Y488" s="2"/>
      <c r="Z488" s="2"/>
    </row>
    <row r="489" spans="1:26" ht="15.75" customHeight="1" x14ac:dyDescent="0.3">
      <c r="A489" s="7" t="s">
        <v>497</v>
      </c>
      <c r="B489" s="7">
        <v>488</v>
      </c>
      <c r="C489" s="3" t="s">
        <v>1</v>
      </c>
      <c r="D489" s="3"/>
      <c r="E489" s="3">
        <v>2.2599999999999998</v>
      </c>
      <c r="F489" s="3">
        <v>0.89</v>
      </c>
      <c r="G489" s="8">
        <v>2659700</v>
      </c>
      <c r="H489" s="8">
        <v>6063</v>
      </c>
      <c r="I489" s="8">
        <v>9446</v>
      </c>
      <c r="J489" s="3">
        <v>4.32</v>
      </c>
      <c r="K489" s="3">
        <v>0.54</v>
      </c>
      <c r="L489" s="3">
        <v>1.64</v>
      </c>
      <c r="M489" s="3">
        <v>0.19</v>
      </c>
      <c r="N489" s="3">
        <v>0.52</v>
      </c>
      <c r="O489" s="3">
        <v>6.35</v>
      </c>
      <c r="P489" s="3">
        <v>12.97</v>
      </c>
      <c r="Q489" s="3">
        <v>9.59</v>
      </c>
      <c r="R489" s="3">
        <v>8.48</v>
      </c>
      <c r="S489" s="3">
        <v>39.06</v>
      </c>
      <c r="T489" s="3"/>
      <c r="U489" s="3">
        <v>165</v>
      </c>
      <c r="V489" s="3">
        <v>261</v>
      </c>
      <c r="W489" s="9">
        <v>0.75</v>
      </c>
      <c r="X489" s="3"/>
      <c r="Y489" s="2"/>
      <c r="Z489" s="2"/>
    </row>
    <row r="490" spans="1:26" ht="15.75" customHeight="1" x14ac:dyDescent="0.3">
      <c r="A490" s="7" t="s">
        <v>498</v>
      </c>
      <c r="B490" s="7">
        <v>489</v>
      </c>
      <c r="C490" s="3" t="s">
        <v>1</v>
      </c>
      <c r="D490" s="3"/>
      <c r="E490" s="3">
        <v>66.75</v>
      </c>
      <c r="F490" s="9">
        <v>-0.74</v>
      </c>
      <c r="G490" s="8">
        <v>10747500</v>
      </c>
      <c r="H490" s="8">
        <v>719972</v>
      </c>
      <c r="I490" s="8">
        <v>226656</v>
      </c>
      <c r="J490" s="3">
        <v>5.99</v>
      </c>
      <c r="K490" s="3">
        <v>0.56000000000000005</v>
      </c>
      <c r="L490" s="3">
        <v>6.71</v>
      </c>
      <c r="M490" s="3">
        <v>4</v>
      </c>
      <c r="N490" s="3">
        <v>11.15</v>
      </c>
      <c r="O490" s="3">
        <v>1.77</v>
      </c>
      <c r="P490" s="3">
        <v>9.5</v>
      </c>
      <c r="Q490" s="3">
        <v>20.94</v>
      </c>
      <c r="R490" s="3">
        <v>9.2899999999999991</v>
      </c>
      <c r="S490" s="3">
        <v>76.430000000000007</v>
      </c>
      <c r="T490" s="3"/>
      <c r="U490" s="3">
        <v>270</v>
      </c>
      <c r="V490" s="3">
        <v>480</v>
      </c>
      <c r="W490" s="9">
        <v>-1.63</v>
      </c>
      <c r="X490" s="3"/>
      <c r="Y490" s="2"/>
      <c r="Z490" s="2"/>
    </row>
    <row r="491" spans="1:26" ht="15.75" customHeight="1" x14ac:dyDescent="0.3">
      <c r="A491" s="7" t="s">
        <v>499</v>
      </c>
      <c r="B491" s="7">
        <v>490</v>
      </c>
      <c r="C491" s="3" t="s">
        <v>1</v>
      </c>
      <c r="D491" s="3"/>
      <c r="E491" s="3">
        <v>331</v>
      </c>
      <c r="F491" s="3">
        <v>-2.36</v>
      </c>
      <c r="G491" s="8">
        <v>2929800</v>
      </c>
      <c r="H491" s="8">
        <v>978979</v>
      </c>
      <c r="I491" s="8">
        <v>397200</v>
      </c>
      <c r="J491" s="3">
        <v>13.39</v>
      </c>
      <c r="K491" s="3">
        <v>1.34</v>
      </c>
      <c r="L491" s="3">
        <v>1.22</v>
      </c>
      <c r="M491" s="3">
        <v>5.5</v>
      </c>
      <c r="N491" s="3">
        <v>24.73</v>
      </c>
      <c r="O491" s="3">
        <v>6.48</v>
      </c>
      <c r="P491" s="3">
        <v>10.32</v>
      </c>
      <c r="Q491" s="3">
        <v>7.83</v>
      </c>
      <c r="R491" s="3">
        <v>4.13</v>
      </c>
      <c r="S491" s="3">
        <v>66.11</v>
      </c>
      <c r="T491" s="3"/>
      <c r="U491" s="3">
        <v>431</v>
      </c>
      <c r="V491" s="3">
        <v>447</v>
      </c>
      <c r="W491" s="4">
        <v>-2.1</v>
      </c>
      <c r="X491" s="3"/>
      <c r="Y491" s="2"/>
      <c r="Z491" s="2"/>
    </row>
    <row r="492" spans="1:26" ht="15.75" customHeight="1" x14ac:dyDescent="0.3">
      <c r="A492" s="7" t="s">
        <v>500</v>
      </c>
      <c r="B492" s="7">
        <v>491</v>
      </c>
      <c r="C492" s="3" t="s">
        <v>1</v>
      </c>
      <c r="D492" s="3"/>
      <c r="E492" s="3">
        <v>124</v>
      </c>
      <c r="F492" s="4">
        <v>-1.59</v>
      </c>
      <c r="G492" s="8">
        <v>139200</v>
      </c>
      <c r="H492" s="8">
        <v>17367</v>
      </c>
      <c r="I492" s="8">
        <v>36952</v>
      </c>
      <c r="J492" s="3">
        <v>11.32</v>
      </c>
      <c r="K492" s="3">
        <v>1.1399999999999999</v>
      </c>
      <c r="L492" s="3">
        <v>1.48</v>
      </c>
      <c r="M492" s="3">
        <v>4</v>
      </c>
      <c r="N492" s="3">
        <v>10.96</v>
      </c>
      <c r="O492" s="3">
        <v>7.19</v>
      </c>
      <c r="P492" s="3">
        <v>10.09</v>
      </c>
      <c r="Q492" s="3">
        <v>8.5299999999999994</v>
      </c>
      <c r="R492" s="3">
        <v>6.35</v>
      </c>
      <c r="S492" s="3">
        <v>27.92</v>
      </c>
      <c r="T492" s="3"/>
      <c r="U492" s="3">
        <v>389</v>
      </c>
      <c r="V492" s="3">
        <v>375</v>
      </c>
      <c r="W492" s="4">
        <v>17.350000000000001</v>
      </c>
      <c r="X492" s="3"/>
      <c r="Y492" s="2"/>
      <c r="Z492" s="2"/>
    </row>
    <row r="493" spans="1:26" ht="15.75" customHeight="1" x14ac:dyDescent="0.3">
      <c r="A493" s="7" t="s">
        <v>501</v>
      </c>
      <c r="B493" s="7">
        <v>492</v>
      </c>
      <c r="C493" s="3" t="s">
        <v>1</v>
      </c>
      <c r="D493" s="3"/>
      <c r="E493" s="3">
        <v>3.6</v>
      </c>
      <c r="F493" s="4">
        <v>-1.64</v>
      </c>
      <c r="G493" s="8">
        <v>138900</v>
      </c>
      <c r="H493" s="8">
        <v>527</v>
      </c>
      <c r="I493" s="8">
        <v>3438</v>
      </c>
      <c r="J493" s="3">
        <v>41.73</v>
      </c>
      <c r="K493" s="3">
        <v>1.33</v>
      </c>
      <c r="L493" s="3">
        <v>1.58</v>
      </c>
      <c r="M493" s="3">
        <v>0.06</v>
      </c>
      <c r="N493" s="3">
        <v>0.09</v>
      </c>
      <c r="O493" s="3">
        <v>3.47</v>
      </c>
      <c r="P493" s="3">
        <v>3.18</v>
      </c>
      <c r="Q493" s="3">
        <v>1.52</v>
      </c>
      <c r="R493" s="3">
        <v>1.67</v>
      </c>
      <c r="S493" s="3">
        <v>28.42</v>
      </c>
      <c r="T493" s="3"/>
      <c r="U493" s="3">
        <v>834</v>
      </c>
      <c r="V493" s="3">
        <v>794</v>
      </c>
      <c r="W493" s="6">
        <v>0.91</v>
      </c>
      <c r="X493" s="3"/>
      <c r="Y493" s="2"/>
      <c r="Z493" s="2"/>
    </row>
    <row r="494" spans="1:26" ht="15.75" customHeight="1" x14ac:dyDescent="0.3">
      <c r="A494" s="7" t="s">
        <v>502</v>
      </c>
      <c r="B494" s="7">
        <v>493</v>
      </c>
      <c r="C494" s="3" t="s">
        <v>1</v>
      </c>
      <c r="D494" s="3"/>
      <c r="E494" s="3">
        <v>1.31</v>
      </c>
      <c r="F494" s="4">
        <v>0</v>
      </c>
      <c r="G494" s="8">
        <v>289900</v>
      </c>
      <c r="H494" s="3">
        <v>381</v>
      </c>
      <c r="I494" s="8">
        <v>983</v>
      </c>
      <c r="J494" s="3"/>
      <c r="K494" s="3">
        <v>0.6</v>
      </c>
      <c r="L494" s="3">
        <v>0.94</v>
      </c>
      <c r="M494" s="3">
        <v>0.02</v>
      </c>
      <c r="N494" s="3">
        <v>0</v>
      </c>
      <c r="O494" s="3">
        <v>-0.56999999999999995</v>
      </c>
      <c r="P494" s="3">
        <v>-2.93</v>
      </c>
      <c r="Q494" s="3">
        <v>2.83</v>
      </c>
      <c r="R494" s="3">
        <v>1.53</v>
      </c>
      <c r="S494" s="3">
        <v>44.64</v>
      </c>
      <c r="T494" s="3"/>
      <c r="U494" s="3"/>
      <c r="V494" s="3"/>
      <c r="W494" s="9"/>
      <c r="X494" s="3"/>
      <c r="Y494" s="2"/>
      <c r="Z494" s="2"/>
    </row>
    <row r="495" spans="1:26" ht="15.75" customHeight="1" x14ac:dyDescent="0.3">
      <c r="A495" s="7" t="s">
        <v>503</v>
      </c>
      <c r="B495" s="7">
        <v>494</v>
      </c>
      <c r="C495" s="3" t="s">
        <v>183</v>
      </c>
      <c r="D495" s="3"/>
      <c r="E495" s="3">
        <v>2.2200000000000002</v>
      </c>
      <c r="F495" s="4">
        <v>-1.77</v>
      </c>
      <c r="G495" s="8">
        <v>90605100</v>
      </c>
      <c r="H495" s="8">
        <v>204354</v>
      </c>
      <c r="I495" s="8">
        <v>1332</v>
      </c>
      <c r="J495" s="3">
        <v>21.49</v>
      </c>
      <c r="K495" s="3"/>
      <c r="L495" s="3">
        <v>0.72</v>
      </c>
      <c r="M495" s="3"/>
      <c r="N495" s="3">
        <v>0.1</v>
      </c>
      <c r="O495" s="3"/>
      <c r="P495" s="3"/>
      <c r="Q495" s="3"/>
      <c r="R495" s="3"/>
      <c r="S495" s="3">
        <v>32.24</v>
      </c>
      <c r="T495" s="3"/>
      <c r="U495" s="3"/>
      <c r="V495" s="3"/>
      <c r="W495" s="9"/>
      <c r="X495" s="3"/>
      <c r="Y495" s="2"/>
      <c r="Z495" s="2"/>
    </row>
    <row r="496" spans="1:26" ht="15.75" customHeight="1" x14ac:dyDescent="0.3">
      <c r="A496" s="7" t="s">
        <v>504</v>
      </c>
      <c r="B496" s="7">
        <v>495</v>
      </c>
      <c r="C496" s="7" t="s">
        <v>1</v>
      </c>
      <c r="D496" s="3"/>
      <c r="E496" s="3">
        <v>1.76</v>
      </c>
      <c r="F496" s="4">
        <v>0</v>
      </c>
      <c r="G496" s="8">
        <v>57200</v>
      </c>
      <c r="H496" s="8">
        <v>100</v>
      </c>
      <c r="I496" s="8">
        <v>2112</v>
      </c>
      <c r="J496" s="3">
        <v>19.02</v>
      </c>
      <c r="K496" s="3">
        <v>0.81</v>
      </c>
      <c r="L496" s="3">
        <v>0.92</v>
      </c>
      <c r="M496" s="3"/>
      <c r="N496" s="3">
        <v>0.09</v>
      </c>
      <c r="O496" s="3">
        <v>4.17</v>
      </c>
      <c r="P496" s="3">
        <v>4.26</v>
      </c>
      <c r="Q496" s="3">
        <v>3.99</v>
      </c>
      <c r="R496" s="3">
        <v>5.68</v>
      </c>
      <c r="S496" s="3">
        <v>36.869999999999997</v>
      </c>
      <c r="T496" s="3"/>
      <c r="U496" s="3">
        <v>668</v>
      </c>
      <c r="V496" s="3">
        <v>631</v>
      </c>
      <c r="W496" s="9">
        <v>-77.63</v>
      </c>
      <c r="X496" s="3"/>
      <c r="Y496" s="2"/>
      <c r="Z496" s="2"/>
    </row>
    <row r="497" spans="1:26" ht="15.75" customHeight="1" x14ac:dyDescent="0.3">
      <c r="A497" s="7" t="s">
        <v>505</v>
      </c>
      <c r="B497" s="7">
        <v>496</v>
      </c>
      <c r="C497" s="3" t="s">
        <v>1</v>
      </c>
      <c r="D497" s="3"/>
      <c r="E497" s="3">
        <v>6</v>
      </c>
      <c r="F497" s="4">
        <v>0</v>
      </c>
      <c r="G497" s="8">
        <v>750400</v>
      </c>
      <c r="H497" s="8">
        <v>4529</v>
      </c>
      <c r="I497" s="8">
        <v>1800</v>
      </c>
      <c r="J497" s="3">
        <v>7.38</v>
      </c>
      <c r="K497" s="3">
        <v>0.88</v>
      </c>
      <c r="L497" s="3">
        <v>0.19</v>
      </c>
      <c r="M497" s="3">
        <v>0.4</v>
      </c>
      <c r="N497" s="3">
        <v>0.81</v>
      </c>
      <c r="O497" s="3">
        <v>13.02</v>
      </c>
      <c r="P497" s="3">
        <v>12.03</v>
      </c>
      <c r="Q497" s="3">
        <v>14.3</v>
      </c>
      <c r="R497" s="3">
        <v>6.81</v>
      </c>
      <c r="S497" s="3">
        <v>52.66</v>
      </c>
      <c r="T497" s="3"/>
      <c r="U497" s="3">
        <v>224</v>
      </c>
      <c r="V497" s="3">
        <v>127</v>
      </c>
      <c r="W497" s="4">
        <v>-2.2000000000000002</v>
      </c>
      <c r="X497" s="3"/>
      <c r="Y497" s="2"/>
      <c r="Z497" s="2"/>
    </row>
    <row r="498" spans="1:26" ht="15.75" customHeight="1" x14ac:dyDescent="0.3">
      <c r="A498" s="7" t="s">
        <v>506</v>
      </c>
      <c r="B498" s="7">
        <v>497</v>
      </c>
      <c r="C498" s="3" t="s">
        <v>1</v>
      </c>
      <c r="D498" s="3"/>
      <c r="E498" s="3">
        <v>0.15</v>
      </c>
      <c r="F498" s="3">
        <v>-6.25</v>
      </c>
      <c r="G498" s="8">
        <v>1134600</v>
      </c>
      <c r="H498" s="8">
        <v>170</v>
      </c>
      <c r="I498" s="8">
        <v>1699</v>
      </c>
      <c r="J498" s="3"/>
      <c r="K498" s="3">
        <v>3</v>
      </c>
      <c r="L498" s="3">
        <v>6.77</v>
      </c>
      <c r="M498" s="3"/>
      <c r="N498" s="3">
        <v>0</v>
      </c>
      <c r="O498" s="3">
        <v>-0.17</v>
      </c>
      <c r="P498" s="3">
        <v>-31.79</v>
      </c>
      <c r="Q498" s="3">
        <v>-33.39</v>
      </c>
      <c r="R498" s="3"/>
      <c r="S498" s="3">
        <v>15.69</v>
      </c>
      <c r="T498" s="3"/>
      <c r="U498" s="3"/>
      <c r="V498" s="3"/>
      <c r="W498" s="4"/>
      <c r="X498" s="3"/>
      <c r="Y498" s="2"/>
      <c r="Z498" s="2"/>
    </row>
    <row r="499" spans="1:26" ht="15.75" customHeight="1" x14ac:dyDescent="0.3">
      <c r="A499" s="7" t="s">
        <v>507</v>
      </c>
      <c r="B499" s="7">
        <v>498</v>
      </c>
      <c r="C499" s="3" t="s">
        <v>1</v>
      </c>
      <c r="D499" s="3"/>
      <c r="E499" s="3">
        <v>1.1599999999999999</v>
      </c>
      <c r="F499" s="9">
        <v>-2.52</v>
      </c>
      <c r="G499" s="8">
        <v>26500</v>
      </c>
      <c r="H499" s="3">
        <v>31</v>
      </c>
      <c r="I499" s="8">
        <v>278</v>
      </c>
      <c r="J499" s="3">
        <v>9.57</v>
      </c>
      <c r="K499" s="3">
        <v>0.82</v>
      </c>
      <c r="L499" s="3">
        <v>0.32</v>
      </c>
      <c r="M499" s="3">
        <v>0.05</v>
      </c>
      <c r="N499" s="3">
        <v>0.12</v>
      </c>
      <c r="O499" s="3">
        <v>7.94</v>
      </c>
      <c r="P499" s="3">
        <v>8.84</v>
      </c>
      <c r="Q499" s="3">
        <v>6.71</v>
      </c>
      <c r="R499" s="3">
        <v>4.2</v>
      </c>
      <c r="S499" s="3">
        <v>27.88</v>
      </c>
      <c r="T499" s="3"/>
      <c r="U499" s="3">
        <v>374</v>
      </c>
      <c r="V499" s="3">
        <v>301</v>
      </c>
      <c r="W499" s="9">
        <v>0.69</v>
      </c>
      <c r="X499" s="3"/>
      <c r="Y499" s="2"/>
      <c r="Z499" s="2"/>
    </row>
    <row r="500" spans="1:26" ht="15.75" customHeight="1" x14ac:dyDescent="0.3">
      <c r="A500" s="7" t="s">
        <v>508</v>
      </c>
      <c r="B500" s="7">
        <v>499</v>
      </c>
      <c r="C500" s="3" t="s">
        <v>1</v>
      </c>
      <c r="D500" s="3"/>
      <c r="E500" s="3">
        <v>1.42</v>
      </c>
      <c r="F500" s="9">
        <v>0</v>
      </c>
      <c r="G500" s="8">
        <v>0</v>
      </c>
      <c r="H500" s="3">
        <v>0</v>
      </c>
      <c r="I500" s="3">
        <v>557</v>
      </c>
      <c r="J500" s="3"/>
      <c r="K500" s="3">
        <v>0.49</v>
      </c>
      <c r="L500" s="3">
        <v>1.46</v>
      </c>
      <c r="M500" s="3"/>
      <c r="N500" s="3">
        <v>0</v>
      </c>
      <c r="O500" s="3">
        <v>-0.3</v>
      </c>
      <c r="P500" s="3">
        <v>-2.29</v>
      </c>
      <c r="Q500" s="3">
        <v>-1.64</v>
      </c>
      <c r="R500" s="3"/>
      <c r="S500" s="3">
        <v>29.24</v>
      </c>
      <c r="T500" s="3"/>
      <c r="U500" s="3"/>
      <c r="V500" s="3"/>
      <c r="W500" s="9"/>
      <c r="X500" s="3"/>
      <c r="Y500" s="2"/>
      <c r="Z500" s="2"/>
    </row>
    <row r="501" spans="1:26" ht="15.75" customHeight="1" x14ac:dyDescent="0.3">
      <c r="A501" s="7" t="s">
        <v>509</v>
      </c>
      <c r="B501" s="7">
        <v>500</v>
      </c>
      <c r="C501" s="3" t="s">
        <v>1</v>
      </c>
      <c r="D501" s="3"/>
      <c r="E501" s="3">
        <v>5.2</v>
      </c>
      <c r="F501" s="9">
        <v>0</v>
      </c>
      <c r="G501" s="8">
        <v>1135100</v>
      </c>
      <c r="H501" s="8">
        <v>5923</v>
      </c>
      <c r="I501" s="8">
        <v>3846</v>
      </c>
      <c r="J501" s="3">
        <v>10.87</v>
      </c>
      <c r="K501" s="3">
        <v>2.2999999999999998</v>
      </c>
      <c r="L501" s="3">
        <v>1.0900000000000001</v>
      </c>
      <c r="M501" s="3">
        <v>0.04</v>
      </c>
      <c r="N501" s="3">
        <v>0.48</v>
      </c>
      <c r="O501" s="3">
        <v>14.29</v>
      </c>
      <c r="P501" s="3">
        <v>22.26</v>
      </c>
      <c r="Q501" s="3">
        <v>10.31</v>
      </c>
      <c r="R501" s="3">
        <v>5</v>
      </c>
      <c r="S501" s="3">
        <v>74.010000000000005</v>
      </c>
      <c r="T501" s="3"/>
      <c r="U501" s="3">
        <v>201</v>
      </c>
      <c r="V501" s="3">
        <v>208</v>
      </c>
      <c r="W501" s="9">
        <v>0.35</v>
      </c>
      <c r="X501" s="3"/>
      <c r="Y501" s="2"/>
      <c r="Z501" s="2"/>
    </row>
    <row r="502" spans="1:26" ht="15.75" customHeight="1" x14ac:dyDescent="0.3">
      <c r="A502" s="7" t="s">
        <v>510</v>
      </c>
      <c r="B502" s="7">
        <v>501</v>
      </c>
      <c r="C502" s="3" t="s">
        <v>1</v>
      </c>
      <c r="D502" s="3"/>
      <c r="E502" s="3">
        <v>2.4</v>
      </c>
      <c r="F502" s="3">
        <v>-0.83</v>
      </c>
      <c r="G502" s="8">
        <v>860900</v>
      </c>
      <c r="H502" s="8">
        <v>2088</v>
      </c>
      <c r="I502" s="8">
        <v>1461</v>
      </c>
      <c r="J502" s="3">
        <v>137.63</v>
      </c>
      <c r="K502" s="3">
        <v>1.04</v>
      </c>
      <c r="L502" s="3">
        <v>0.9</v>
      </c>
      <c r="M502" s="3">
        <v>0.01</v>
      </c>
      <c r="N502" s="3">
        <v>0.02</v>
      </c>
      <c r="O502" s="3">
        <v>2.3199999999999998</v>
      </c>
      <c r="P502" s="3">
        <v>0.76</v>
      </c>
      <c r="Q502" s="3">
        <v>0.34</v>
      </c>
      <c r="R502" s="3">
        <v>0.42</v>
      </c>
      <c r="S502" s="3">
        <v>39.299999999999997</v>
      </c>
      <c r="T502" s="3"/>
      <c r="U502" s="3">
        <v>947</v>
      </c>
      <c r="V502" s="3">
        <v>902</v>
      </c>
      <c r="W502" s="9">
        <v>-7.0000000000000007E-2</v>
      </c>
      <c r="X502" s="3"/>
      <c r="Y502" s="2"/>
      <c r="Z502" s="2"/>
    </row>
    <row r="503" spans="1:26" ht="15.75" customHeight="1" x14ac:dyDescent="0.3">
      <c r="A503" s="7" t="s">
        <v>511</v>
      </c>
      <c r="B503" s="7">
        <v>502</v>
      </c>
      <c r="C503" s="3" t="s">
        <v>5</v>
      </c>
      <c r="D503" s="3"/>
      <c r="E503" s="3">
        <v>23.2</v>
      </c>
      <c r="F503" s="4">
        <v>0.87</v>
      </c>
      <c r="G503" s="8">
        <v>200</v>
      </c>
      <c r="H503" s="8">
        <v>5</v>
      </c>
      <c r="I503" s="8">
        <v>17449</v>
      </c>
      <c r="J503" s="3"/>
      <c r="K503" s="3">
        <v>1.27</v>
      </c>
      <c r="L503" s="3">
        <v>5.62</v>
      </c>
      <c r="M503" s="3"/>
      <c r="N503" s="3">
        <v>0</v>
      </c>
      <c r="O503" s="3">
        <v>-0.15</v>
      </c>
      <c r="P503" s="3">
        <v>-0.86</v>
      </c>
      <c r="Q503" s="3">
        <v>5.66</v>
      </c>
      <c r="R503" s="3"/>
      <c r="S503" s="3">
        <v>7.35</v>
      </c>
      <c r="T503" s="3"/>
      <c r="U503" s="3"/>
      <c r="V503" s="3"/>
      <c r="W503" s="4"/>
      <c r="X503" s="3"/>
      <c r="Y503" s="2"/>
      <c r="Z503" s="2"/>
    </row>
    <row r="504" spans="1:26" ht="15.75" customHeight="1" x14ac:dyDescent="0.3">
      <c r="A504" s="7" t="s">
        <v>512</v>
      </c>
      <c r="B504" s="7">
        <v>503</v>
      </c>
      <c r="C504" s="3" t="s">
        <v>1</v>
      </c>
      <c r="D504" s="3"/>
      <c r="E504" s="3">
        <v>2.04</v>
      </c>
      <c r="F504" s="4">
        <v>0</v>
      </c>
      <c r="G504" s="8">
        <v>271500</v>
      </c>
      <c r="H504" s="3">
        <v>553</v>
      </c>
      <c r="I504" s="8">
        <v>673</v>
      </c>
      <c r="J504" s="3">
        <v>8.4700000000000006</v>
      </c>
      <c r="K504" s="3">
        <v>1.43</v>
      </c>
      <c r="L504" s="3">
        <v>2.42</v>
      </c>
      <c r="M504" s="3">
        <v>0.01</v>
      </c>
      <c r="N504" s="3">
        <v>0.24</v>
      </c>
      <c r="O504" s="3">
        <v>7.99</v>
      </c>
      <c r="P504" s="3">
        <v>18.399999999999999</v>
      </c>
      <c r="Q504" s="3">
        <v>6.35</v>
      </c>
      <c r="R504" s="3">
        <v>0.33</v>
      </c>
      <c r="S504" s="3">
        <v>31.39</v>
      </c>
      <c r="T504" s="3"/>
      <c r="U504" s="3">
        <v>165</v>
      </c>
      <c r="V504" s="3">
        <v>264</v>
      </c>
      <c r="W504" s="9">
        <v>-0.02</v>
      </c>
      <c r="X504" s="3"/>
      <c r="Y504" s="2"/>
      <c r="Z504" s="2"/>
    </row>
    <row r="505" spans="1:26" ht="15.75" customHeight="1" x14ac:dyDescent="0.3">
      <c r="A505" s="7" t="s">
        <v>513</v>
      </c>
      <c r="B505" s="7">
        <v>504</v>
      </c>
      <c r="C505" s="3" t="s">
        <v>5</v>
      </c>
      <c r="D505" s="3"/>
      <c r="E505" s="3">
        <v>2.76</v>
      </c>
      <c r="F505" s="9">
        <v>0.73</v>
      </c>
      <c r="G505" s="8">
        <v>534200</v>
      </c>
      <c r="H505" s="8">
        <v>1471</v>
      </c>
      <c r="I505" s="8">
        <v>3929</v>
      </c>
      <c r="J505" s="3">
        <v>3.68</v>
      </c>
      <c r="K505" s="3">
        <v>0.62</v>
      </c>
      <c r="L505" s="3">
        <v>1.55</v>
      </c>
      <c r="M505" s="3">
        <v>0.13</v>
      </c>
      <c r="N505" s="3">
        <v>0.75</v>
      </c>
      <c r="O505" s="3">
        <v>10.09</v>
      </c>
      <c r="P505" s="3">
        <v>18.02</v>
      </c>
      <c r="Q505" s="3">
        <v>22.44</v>
      </c>
      <c r="R505" s="3">
        <v>9.1300000000000008</v>
      </c>
      <c r="S505" s="3">
        <v>38.15</v>
      </c>
      <c r="T505" s="3"/>
      <c r="U505" s="3">
        <v>104</v>
      </c>
      <c r="V505" s="3">
        <v>141</v>
      </c>
      <c r="W505" s="4">
        <v>7.0000000000000007E-2</v>
      </c>
      <c r="X505" s="3"/>
      <c r="Y505" s="2"/>
      <c r="Z505" s="2"/>
    </row>
    <row r="506" spans="1:26" ht="15.75" customHeight="1" x14ac:dyDescent="0.3">
      <c r="A506" s="7" t="s">
        <v>514</v>
      </c>
      <c r="B506" s="7">
        <v>505</v>
      </c>
      <c r="C506" s="3" t="s">
        <v>1</v>
      </c>
      <c r="D506" s="3"/>
      <c r="E506" s="3">
        <v>4.46</v>
      </c>
      <c r="F506" s="3">
        <v>0.45</v>
      </c>
      <c r="G506" s="8">
        <v>480200</v>
      </c>
      <c r="H506" s="8">
        <v>2143</v>
      </c>
      <c r="I506" s="8">
        <v>9508</v>
      </c>
      <c r="J506" s="3">
        <v>4.6100000000000003</v>
      </c>
      <c r="K506" s="3">
        <v>0.7</v>
      </c>
      <c r="L506" s="3">
        <v>0.62</v>
      </c>
      <c r="M506" s="3">
        <v>0.22</v>
      </c>
      <c r="N506" s="3">
        <v>0.97</v>
      </c>
      <c r="O506" s="3">
        <v>10.89</v>
      </c>
      <c r="P506" s="3">
        <v>16.190000000000001</v>
      </c>
      <c r="Q506" s="3">
        <v>58.38</v>
      </c>
      <c r="R506" s="3">
        <v>4.95</v>
      </c>
      <c r="S506" s="3">
        <v>44.52</v>
      </c>
      <c r="T506" s="3"/>
      <c r="U506" s="3">
        <v>131</v>
      </c>
      <c r="V506" s="3">
        <v>129</v>
      </c>
      <c r="W506" s="9">
        <v>0.26</v>
      </c>
      <c r="X506" s="3"/>
      <c r="Y506" s="2"/>
      <c r="Z506" s="2"/>
    </row>
    <row r="507" spans="1:26" ht="15.75" customHeight="1" x14ac:dyDescent="0.3">
      <c r="A507" s="7" t="s">
        <v>515</v>
      </c>
      <c r="B507" s="7">
        <v>506</v>
      </c>
      <c r="C507" s="3" t="s">
        <v>183</v>
      </c>
      <c r="D507" s="3"/>
      <c r="E507" s="3">
        <v>10.8</v>
      </c>
      <c r="F507" s="9">
        <v>0</v>
      </c>
      <c r="G507" s="8">
        <v>229200</v>
      </c>
      <c r="H507" s="8">
        <v>2473</v>
      </c>
      <c r="I507" s="8">
        <v>4428</v>
      </c>
      <c r="J507" s="3">
        <v>39.049999999999997</v>
      </c>
      <c r="K507" s="3">
        <v>5.29</v>
      </c>
      <c r="L507" s="3">
        <v>0.57999999999999996</v>
      </c>
      <c r="M507" s="3">
        <v>0.08</v>
      </c>
      <c r="N507" s="3">
        <v>0.28000000000000003</v>
      </c>
      <c r="O507" s="3">
        <v>10.61</v>
      </c>
      <c r="P507" s="3">
        <v>12.51</v>
      </c>
      <c r="Q507" s="3">
        <v>9.74</v>
      </c>
      <c r="R507" s="3">
        <v>1.39</v>
      </c>
      <c r="S507" s="3">
        <v>31.68</v>
      </c>
      <c r="T507" s="3"/>
      <c r="U507" s="3">
        <v>570</v>
      </c>
      <c r="V507" s="3">
        <v>531</v>
      </c>
      <c r="W507" s="9"/>
      <c r="X507" s="3"/>
      <c r="Y507" s="2"/>
      <c r="Z507" s="2"/>
    </row>
    <row r="508" spans="1:26" ht="15.75" customHeight="1" x14ac:dyDescent="0.3">
      <c r="A508" s="7" t="s">
        <v>516</v>
      </c>
      <c r="B508" s="7">
        <v>507</v>
      </c>
      <c r="C508" s="7" t="s">
        <v>1</v>
      </c>
      <c r="D508" s="3"/>
      <c r="E508" s="3">
        <v>135</v>
      </c>
      <c r="F508" s="3">
        <v>0</v>
      </c>
      <c r="G508" s="8">
        <v>0</v>
      </c>
      <c r="H508" s="8">
        <v>0</v>
      </c>
      <c r="I508" s="8">
        <v>2835</v>
      </c>
      <c r="J508" s="3"/>
      <c r="K508" s="3">
        <v>1.9</v>
      </c>
      <c r="L508" s="3">
        <v>0.31</v>
      </c>
      <c r="M508" s="3"/>
      <c r="N508" s="3">
        <v>0</v>
      </c>
      <c r="O508" s="3">
        <v>-19.850000000000001</v>
      </c>
      <c r="P508" s="3">
        <v>-26.68</v>
      </c>
      <c r="Q508" s="3">
        <v>-13.48</v>
      </c>
      <c r="R508" s="3"/>
      <c r="S508" s="3">
        <v>28.73</v>
      </c>
      <c r="T508" s="3"/>
      <c r="U508" s="3"/>
      <c r="V508" s="3"/>
      <c r="W508" s="9"/>
      <c r="X508" s="3"/>
      <c r="Y508" s="2"/>
      <c r="Z508" s="2"/>
    </row>
    <row r="509" spans="1:26" ht="15.75" customHeight="1" x14ac:dyDescent="0.3">
      <c r="A509" s="7" t="s">
        <v>517</v>
      </c>
      <c r="B509" s="7">
        <v>508</v>
      </c>
      <c r="C509" s="3" t="s">
        <v>1</v>
      </c>
      <c r="D509" s="3"/>
      <c r="E509" s="3">
        <v>0.54</v>
      </c>
      <c r="F509" s="3">
        <v>0</v>
      </c>
      <c r="G509" s="8">
        <v>1343200</v>
      </c>
      <c r="H509" s="3">
        <v>729</v>
      </c>
      <c r="I509" s="8">
        <v>707</v>
      </c>
      <c r="J509" s="3"/>
      <c r="K509" s="3">
        <v>0.44</v>
      </c>
      <c r="L509" s="3">
        <v>0.35</v>
      </c>
      <c r="M509" s="3"/>
      <c r="N509" s="3">
        <v>0</v>
      </c>
      <c r="O509" s="3">
        <v>-2.69</v>
      </c>
      <c r="P509" s="3">
        <v>-2.58</v>
      </c>
      <c r="Q509" s="3">
        <v>-11.09</v>
      </c>
      <c r="R509" s="3"/>
      <c r="S509" s="3">
        <v>85.86</v>
      </c>
      <c r="T509" s="3"/>
      <c r="U509" s="3"/>
      <c r="V509" s="3"/>
      <c r="W509" s="9"/>
      <c r="X509" s="3"/>
      <c r="Y509" s="2"/>
      <c r="Z509" s="2"/>
    </row>
    <row r="510" spans="1:26" ht="15.75" customHeight="1" x14ac:dyDescent="0.3">
      <c r="A510" s="7" t="s">
        <v>518</v>
      </c>
      <c r="B510" s="7">
        <v>509</v>
      </c>
      <c r="C510" s="3" t="s">
        <v>1</v>
      </c>
      <c r="D510" s="3"/>
      <c r="E510" s="3">
        <v>8.75</v>
      </c>
      <c r="F510" s="9">
        <v>0.56999999999999995</v>
      </c>
      <c r="G510" s="8">
        <v>475100</v>
      </c>
      <c r="H510" s="8">
        <v>4150</v>
      </c>
      <c r="I510" s="8">
        <v>16081</v>
      </c>
      <c r="J510" s="3">
        <v>11.38</v>
      </c>
      <c r="K510" s="3">
        <v>1.49</v>
      </c>
      <c r="L510" s="3">
        <v>2.58</v>
      </c>
      <c r="M510" s="3">
        <v>0.1</v>
      </c>
      <c r="N510" s="3">
        <v>0.77</v>
      </c>
      <c r="O510" s="3">
        <v>6.18</v>
      </c>
      <c r="P510" s="3">
        <v>13.22</v>
      </c>
      <c r="Q510" s="3">
        <v>1.74</v>
      </c>
      <c r="R510" s="3">
        <v>4.0199999999999996</v>
      </c>
      <c r="S510" s="3">
        <v>18.52</v>
      </c>
      <c r="T510" s="3"/>
      <c r="U510" s="3">
        <v>312</v>
      </c>
      <c r="V510" s="3">
        <v>421</v>
      </c>
      <c r="W510" s="9">
        <v>0.33</v>
      </c>
      <c r="X510" s="3"/>
      <c r="Y510" s="2"/>
      <c r="Z510" s="2"/>
    </row>
    <row r="511" spans="1:26" ht="15.75" customHeight="1" x14ac:dyDescent="0.3">
      <c r="A511" s="7" t="s">
        <v>519</v>
      </c>
      <c r="B511" s="7">
        <v>510</v>
      </c>
      <c r="C511" s="3" t="s">
        <v>5</v>
      </c>
      <c r="D511" s="3"/>
      <c r="E511" s="3">
        <v>56</v>
      </c>
      <c r="F511" s="4">
        <v>0</v>
      </c>
      <c r="G511" s="8">
        <v>0</v>
      </c>
      <c r="H511" s="8">
        <v>0</v>
      </c>
      <c r="I511" s="8">
        <v>7280</v>
      </c>
      <c r="J511" s="3">
        <v>26.12</v>
      </c>
      <c r="K511" s="3">
        <v>0.89</v>
      </c>
      <c r="L511" s="3">
        <v>0.04</v>
      </c>
      <c r="M511" s="3">
        <v>2.25</v>
      </c>
      <c r="N511" s="3">
        <v>2.14</v>
      </c>
      <c r="O511" s="3">
        <v>3.91</v>
      </c>
      <c r="P511" s="3">
        <v>3.35</v>
      </c>
      <c r="Q511" s="3">
        <v>-5.2</v>
      </c>
      <c r="R511" s="3">
        <v>4.0199999999999996</v>
      </c>
      <c r="S511" s="3">
        <v>15.84</v>
      </c>
      <c r="T511" s="3"/>
      <c r="U511" s="3">
        <v>760</v>
      </c>
      <c r="V511" s="3">
        <v>705</v>
      </c>
      <c r="W511" s="9">
        <v>67.84</v>
      </c>
      <c r="X511" s="3"/>
      <c r="Y511" s="2"/>
      <c r="Z511" s="2"/>
    </row>
    <row r="512" spans="1:26" ht="15.75" customHeight="1" x14ac:dyDescent="0.3">
      <c r="A512" s="7" t="s">
        <v>520</v>
      </c>
      <c r="B512" s="7">
        <v>511</v>
      </c>
      <c r="C512" s="3" t="s">
        <v>5</v>
      </c>
      <c r="D512" s="3"/>
      <c r="E512" s="3">
        <v>1.99</v>
      </c>
      <c r="F512" s="4">
        <v>-1.49</v>
      </c>
      <c r="G512" s="8">
        <v>8346100</v>
      </c>
      <c r="H512" s="8">
        <v>16804</v>
      </c>
      <c r="I512" s="8">
        <v>7151</v>
      </c>
      <c r="J512" s="3"/>
      <c r="K512" s="3">
        <v>0.41</v>
      </c>
      <c r="L512" s="3">
        <v>0.66</v>
      </c>
      <c r="M512" s="3"/>
      <c r="N512" s="3">
        <v>0</v>
      </c>
      <c r="O512" s="3">
        <v>-1.22</v>
      </c>
      <c r="P512" s="3">
        <v>-5.85</v>
      </c>
      <c r="Q512" s="3">
        <v>-34.200000000000003</v>
      </c>
      <c r="R512" s="3"/>
      <c r="S512" s="3">
        <v>37.75</v>
      </c>
      <c r="T512" s="3"/>
      <c r="U512" s="3"/>
      <c r="V512" s="3"/>
      <c r="W512" s="6"/>
      <c r="X512" s="3"/>
      <c r="Y512" s="2"/>
      <c r="Z512" s="2"/>
    </row>
    <row r="513" spans="1:26" ht="15.75" customHeight="1" x14ac:dyDescent="0.3">
      <c r="A513" s="7" t="s">
        <v>521</v>
      </c>
      <c r="B513" s="7">
        <v>512</v>
      </c>
      <c r="C513" s="3" t="s">
        <v>5</v>
      </c>
      <c r="D513" s="3"/>
      <c r="E513" s="3">
        <v>1.39</v>
      </c>
      <c r="F513" s="4">
        <v>0.72</v>
      </c>
      <c r="G513" s="8">
        <v>30300</v>
      </c>
      <c r="H513" s="8">
        <v>41</v>
      </c>
      <c r="I513" s="8">
        <v>824</v>
      </c>
      <c r="J513" s="3">
        <v>65.709999999999994</v>
      </c>
      <c r="K513" s="3">
        <v>0.33</v>
      </c>
      <c r="L513" s="3">
        <v>1.05</v>
      </c>
      <c r="M513" s="3">
        <v>0.05</v>
      </c>
      <c r="N513" s="3">
        <v>0.02</v>
      </c>
      <c r="O513" s="3">
        <v>1.52</v>
      </c>
      <c r="P513" s="3">
        <v>0.5</v>
      </c>
      <c r="Q513" s="3">
        <v>2.58</v>
      </c>
      <c r="R513" s="3">
        <v>3.62</v>
      </c>
      <c r="S513" s="3">
        <v>38.54</v>
      </c>
      <c r="T513" s="3"/>
      <c r="U513" s="3">
        <v>930</v>
      </c>
      <c r="V513" s="3">
        <v>920</v>
      </c>
      <c r="W513" s="9">
        <v>-0.32</v>
      </c>
      <c r="X513" s="3"/>
      <c r="Y513" s="2"/>
      <c r="Z513" s="2"/>
    </row>
    <row r="514" spans="1:26" ht="15.75" customHeight="1" x14ac:dyDescent="0.3">
      <c r="A514" s="7" t="s">
        <v>522</v>
      </c>
      <c r="B514" s="7">
        <v>513</v>
      </c>
      <c r="C514" s="3" t="s">
        <v>183</v>
      </c>
      <c r="D514" s="3"/>
      <c r="E514" s="3">
        <v>5.0999999999999996</v>
      </c>
      <c r="F514" s="3">
        <v>8.51</v>
      </c>
      <c r="G514" s="8">
        <v>58895300</v>
      </c>
      <c r="H514" s="8">
        <v>290470</v>
      </c>
      <c r="I514" s="8">
        <v>2040</v>
      </c>
      <c r="J514" s="3">
        <v>44.51</v>
      </c>
      <c r="K514" s="3"/>
      <c r="L514" s="3">
        <v>0.46</v>
      </c>
      <c r="M514" s="3"/>
      <c r="N514" s="3">
        <v>0.11</v>
      </c>
      <c r="O514" s="3"/>
      <c r="P514" s="3"/>
      <c r="Q514" s="3"/>
      <c r="R514" s="3"/>
      <c r="S514" s="3">
        <v>30.91</v>
      </c>
      <c r="T514" s="3"/>
      <c r="U514" s="3"/>
      <c r="V514" s="3"/>
      <c r="W514" s="4"/>
      <c r="X514" s="3"/>
      <c r="Y514" s="2"/>
      <c r="Z514" s="2"/>
    </row>
    <row r="515" spans="1:26" ht="15.75" customHeight="1" x14ac:dyDescent="0.3">
      <c r="A515" s="7" t="s">
        <v>523</v>
      </c>
      <c r="B515" s="7">
        <v>514</v>
      </c>
      <c r="C515" s="7" t="s">
        <v>1</v>
      </c>
      <c r="D515" s="3"/>
      <c r="E515" s="3">
        <v>3.6</v>
      </c>
      <c r="F515" s="4">
        <v>-4.76</v>
      </c>
      <c r="G515" s="8">
        <v>2910800</v>
      </c>
      <c r="H515" s="8">
        <v>10644</v>
      </c>
      <c r="I515" s="8">
        <v>1897</v>
      </c>
      <c r="J515" s="3">
        <v>17.78</v>
      </c>
      <c r="K515" s="3">
        <v>3.71</v>
      </c>
      <c r="L515" s="3">
        <v>2.46</v>
      </c>
      <c r="M515" s="3"/>
      <c r="N515" s="3">
        <v>0.2</v>
      </c>
      <c r="O515" s="3">
        <v>9.02</v>
      </c>
      <c r="P515" s="3">
        <v>23.42</v>
      </c>
      <c r="Q515" s="3">
        <v>5.35</v>
      </c>
      <c r="R515" s="3"/>
      <c r="S515" s="3">
        <v>61.22</v>
      </c>
      <c r="T515" s="3"/>
      <c r="U515" s="3">
        <v>316</v>
      </c>
      <c r="V515" s="3">
        <v>426</v>
      </c>
      <c r="W515" s="9"/>
      <c r="X515" s="3"/>
      <c r="Y515" s="2"/>
      <c r="Z515" s="2"/>
    </row>
    <row r="516" spans="1:26" ht="15.75" customHeight="1" x14ac:dyDescent="0.3">
      <c r="A516" s="7" t="s">
        <v>524</v>
      </c>
      <c r="B516" s="7">
        <v>515</v>
      </c>
      <c r="C516" s="3" t="s">
        <v>1</v>
      </c>
      <c r="D516" s="3"/>
      <c r="E516" s="3">
        <v>13.7</v>
      </c>
      <c r="F516" s="3">
        <v>0.74</v>
      </c>
      <c r="G516" s="8">
        <v>5516400</v>
      </c>
      <c r="H516" s="8">
        <v>76932</v>
      </c>
      <c r="I516" s="8">
        <v>5589</v>
      </c>
      <c r="J516" s="3">
        <v>20.309999999999999</v>
      </c>
      <c r="K516" s="3">
        <v>2.41</v>
      </c>
      <c r="L516" s="3">
        <v>2.0299999999999998</v>
      </c>
      <c r="M516" s="3">
        <v>0.1</v>
      </c>
      <c r="N516" s="3">
        <v>0.67</v>
      </c>
      <c r="O516" s="3">
        <v>8</v>
      </c>
      <c r="P516" s="3">
        <v>12.11</v>
      </c>
      <c r="Q516" s="3">
        <v>11.72</v>
      </c>
      <c r="R516" s="3">
        <v>0.72</v>
      </c>
      <c r="S516" s="3">
        <v>69.39</v>
      </c>
      <c r="T516" s="3"/>
      <c r="U516" s="3">
        <v>478</v>
      </c>
      <c r="V516" s="3">
        <v>491</v>
      </c>
      <c r="W516" s="9">
        <v>0.27</v>
      </c>
      <c r="X516" s="3"/>
      <c r="Y516" s="2"/>
      <c r="Z516" s="2"/>
    </row>
    <row r="517" spans="1:26" ht="15.75" customHeight="1" x14ac:dyDescent="0.3">
      <c r="A517" s="7" t="s">
        <v>525</v>
      </c>
      <c r="B517" s="7">
        <v>516</v>
      </c>
      <c r="C517" s="3" t="s">
        <v>1</v>
      </c>
      <c r="D517" s="3"/>
      <c r="E517" s="3">
        <v>0.67</v>
      </c>
      <c r="F517" s="4">
        <v>0</v>
      </c>
      <c r="G517" s="8">
        <v>48844300</v>
      </c>
      <c r="H517" s="8">
        <v>33057</v>
      </c>
      <c r="I517" s="8">
        <v>9958</v>
      </c>
      <c r="J517" s="3">
        <v>4.92</v>
      </c>
      <c r="K517" s="3">
        <v>0.28999999999999998</v>
      </c>
      <c r="L517" s="3">
        <v>2.19</v>
      </c>
      <c r="M517" s="3"/>
      <c r="N517" s="3">
        <v>0.14000000000000001</v>
      </c>
      <c r="O517" s="3">
        <v>3.37</v>
      </c>
      <c r="P517" s="3">
        <v>6.29</v>
      </c>
      <c r="Q517" s="3">
        <v>1.75</v>
      </c>
      <c r="R517" s="3">
        <v>11.36</v>
      </c>
      <c r="S517" s="3">
        <v>73.19</v>
      </c>
      <c r="T517" s="3"/>
      <c r="U517" s="3">
        <v>347</v>
      </c>
      <c r="V517" s="3">
        <v>394</v>
      </c>
      <c r="W517" s="9">
        <v>-0.64</v>
      </c>
      <c r="X517" s="3"/>
      <c r="Y517" s="2"/>
      <c r="Z517" s="2"/>
    </row>
    <row r="518" spans="1:26" ht="15.75" customHeight="1" x14ac:dyDescent="0.3">
      <c r="A518" s="7" t="s">
        <v>526</v>
      </c>
      <c r="B518" s="7">
        <v>517</v>
      </c>
      <c r="C518" s="3" t="s">
        <v>1</v>
      </c>
      <c r="D518" s="3"/>
      <c r="E518" s="3">
        <v>13.4</v>
      </c>
      <c r="F518" s="3">
        <v>0</v>
      </c>
      <c r="G518" s="8">
        <v>1131000</v>
      </c>
      <c r="H518" s="8">
        <v>15332</v>
      </c>
      <c r="I518" s="8">
        <v>4693</v>
      </c>
      <c r="J518" s="3">
        <v>9.18</v>
      </c>
      <c r="K518" s="3">
        <v>1.89</v>
      </c>
      <c r="L518" s="3">
        <v>2.08</v>
      </c>
      <c r="M518" s="3">
        <v>0.55000000000000004</v>
      </c>
      <c r="N518" s="3">
        <v>1.46</v>
      </c>
      <c r="O518" s="3">
        <v>9.42</v>
      </c>
      <c r="P518" s="3">
        <v>21.95</v>
      </c>
      <c r="Q518" s="3">
        <v>2.4</v>
      </c>
      <c r="R518" s="3">
        <v>4.0999999999999996</v>
      </c>
      <c r="S518" s="3">
        <v>34.270000000000003</v>
      </c>
      <c r="T518" s="3"/>
      <c r="U518" s="3">
        <v>155</v>
      </c>
      <c r="V518" s="3">
        <v>242</v>
      </c>
      <c r="W518" s="4">
        <v>0.32</v>
      </c>
      <c r="X518" s="3"/>
      <c r="Y518" s="2"/>
      <c r="Z518" s="2"/>
    </row>
    <row r="519" spans="1:26" ht="15.75" customHeight="1" x14ac:dyDescent="0.3">
      <c r="A519" s="7" t="s">
        <v>527</v>
      </c>
      <c r="B519" s="7">
        <v>518</v>
      </c>
      <c r="C519" s="3" t="s">
        <v>5</v>
      </c>
      <c r="D519" s="3"/>
      <c r="E519" s="3">
        <v>8.8000000000000007</v>
      </c>
      <c r="F519" s="4">
        <v>1.1499999999999999</v>
      </c>
      <c r="G519" s="8">
        <v>2623600</v>
      </c>
      <c r="H519" s="8">
        <v>23039</v>
      </c>
      <c r="I519" s="8">
        <v>8272</v>
      </c>
      <c r="J519" s="3">
        <v>43.66</v>
      </c>
      <c r="K519" s="3">
        <v>4.63</v>
      </c>
      <c r="L519" s="3">
        <v>0.81</v>
      </c>
      <c r="M519" s="3">
        <v>0.1</v>
      </c>
      <c r="N519" s="3">
        <v>0.2</v>
      </c>
      <c r="O519" s="3">
        <v>6.76</v>
      </c>
      <c r="P519" s="3">
        <v>10.89</v>
      </c>
      <c r="Q519" s="3">
        <v>12.24</v>
      </c>
      <c r="R519" s="3">
        <v>1.1499999999999999</v>
      </c>
      <c r="S519" s="3">
        <v>19.32</v>
      </c>
      <c r="T519" s="3"/>
      <c r="U519" s="3">
        <v>634</v>
      </c>
      <c r="V519" s="3">
        <v>655</v>
      </c>
      <c r="W519" s="9">
        <v>0.39</v>
      </c>
      <c r="X519" s="3"/>
      <c r="Y519" s="2"/>
      <c r="Z519" s="2"/>
    </row>
    <row r="520" spans="1:26" ht="15.75" customHeight="1" x14ac:dyDescent="0.3">
      <c r="A520" s="7" t="s">
        <v>528</v>
      </c>
      <c r="B520" s="7">
        <v>519</v>
      </c>
      <c r="C520" s="3" t="s">
        <v>1</v>
      </c>
      <c r="D520" s="3"/>
      <c r="E520" s="3">
        <v>0.54</v>
      </c>
      <c r="F520" s="4">
        <v>0</v>
      </c>
      <c r="G520" s="8">
        <v>349000</v>
      </c>
      <c r="H520" s="8">
        <v>185</v>
      </c>
      <c r="I520" s="8">
        <v>1463</v>
      </c>
      <c r="J520" s="3"/>
      <c r="K520" s="3">
        <v>0.4</v>
      </c>
      <c r="L520" s="3">
        <v>1.1499999999999999</v>
      </c>
      <c r="M520" s="3"/>
      <c r="N520" s="3">
        <v>0</v>
      </c>
      <c r="O520" s="3">
        <v>-1.1100000000000001</v>
      </c>
      <c r="P520" s="3">
        <v>-4.88</v>
      </c>
      <c r="Q520" s="3">
        <v>-0.63</v>
      </c>
      <c r="R520" s="3"/>
      <c r="S520" s="3">
        <v>66.69</v>
      </c>
      <c r="T520" s="3"/>
      <c r="U520" s="3"/>
      <c r="V520" s="3"/>
      <c r="W520" s="9"/>
      <c r="X520" s="3"/>
      <c r="Y520" s="2"/>
      <c r="Z520" s="2"/>
    </row>
    <row r="521" spans="1:26" ht="15.75" customHeight="1" x14ac:dyDescent="0.3">
      <c r="A521" s="7" t="s">
        <v>529</v>
      </c>
      <c r="B521" s="7">
        <v>520</v>
      </c>
      <c r="C521" s="3" t="s">
        <v>5</v>
      </c>
      <c r="D521" s="3"/>
      <c r="E521" s="3">
        <v>0.61</v>
      </c>
      <c r="F521" s="9">
        <v>3.39</v>
      </c>
      <c r="G521" s="8">
        <v>743700</v>
      </c>
      <c r="H521" s="3">
        <v>445</v>
      </c>
      <c r="I521" s="8">
        <v>567</v>
      </c>
      <c r="J521" s="3">
        <v>18.55</v>
      </c>
      <c r="K521" s="3">
        <v>0.62</v>
      </c>
      <c r="L521" s="3">
        <v>0.75</v>
      </c>
      <c r="M521" s="3"/>
      <c r="N521" s="3">
        <v>0.03</v>
      </c>
      <c r="O521" s="3">
        <v>3.78</v>
      </c>
      <c r="P521" s="3">
        <v>3.34</v>
      </c>
      <c r="Q521" s="3">
        <v>9.32</v>
      </c>
      <c r="R521" s="3">
        <v>4.24</v>
      </c>
      <c r="S521" s="3">
        <v>26.14</v>
      </c>
      <c r="T521" s="3"/>
      <c r="U521" s="3">
        <v>693</v>
      </c>
      <c r="V521" s="3">
        <v>645</v>
      </c>
      <c r="W521" s="9">
        <v>-0.5</v>
      </c>
      <c r="X521" s="3"/>
      <c r="Y521" s="2"/>
      <c r="Z521" s="2"/>
    </row>
    <row r="522" spans="1:26" ht="15.75" customHeight="1" x14ac:dyDescent="0.3">
      <c r="A522" s="7" t="s">
        <v>530</v>
      </c>
      <c r="B522" s="7">
        <v>521</v>
      </c>
      <c r="C522" s="3" t="s">
        <v>5</v>
      </c>
      <c r="D522" s="3"/>
      <c r="E522" s="3">
        <v>2.38</v>
      </c>
      <c r="F522" s="4">
        <v>0.85</v>
      </c>
      <c r="G522" s="8">
        <v>154200</v>
      </c>
      <c r="H522" s="3">
        <v>368</v>
      </c>
      <c r="I522" s="8">
        <v>1904</v>
      </c>
      <c r="J522" s="3">
        <v>13.29</v>
      </c>
      <c r="K522" s="3">
        <v>0.78</v>
      </c>
      <c r="L522" s="3">
        <v>0.42</v>
      </c>
      <c r="M522" s="3">
        <v>0.03</v>
      </c>
      <c r="N522" s="3">
        <v>0.18</v>
      </c>
      <c r="O522" s="3">
        <v>5.26</v>
      </c>
      <c r="P522" s="3">
        <v>6</v>
      </c>
      <c r="Q522" s="3">
        <v>7.83</v>
      </c>
      <c r="R522" s="3">
        <v>1.3</v>
      </c>
      <c r="S522" s="3">
        <v>31.61</v>
      </c>
      <c r="T522" s="3"/>
      <c r="U522" s="3">
        <v>544</v>
      </c>
      <c r="V522" s="3">
        <v>505</v>
      </c>
      <c r="W522" s="4">
        <v>-0.43</v>
      </c>
      <c r="X522" s="3"/>
      <c r="Y522" s="2"/>
      <c r="Z522" s="2"/>
    </row>
    <row r="523" spans="1:26" ht="15.75" customHeight="1" x14ac:dyDescent="0.3">
      <c r="A523" s="7" t="s">
        <v>531</v>
      </c>
      <c r="B523" s="7">
        <v>522</v>
      </c>
      <c r="C523" s="3" t="s">
        <v>1</v>
      </c>
      <c r="D523" s="3"/>
      <c r="E523" s="3">
        <v>6</v>
      </c>
      <c r="F523" s="4">
        <v>-0.83</v>
      </c>
      <c r="G523" s="8">
        <v>81500</v>
      </c>
      <c r="H523" s="8">
        <v>489</v>
      </c>
      <c r="I523" s="8">
        <v>11996</v>
      </c>
      <c r="J523" s="3">
        <v>40.04</v>
      </c>
      <c r="K523" s="3">
        <v>3.13</v>
      </c>
      <c r="L523" s="3">
        <v>0.56000000000000005</v>
      </c>
      <c r="M523" s="3">
        <v>7.0000000000000007E-2</v>
      </c>
      <c r="N523" s="3">
        <v>0.15</v>
      </c>
      <c r="O523" s="3">
        <v>6.9</v>
      </c>
      <c r="P523" s="3">
        <v>7.94</v>
      </c>
      <c r="Q523" s="3">
        <v>8.49</v>
      </c>
      <c r="R523" s="3">
        <v>1.1599999999999999</v>
      </c>
      <c r="S523" s="3">
        <v>51.33</v>
      </c>
      <c r="T523" s="3"/>
      <c r="U523" s="3">
        <v>702</v>
      </c>
      <c r="V523" s="3">
        <v>639</v>
      </c>
      <c r="W523" s="4">
        <v>1.61</v>
      </c>
      <c r="X523" s="3"/>
      <c r="Y523" s="2"/>
      <c r="Z523" s="2"/>
    </row>
    <row r="524" spans="1:26" ht="15.75" customHeight="1" x14ac:dyDescent="0.3">
      <c r="A524" s="7" t="s">
        <v>532</v>
      </c>
      <c r="B524" s="7">
        <v>523</v>
      </c>
      <c r="C524" s="3" t="s">
        <v>1</v>
      </c>
      <c r="D524" s="3"/>
      <c r="E524" s="3">
        <v>13.7</v>
      </c>
      <c r="F524" s="4">
        <v>0</v>
      </c>
      <c r="G524" s="8">
        <v>981200</v>
      </c>
      <c r="H524" s="8">
        <v>13542</v>
      </c>
      <c r="I524" s="8">
        <v>7640</v>
      </c>
      <c r="J524" s="3">
        <v>43.28</v>
      </c>
      <c r="K524" s="3">
        <v>4.4800000000000004</v>
      </c>
      <c r="L524" s="3">
        <v>1.5</v>
      </c>
      <c r="M524" s="3"/>
      <c r="N524" s="3">
        <v>0.32</v>
      </c>
      <c r="O524" s="3">
        <v>7.01</v>
      </c>
      <c r="P524" s="3">
        <v>12.48</v>
      </c>
      <c r="Q524" s="3">
        <v>2.98</v>
      </c>
      <c r="R524" s="3"/>
      <c r="S524" s="3">
        <v>63.34</v>
      </c>
      <c r="T524" s="3"/>
      <c r="U524" s="3">
        <v>584</v>
      </c>
      <c r="V524" s="3">
        <v>642</v>
      </c>
      <c r="W524" s="6">
        <v>0.08</v>
      </c>
      <c r="X524" s="3"/>
      <c r="Y524" s="2"/>
      <c r="Z524" s="2"/>
    </row>
    <row r="525" spans="1:26" ht="15.75" customHeight="1" x14ac:dyDescent="0.3">
      <c r="A525" s="7" t="s">
        <v>533</v>
      </c>
      <c r="B525" s="7">
        <v>524</v>
      </c>
      <c r="C525" s="3" t="s">
        <v>534</v>
      </c>
      <c r="D525" s="3" t="s">
        <v>102</v>
      </c>
      <c r="E525" s="3">
        <v>0</v>
      </c>
      <c r="F525" s="4">
        <v>0</v>
      </c>
      <c r="G525" s="8">
        <v>0</v>
      </c>
      <c r="H525" s="8">
        <v>0</v>
      </c>
      <c r="I525" s="8">
        <v>0</v>
      </c>
      <c r="J525" s="3"/>
      <c r="K525" s="3"/>
      <c r="L525" s="3">
        <v>-6.46</v>
      </c>
      <c r="M525" s="3"/>
      <c r="N525" s="3">
        <v>0</v>
      </c>
      <c r="O525" s="3">
        <v>-85.03</v>
      </c>
      <c r="P525" s="3"/>
      <c r="Q525" s="3">
        <v>-52.27</v>
      </c>
      <c r="R525" s="3"/>
      <c r="S525" s="3">
        <v>45.51</v>
      </c>
      <c r="T525" s="3"/>
      <c r="U525" s="3"/>
      <c r="V525" s="3"/>
      <c r="W525" s="9"/>
      <c r="X525" s="3"/>
      <c r="Y525" s="2"/>
      <c r="Z525" s="2"/>
    </row>
    <row r="526" spans="1:26" ht="15.75" customHeight="1" x14ac:dyDescent="0.3">
      <c r="A526" s="7" t="s">
        <v>535</v>
      </c>
      <c r="B526" s="7">
        <v>525</v>
      </c>
      <c r="C526" s="3" t="s">
        <v>1</v>
      </c>
      <c r="D526" s="3"/>
      <c r="E526" s="3">
        <v>0.39</v>
      </c>
      <c r="F526" s="3">
        <v>-2.5</v>
      </c>
      <c r="G526" s="8">
        <v>216000</v>
      </c>
      <c r="H526" s="3">
        <v>84</v>
      </c>
      <c r="I526" s="3">
        <v>468</v>
      </c>
      <c r="J526" s="3"/>
      <c r="K526" s="3">
        <v>0.52</v>
      </c>
      <c r="L526" s="3">
        <v>0.11</v>
      </c>
      <c r="M526" s="3"/>
      <c r="N526" s="3">
        <v>0</v>
      </c>
      <c r="O526" s="3">
        <v>-4.59</v>
      </c>
      <c r="P526" s="3">
        <v>-3.94</v>
      </c>
      <c r="Q526" s="3">
        <v>-2.54</v>
      </c>
      <c r="R526" s="3"/>
      <c r="S526" s="3">
        <v>31.02</v>
      </c>
      <c r="T526" s="3"/>
      <c r="U526" s="3"/>
      <c r="V526" s="3"/>
      <c r="W526" s="9"/>
      <c r="X526" s="3"/>
      <c r="Y526" s="2"/>
      <c r="Z526" s="2"/>
    </row>
    <row r="527" spans="1:26" ht="15.75" customHeight="1" x14ac:dyDescent="0.3">
      <c r="A527" s="7" t="s">
        <v>536</v>
      </c>
      <c r="B527" s="7">
        <v>526</v>
      </c>
      <c r="C527" s="3" t="s">
        <v>1</v>
      </c>
      <c r="D527" s="3"/>
      <c r="E527" s="3">
        <v>0.99</v>
      </c>
      <c r="F527" s="3">
        <v>-1</v>
      </c>
      <c r="G527" s="8">
        <v>136500</v>
      </c>
      <c r="H527" s="3">
        <v>135</v>
      </c>
      <c r="I527" s="3">
        <v>455</v>
      </c>
      <c r="J527" s="3">
        <v>8.02</v>
      </c>
      <c r="K527" s="3">
        <v>0.93</v>
      </c>
      <c r="L527" s="3">
        <v>0.25</v>
      </c>
      <c r="M527" s="3">
        <v>0.05</v>
      </c>
      <c r="N527" s="3">
        <v>0.12</v>
      </c>
      <c r="O527" s="3">
        <v>9.26</v>
      </c>
      <c r="P527" s="3">
        <v>11.98</v>
      </c>
      <c r="Q527" s="3">
        <v>9.86</v>
      </c>
      <c r="R527" s="3">
        <v>5</v>
      </c>
      <c r="S527" s="3">
        <v>19.21</v>
      </c>
      <c r="T527" s="3"/>
      <c r="U527" s="3">
        <v>241</v>
      </c>
      <c r="V527" s="3">
        <v>215</v>
      </c>
      <c r="W527" s="9">
        <v>-0.35</v>
      </c>
      <c r="X527" s="3"/>
      <c r="Y527" s="2"/>
      <c r="Z527" s="2"/>
    </row>
    <row r="528" spans="1:26" ht="15.75" customHeight="1" x14ac:dyDescent="0.3">
      <c r="A528" s="7" t="s">
        <v>537</v>
      </c>
      <c r="B528" s="7">
        <v>527</v>
      </c>
      <c r="C528" s="3" t="s">
        <v>1</v>
      </c>
      <c r="D528" s="3"/>
      <c r="E528" s="3">
        <v>3.52</v>
      </c>
      <c r="F528" s="4">
        <v>1.1499999999999999</v>
      </c>
      <c r="G528" s="8">
        <v>27200</v>
      </c>
      <c r="H528" s="3">
        <v>95</v>
      </c>
      <c r="I528" s="8">
        <v>1866</v>
      </c>
      <c r="J528" s="3">
        <v>11.47</v>
      </c>
      <c r="K528" s="3">
        <v>0.84</v>
      </c>
      <c r="L528" s="3">
        <v>0.11</v>
      </c>
      <c r="M528" s="3">
        <v>0.1</v>
      </c>
      <c r="N528" s="3">
        <v>0.31</v>
      </c>
      <c r="O528" s="3">
        <v>8.06</v>
      </c>
      <c r="P528" s="3">
        <v>7.26</v>
      </c>
      <c r="Q528" s="3">
        <v>9.5</v>
      </c>
      <c r="R528" s="3">
        <v>9.1999999999999993</v>
      </c>
      <c r="S528" s="3">
        <v>50.74</v>
      </c>
      <c r="T528" s="3"/>
      <c r="U528" s="3">
        <v>473</v>
      </c>
      <c r="V528" s="3">
        <v>344</v>
      </c>
      <c r="W528" s="4">
        <v>1.86</v>
      </c>
      <c r="X528" s="3"/>
      <c r="Y528" s="2"/>
      <c r="Z528" s="2"/>
    </row>
    <row r="529" spans="1:26" ht="15.75" customHeight="1" x14ac:dyDescent="0.3">
      <c r="A529" s="7" t="s">
        <v>538</v>
      </c>
      <c r="B529" s="7">
        <v>528</v>
      </c>
      <c r="C529" s="3" t="s">
        <v>1</v>
      </c>
      <c r="D529" s="3"/>
      <c r="E529" s="3">
        <v>36.5</v>
      </c>
      <c r="F529" s="4">
        <v>-2.0099999999999998</v>
      </c>
      <c r="G529" s="8">
        <v>3700</v>
      </c>
      <c r="H529" s="3">
        <v>136</v>
      </c>
      <c r="I529" s="8">
        <v>7300</v>
      </c>
      <c r="J529" s="3">
        <v>9.32</v>
      </c>
      <c r="K529" s="3">
        <v>1.1200000000000001</v>
      </c>
      <c r="L529" s="3">
        <v>1.33</v>
      </c>
      <c r="M529" s="3"/>
      <c r="N529" s="3">
        <v>3.92</v>
      </c>
      <c r="O529" s="3">
        <v>6.18</v>
      </c>
      <c r="P529" s="3">
        <v>12.15</v>
      </c>
      <c r="Q529" s="3">
        <v>7.5</v>
      </c>
      <c r="R529" s="3">
        <v>5.45</v>
      </c>
      <c r="S529" s="3">
        <v>15.89</v>
      </c>
      <c r="T529" s="3"/>
      <c r="U529" s="3">
        <v>272</v>
      </c>
      <c r="V529" s="3">
        <v>360</v>
      </c>
      <c r="W529" s="6">
        <v>-1.53</v>
      </c>
      <c r="X529" s="3"/>
      <c r="Y529" s="2"/>
      <c r="Z529" s="2"/>
    </row>
    <row r="530" spans="1:26" ht="15.75" customHeight="1" x14ac:dyDescent="0.3">
      <c r="A530" s="7" t="s">
        <v>539</v>
      </c>
      <c r="B530" s="7">
        <v>529</v>
      </c>
      <c r="C530" s="3" t="s">
        <v>1</v>
      </c>
      <c r="D530" s="3"/>
      <c r="E530" s="3">
        <v>12.2</v>
      </c>
      <c r="F530" s="9">
        <v>4.2699999999999996</v>
      </c>
      <c r="G530" s="8">
        <v>3813400</v>
      </c>
      <c r="H530" s="8">
        <v>46742</v>
      </c>
      <c r="I530" s="8">
        <v>6533</v>
      </c>
      <c r="J530" s="3">
        <v>13.15</v>
      </c>
      <c r="K530" s="3">
        <v>3.17</v>
      </c>
      <c r="L530" s="3">
        <v>0.44</v>
      </c>
      <c r="M530" s="3">
        <v>0.37</v>
      </c>
      <c r="N530" s="3">
        <v>0.93</v>
      </c>
      <c r="O530" s="3">
        <v>22.13</v>
      </c>
      <c r="P530" s="3">
        <v>25.77</v>
      </c>
      <c r="Q530" s="3">
        <v>15.28</v>
      </c>
      <c r="R530" s="3">
        <v>3.59</v>
      </c>
      <c r="S530" s="3">
        <v>39.26</v>
      </c>
      <c r="T530" s="3"/>
      <c r="U530" s="3">
        <v>228</v>
      </c>
      <c r="V530" s="3">
        <v>211</v>
      </c>
      <c r="W530" s="4">
        <v>-6.18</v>
      </c>
      <c r="X530" s="3"/>
      <c r="Y530" s="2"/>
      <c r="Z530" s="2"/>
    </row>
    <row r="531" spans="1:26" ht="15.75" customHeight="1" x14ac:dyDescent="0.3">
      <c r="A531" s="7" t="s">
        <v>540</v>
      </c>
      <c r="B531" s="7">
        <v>530</v>
      </c>
      <c r="C531" s="3" t="s">
        <v>1</v>
      </c>
      <c r="D531" s="3"/>
      <c r="E531" s="3">
        <v>2.7</v>
      </c>
      <c r="F531" s="3">
        <v>0.75</v>
      </c>
      <c r="G531" s="8">
        <v>19238600</v>
      </c>
      <c r="H531" s="8">
        <v>52572</v>
      </c>
      <c r="I531" s="8">
        <v>2258</v>
      </c>
      <c r="J531" s="3"/>
      <c r="K531" s="3">
        <v>1.81</v>
      </c>
      <c r="L531" s="3">
        <v>1.1200000000000001</v>
      </c>
      <c r="M531" s="3"/>
      <c r="N531" s="3">
        <v>0</v>
      </c>
      <c r="O531" s="3">
        <v>-0.55000000000000004</v>
      </c>
      <c r="P531" s="3">
        <v>-4.75</v>
      </c>
      <c r="Q531" s="3">
        <v>0.67</v>
      </c>
      <c r="R531" s="3"/>
      <c r="S531" s="3">
        <v>79.05</v>
      </c>
      <c r="T531" s="3"/>
      <c r="U531" s="3"/>
      <c r="V531" s="3"/>
      <c r="W531" s="4"/>
      <c r="X531" s="3"/>
      <c r="Y531" s="2"/>
      <c r="Z531" s="2"/>
    </row>
    <row r="532" spans="1:26" ht="15.75" customHeight="1" x14ac:dyDescent="0.3">
      <c r="A532" s="7" t="s">
        <v>541</v>
      </c>
      <c r="B532" s="7">
        <v>531</v>
      </c>
      <c r="C532" s="3" t="s">
        <v>1</v>
      </c>
      <c r="D532" s="3"/>
      <c r="E532" s="3">
        <v>10.1</v>
      </c>
      <c r="F532" s="4">
        <v>1</v>
      </c>
      <c r="G532" s="8">
        <v>414300</v>
      </c>
      <c r="H532" s="8">
        <v>4205</v>
      </c>
      <c r="I532" s="8">
        <v>2907</v>
      </c>
      <c r="J532" s="3">
        <v>4.3099999999999996</v>
      </c>
      <c r="K532" s="3">
        <v>0.88</v>
      </c>
      <c r="L532" s="3">
        <v>1.29</v>
      </c>
      <c r="M532" s="3">
        <v>0.35</v>
      </c>
      <c r="N532" s="3">
        <v>2.34</v>
      </c>
      <c r="O532" s="3">
        <v>12.19</v>
      </c>
      <c r="P532" s="3">
        <v>21.72</v>
      </c>
      <c r="Q532" s="3">
        <v>3.75</v>
      </c>
      <c r="R532" s="3">
        <v>8.5</v>
      </c>
      <c r="S532" s="3">
        <v>58.82</v>
      </c>
      <c r="T532" s="3"/>
      <c r="U532" s="3">
        <v>72</v>
      </c>
      <c r="V532" s="3">
        <v>103</v>
      </c>
      <c r="W532" s="9">
        <v>0.24</v>
      </c>
      <c r="X532" s="3"/>
      <c r="Y532" s="2"/>
      <c r="Z532" s="2"/>
    </row>
    <row r="533" spans="1:26" ht="15.75" customHeight="1" x14ac:dyDescent="0.3">
      <c r="A533" s="7" t="s">
        <v>542</v>
      </c>
      <c r="B533" s="7">
        <v>532</v>
      </c>
      <c r="C533" s="3" t="s">
        <v>1</v>
      </c>
      <c r="D533" s="3"/>
      <c r="E533" s="3">
        <v>10.1</v>
      </c>
      <c r="F533" s="3">
        <v>1</v>
      </c>
      <c r="G533" s="8">
        <v>5000</v>
      </c>
      <c r="H533" s="8">
        <v>50</v>
      </c>
      <c r="I533" s="8">
        <v>4953</v>
      </c>
      <c r="J533" s="3">
        <v>33.26</v>
      </c>
      <c r="K533" s="3">
        <v>2.33</v>
      </c>
      <c r="L533" s="3">
        <v>1.55</v>
      </c>
      <c r="M533" s="3"/>
      <c r="N533" s="3">
        <v>0.3</v>
      </c>
      <c r="O533" s="3">
        <v>4.26</v>
      </c>
      <c r="P533" s="3">
        <v>6.74</v>
      </c>
      <c r="Q533" s="3">
        <v>-3.15</v>
      </c>
      <c r="R533" s="3">
        <v>5.6</v>
      </c>
      <c r="S533" s="3">
        <v>21.24</v>
      </c>
      <c r="T533" s="3"/>
      <c r="U533" s="3">
        <v>701</v>
      </c>
      <c r="V533" s="3">
        <v>720</v>
      </c>
      <c r="W533" s="9">
        <v>-2.38</v>
      </c>
      <c r="X533" s="3"/>
      <c r="Y533" s="2"/>
      <c r="Z533" s="2"/>
    </row>
    <row r="534" spans="1:26" ht="15.75" customHeight="1" x14ac:dyDescent="0.3">
      <c r="A534" s="7" t="s">
        <v>543</v>
      </c>
      <c r="B534" s="7">
        <v>533</v>
      </c>
      <c r="C534" s="3" t="s">
        <v>1</v>
      </c>
      <c r="D534" s="3"/>
      <c r="E534" s="3">
        <v>0.93</v>
      </c>
      <c r="F534" s="3">
        <v>-1.06</v>
      </c>
      <c r="G534" s="8">
        <v>184900</v>
      </c>
      <c r="H534" s="3">
        <v>174</v>
      </c>
      <c r="I534" s="8">
        <v>506</v>
      </c>
      <c r="J534" s="3"/>
      <c r="K534" s="3">
        <v>0.6</v>
      </c>
      <c r="L534" s="3">
        <v>1.72</v>
      </c>
      <c r="M534" s="3"/>
      <c r="N534" s="3">
        <v>0</v>
      </c>
      <c r="O534" s="3">
        <v>-9.07</v>
      </c>
      <c r="P534" s="3">
        <v>-33.01</v>
      </c>
      <c r="Q534" s="3">
        <v>-105.77</v>
      </c>
      <c r="R534" s="3"/>
      <c r="S534" s="3">
        <v>59.08</v>
      </c>
      <c r="T534" s="3"/>
      <c r="U534" s="3"/>
      <c r="V534" s="3"/>
      <c r="W534" s="4"/>
      <c r="X534" s="3"/>
      <c r="Y534" s="2"/>
      <c r="Z534" s="2"/>
    </row>
    <row r="535" spans="1:26" ht="15.75" customHeight="1" x14ac:dyDescent="0.3">
      <c r="A535" s="7" t="s">
        <v>544</v>
      </c>
      <c r="B535" s="7">
        <v>534</v>
      </c>
      <c r="C535" s="3" t="s">
        <v>5</v>
      </c>
      <c r="D535" s="3"/>
      <c r="E535" s="3">
        <v>1.04</v>
      </c>
      <c r="F535" s="4">
        <v>0</v>
      </c>
      <c r="G535" s="8">
        <v>21200</v>
      </c>
      <c r="H535" s="3">
        <v>22</v>
      </c>
      <c r="I535" s="3">
        <v>572</v>
      </c>
      <c r="J535" s="3">
        <v>13.7</v>
      </c>
      <c r="K535" s="3">
        <v>0.95</v>
      </c>
      <c r="L535" s="3">
        <v>0.45</v>
      </c>
      <c r="M535" s="3">
        <v>0.05</v>
      </c>
      <c r="N535" s="3">
        <v>0.08</v>
      </c>
      <c r="O535" s="3">
        <v>7.32</v>
      </c>
      <c r="P535" s="3">
        <v>7.06</v>
      </c>
      <c r="Q535" s="3">
        <v>3.32</v>
      </c>
      <c r="R535" s="3">
        <v>4.8099999999999996</v>
      </c>
      <c r="S535" s="3">
        <v>28.32</v>
      </c>
      <c r="T535" s="3"/>
      <c r="U535" s="3">
        <v>523</v>
      </c>
      <c r="V535" s="3">
        <v>421</v>
      </c>
      <c r="W535" s="9">
        <v>-65.239999999999995</v>
      </c>
      <c r="X535" s="3"/>
      <c r="Y535" s="2"/>
      <c r="Z535" s="2"/>
    </row>
    <row r="536" spans="1:26" ht="15.75" customHeight="1" x14ac:dyDescent="0.3">
      <c r="A536" s="7" t="s">
        <v>545</v>
      </c>
      <c r="B536" s="7">
        <v>535</v>
      </c>
      <c r="C536" s="3" t="s">
        <v>1</v>
      </c>
      <c r="D536" s="3"/>
      <c r="E536" s="3">
        <v>5.25</v>
      </c>
      <c r="F536" s="3">
        <v>0</v>
      </c>
      <c r="G536" s="8">
        <v>22800</v>
      </c>
      <c r="H536" s="3">
        <v>119</v>
      </c>
      <c r="I536" s="8">
        <v>1698</v>
      </c>
      <c r="J536" s="3">
        <v>14.15</v>
      </c>
      <c r="K536" s="3">
        <v>1.57</v>
      </c>
      <c r="L536" s="3">
        <v>1.4</v>
      </c>
      <c r="M536" s="3"/>
      <c r="N536" s="3">
        <v>0.37</v>
      </c>
      <c r="O536" s="3">
        <v>7.27</v>
      </c>
      <c r="P536" s="3">
        <v>11.35</v>
      </c>
      <c r="Q536" s="3">
        <v>4.54</v>
      </c>
      <c r="R536" s="3">
        <v>3.81</v>
      </c>
      <c r="S536" s="3">
        <v>41.18</v>
      </c>
      <c r="T536" s="3"/>
      <c r="U536" s="3">
        <v>408</v>
      </c>
      <c r="V536" s="3">
        <v>430</v>
      </c>
      <c r="W536" s="4">
        <v>4.6500000000000004</v>
      </c>
      <c r="X536" s="3"/>
      <c r="Y536" s="2"/>
      <c r="Z536" s="2"/>
    </row>
    <row r="537" spans="1:26" ht="15.75" customHeight="1" x14ac:dyDescent="0.3">
      <c r="A537" s="7" t="s">
        <v>546</v>
      </c>
      <c r="B537" s="7">
        <v>536</v>
      </c>
      <c r="C537" s="3" t="s">
        <v>1</v>
      </c>
      <c r="D537" s="3"/>
      <c r="E537" s="3">
        <v>6.4</v>
      </c>
      <c r="F537" s="4">
        <v>-0.78</v>
      </c>
      <c r="G537" s="8">
        <v>1284000</v>
      </c>
      <c r="H537" s="8">
        <v>8209</v>
      </c>
      <c r="I537" s="8">
        <v>5472</v>
      </c>
      <c r="J537" s="3">
        <v>86.98</v>
      </c>
      <c r="K537" s="3">
        <v>5.29</v>
      </c>
      <c r="L537" s="3">
        <v>1.55</v>
      </c>
      <c r="M537" s="3">
        <v>0.03</v>
      </c>
      <c r="N537" s="3">
        <v>7.0000000000000007E-2</v>
      </c>
      <c r="O537" s="3">
        <v>4.93</v>
      </c>
      <c r="P537" s="3">
        <v>6.22</v>
      </c>
      <c r="Q537" s="3">
        <v>-27.67</v>
      </c>
      <c r="R537" s="3">
        <v>0.31</v>
      </c>
      <c r="S537" s="3">
        <v>55.8</v>
      </c>
      <c r="T537" s="3"/>
      <c r="U537" s="3">
        <v>795</v>
      </c>
      <c r="V537" s="3">
        <v>778</v>
      </c>
      <c r="W537" s="6">
        <v>3.73</v>
      </c>
      <c r="X537" s="3"/>
      <c r="Y537" s="2"/>
      <c r="Z537" s="2"/>
    </row>
    <row r="538" spans="1:26" ht="15.75" customHeight="1" x14ac:dyDescent="0.3">
      <c r="A538" s="7" t="s">
        <v>547</v>
      </c>
      <c r="B538" s="7">
        <v>537</v>
      </c>
      <c r="C538" s="3" t="s">
        <v>1</v>
      </c>
      <c r="D538" s="3"/>
      <c r="E538" s="3">
        <v>2.2999999999999998</v>
      </c>
      <c r="F538" s="4">
        <v>4.55</v>
      </c>
      <c r="G538" s="8">
        <v>786800</v>
      </c>
      <c r="H538" s="8">
        <v>1821</v>
      </c>
      <c r="I538" s="8">
        <v>690</v>
      </c>
      <c r="J538" s="3">
        <v>13.18</v>
      </c>
      <c r="K538" s="3">
        <v>1.41</v>
      </c>
      <c r="L538" s="3">
        <v>1.63</v>
      </c>
      <c r="M538" s="3"/>
      <c r="N538" s="3">
        <v>0.17</v>
      </c>
      <c r="O538" s="3">
        <v>6.2</v>
      </c>
      <c r="P538" s="3">
        <v>11.34</v>
      </c>
      <c r="Q538" s="3">
        <v>6.18</v>
      </c>
      <c r="R538" s="3"/>
      <c r="S538" s="3">
        <v>24.28</v>
      </c>
      <c r="T538" s="3"/>
      <c r="U538" s="3">
        <v>390</v>
      </c>
      <c r="V538" s="3">
        <v>455</v>
      </c>
      <c r="W538" s="6">
        <v>0.13</v>
      </c>
      <c r="X538" s="3"/>
      <c r="Y538" s="2"/>
      <c r="Z538" s="2"/>
    </row>
    <row r="539" spans="1:26" ht="15.75" customHeight="1" x14ac:dyDescent="0.3">
      <c r="A539" s="7" t="s">
        <v>548</v>
      </c>
      <c r="B539" s="7">
        <v>538</v>
      </c>
      <c r="C539" s="3" t="s">
        <v>1</v>
      </c>
      <c r="D539" s="3"/>
      <c r="E539" s="3">
        <v>16.2</v>
      </c>
      <c r="F539" s="4">
        <v>-2.41</v>
      </c>
      <c r="G539" s="8">
        <v>4141300</v>
      </c>
      <c r="H539" s="8">
        <v>67869</v>
      </c>
      <c r="I539" s="8">
        <v>34718</v>
      </c>
      <c r="J539" s="3">
        <v>7.38</v>
      </c>
      <c r="K539" s="3">
        <v>0.92</v>
      </c>
      <c r="L539" s="3">
        <v>0.93</v>
      </c>
      <c r="M539" s="3">
        <v>0.5</v>
      </c>
      <c r="N539" s="3">
        <v>2.2000000000000002</v>
      </c>
      <c r="O539" s="3">
        <v>8.8000000000000007</v>
      </c>
      <c r="P539" s="3">
        <v>12.4</v>
      </c>
      <c r="Q539" s="3">
        <v>16.79</v>
      </c>
      <c r="R539" s="3">
        <v>6.32</v>
      </c>
      <c r="S539" s="3">
        <v>60.75</v>
      </c>
      <c r="T539" s="3"/>
      <c r="U539" s="3">
        <v>214</v>
      </c>
      <c r="V539" s="3">
        <v>211</v>
      </c>
      <c r="W539" s="9">
        <v>1.22</v>
      </c>
      <c r="X539" s="3"/>
      <c r="Y539" s="2"/>
      <c r="Z539" s="2"/>
    </row>
    <row r="540" spans="1:26" ht="15.75" customHeight="1" x14ac:dyDescent="0.3">
      <c r="A540" s="7" t="s">
        <v>384</v>
      </c>
      <c r="B540" s="7">
        <v>539</v>
      </c>
      <c r="C540" s="3" t="s">
        <v>1</v>
      </c>
      <c r="D540" s="3"/>
      <c r="E540" s="3">
        <v>69.25</v>
      </c>
      <c r="F540" s="4">
        <v>0.36</v>
      </c>
      <c r="G540" s="8">
        <v>7200</v>
      </c>
      <c r="H540" s="8">
        <v>499</v>
      </c>
      <c r="I540" s="8">
        <v>22853</v>
      </c>
      <c r="J540" s="3">
        <v>13.22</v>
      </c>
      <c r="K540" s="3">
        <v>1.03</v>
      </c>
      <c r="L540" s="3">
        <v>0.39</v>
      </c>
      <c r="M540" s="3">
        <v>1</v>
      </c>
      <c r="N540" s="3">
        <v>5.24</v>
      </c>
      <c r="O540" s="3">
        <v>7.43</v>
      </c>
      <c r="P540" s="3">
        <v>8.66</v>
      </c>
      <c r="Q540" s="3">
        <v>5.53</v>
      </c>
      <c r="R540" s="3">
        <v>2.33</v>
      </c>
      <c r="S540" s="3">
        <v>38.1</v>
      </c>
      <c r="T540" s="3"/>
      <c r="U540" s="3">
        <v>468</v>
      </c>
      <c r="V540" s="3">
        <v>406</v>
      </c>
      <c r="W540" s="6">
        <v>2.46</v>
      </c>
      <c r="X540" s="3"/>
      <c r="Y540" s="2"/>
      <c r="Z540" s="2"/>
    </row>
    <row r="541" spans="1:26" ht="15.75" customHeight="1" x14ac:dyDescent="0.3">
      <c r="A541" s="7" t="s">
        <v>549</v>
      </c>
      <c r="B541" s="7">
        <v>540</v>
      </c>
      <c r="C541" s="3" t="s">
        <v>1</v>
      </c>
      <c r="D541" s="3"/>
      <c r="E541" s="3">
        <v>17.600000000000001</v>
      </c>
      <c r="F541" s="4">
        <v>0.56999999999999995</v>
      </c>
      <c r="G541" s="8">
        <v>968800</v>
      </c>
      <c r="H541" s="8">
        <v>17183</v>
      </c>
      <c r="I541" s="8">
        <v>17142</v>
      </c>
      <c r="J541" s="3">
        <v>6.27</v>
      </c>
      <c r="K541" s="3">
        <v>1.19</v>
      </c>
      <c r="L541" s="3">
        <v>0.44</v>
      </c>
      <c r="M541" s="3">
        <v>0.55000000000000004</v>
      </c>
      <c r="N541" s="3">
        <v>2.81</v>
      </c>
      <c r="O541" s="3">
        <v>15.14</v>
      </c>
      <c r="P541" s="3">
        <v>19.95</v>
      </c>
      <c r="Q541" s="3">
        <v>52.8</v>
      </c>
      <c r="R541" s="3">
        <v>6.97</v>
      </c>
      <c r="S541" s="3">
        <v>34.619999999999997</v>
      </c>
      <c r="T541" s="3"/>
      <c r="U541" s="3">
        <v>105</v>
      </c>
      <c r="V541" s="3">
        <v>83</v>
      </c>
      <c r="W541" s="6">
        <v>1.23</v>
      </c>
      <c r="X541" s="3"/>
      <c r="Y541" s="2"/>
      <c r="Z541" s="2"/>
    </row>
    <row r="542" spans="1:26" ht="15.75" customHeight="1" x14ac:dyDescent="0.3">
      <c r="A542" s="7" t="s">
        <v>550</v>
      </c>
      <c r="B542" s="7">
        <v>541</v>
      </c>
      <c r="C542" s="3" t="s">
        <v>5</v>
      </c>
      <c r="D542" s="3"/>
      <c r="E542" s="3">
        <v>13</v>
      </c>
      <c r="F542" s="4">
        <v>0</v>
      </c>
      <c r="G542" s="8">
        <v>0</v>
      </c>
      <c r="H542" s="8">
        <v>0</v>
      </c>
      <c r="I542" s="8">
        <v>4485</v>
      </c>
      <c r="J542" s="3">
        <v>12.29</v>
      </c>
      <c r="K542" s="3">
        <v>0.89</v>
      </c>
      <c r="L542" s="3">
        <v>0.1</v>
      </c>
      <c r="M542" s="3"/>
      <c r="N542" s="3">
        <v>1.06</v>
      </c>
      <c r="O542" s="3">
        <v>8.3800000000000008</v>
      </c>
      <c r="P542" s="3">
        <v>7.31</v>
      </c>
      <c r="Q542" s="3">
        <v>14.36</v>
      </c>
      <c r="R542" s="3">
        <v>5.43</v>
      </c>
      <c r="S542" s="3">
        <v>15</v>
      </c>
      <c r="T542" s="3"/>
      <c r="U542" s="3">
        <v>484</v>
      </c>
      <c r="V542" s="3">
        <v>351</v>
      </c>
      <c r="W542" s="6">
        <v>-1.26</v>
      </c>
      <c r="X542" s="3"/>
      <c r="Y542" s="2"/>
      <c r="Z542" s="2"/>
    </row>
    <row r="543" spans="1:26" ht="15.75" customHeight="1" x14ac:dyDescent="0.3">
      <c r="A543" s="7" t="s">
        <v>551</v>
      </c>
      <c r="B543" s="7">
        <v>542</v>
      </c>
      <c r="C543" s="3" t="s">
        <v>1</v>
      </c>
      <c r="D543" s="3"/>
      <c r="E543" s="3">
        <v>60.5</v>
      </c>
      <c r="F543" s="3">
        <v>0.41</v>
      </c>
      <c r="G543" s="3">
        <v>400</v>
      </c>
      <c r="H543" s="3">
        <v>24</v>
      </c>
      <c r="I543" s="8">
        <v>34599</v>
      </c>
      <c r="J543" s="3">
        <v>15.49</v>
      </c>
      <c r="K543" s="3">
        <v>0.91</v>
      </c>
      <c r="L543" s="3">
        <v>0.38</v>
      </c>
      <c r="M543" s="3">
        <v>0.5</v>
      </c>
      <c r="N543" s="3">
        <v>3.9</v>
      </c>
      <c r="O543" s="3">
        <v>4.6500000000000004</v>
      </c>
      <c r="P543" s="3">
        <v>5.9</v>
      </c>
      <c r="Q543" s="3">
        <v>47.53</v>
      </c>
      <c r="R543" s="3">
        <v>1.1599999999999999</v>
      </c>
      <c r="S543" s="3">
        <v>59.08</v>
      </c>
      <c r="T543" s="3"/>
      <c r="U543" s="3">
        <v>575</v>
      </c>
      <c r="V543" s="3">
        <v>559</v>
      </c>
      <c r="W543" s="4">
        <v>0.73</v>
      </c>
      <c r="X543" s="3"/>
      <c r="Y543" s="2"/>
      <c r="Z543" s="2"/>
    </row>
    <row r="544" spans="1:26" ht="15.75" customHeight="1" x14ac:dyDescent="0.3">
      <c r="A544" s="7" t="s">
        <v>552</v>
      </c>
      <c r="B544" s="7">
        <v>543</v>
      </c>
      <c r="C544" s="3" t="s">
        <v>1</v>
      </c>
      <c r="D544" s="3"/>
      <c r="E544" s="3">
        <v>5.8</v>
      </c>
      <c r="F544" s="3">
        <v>-4.92</v>
      </c>
      <c r="G544" s="8">
        <v>32899100</v>
      </c>
      <c r="H544" s="8">
        <v>193340</v>
      </c>
      <c r="I544" s="8">
        <v>25148</v>
      </c>
      <c r="J544" s="3"/>
      <c r="K544" s="3">
        <v>0.96</v>
      </c>
      <c r="L544" s="3">
        <v>0.74</v>
      </c>
      <c r="M544" s="3"/>
      <c r="N544" s="3">
        <v>0</v>
      </c>
      <c r="O544" s="3">
        <v>-27.36</v>
      </c>
      <c r="P544" s="3">
        <v>-34.67</v>
      </c>
      <c r="Q544" s="3">
        <v>-10.9</v>
      </c>
      <c r="R544" s="3">
        <v>3</v>
      </c>
      <c r="S544" s="3">
        <v>39.369999999999997</v>
      </c>
      <c r="T544" s="3"/>
      <c r="U544" s="3"/>
      <c r="V544" s="3"/>
      <c r="W544" s="9"/>
      <c r="X544" s="3"/>
      <c r="Y544" s="2"/>
      <c r="Z544" s="2"/>
    </row>
    <row r="545" spans="1:26" ht="15.75" customHeight="1" x14ac:dyDescent="0.3">
      <c r="A545" s="7" t="s">
        <v>553</v>
      </c>
      <c r="B545" s="7">
        <v>544</v>
      </c>
      <c r="C545" s="3" t="s">
        <v>1</v>
      </c>
      <c r="D545" s="3"/>
      <c r="E545" s="3">
        <v>2.94</v>
      </c>
      <c r="F545" s="4">
        <v>-2.65</v>
      </c>
      <c r="G545" s="8">
        <v>8440900</v>
      </c>
      <c r="H545" s="8">
        <v>25328</v>
      </c>
      <c r="I545" s="8">
        <v>1176</v>
      </c>
      <c r="J545" s="3">
        <v>16.37</v>
      </c>
      <c r="K545" s="3">
        <v>3.23</v>
      </c>
      <c r="L545" s="3">
        <v>1.59</v>
      </c>
      <c r="M545" s="3">
        <v>0.1</v>
      </c>
      <c r="N545" s="3">
        <v>0.18</v>
      </c>
      <c r="O545" s="3">
        <v>11.47</v>
      </c>
      <c r="P545" s="3">
        <v>20.67</v>
      </c>
      <c r="Q545" s="3">
        <v>1.64</v>
      </c>
      <c r="R545" s="3">
        <v>3.31</v>
      </c>
      <c r="S545" s="3">
        <v>38.14</v>
      </c>
      <c r="T545" s="3"/>
      <c r="U545" s="3">
        <v>322</v>
      </c>
      <c r="V545" s="3">
        <v>356</v>
      </c>
      <c r="W545" s="9">
        <v>0.12</v>
      </c>
      <c r="X545" s="3"/>
      <c r="Y545" s="2"/>
      <c r="Z545" s="2"/>
    </row>
    <row r="546" spans="1:26" ht="15.75" customHeight="1" x14ac:dyDescent="0.3">
      <c r="A546" s="7" t="s">
        <v>554</v>
      </c>
      <c r="B546" s="7">
        <v>545</v>
      </c>
      <c r="C546" s="3" t="s">
        <v>1</v>
      </c>
      <c r="D546" s="3"/>
      <c r="E546" s="3">
        <v>1.54</v>
      </c>
      <c r="F546" s="4">
        <v>0</v>
      </c>
      <c r="G546" s="8">
        <v>478900</v>
      </c>
      <c r="H546" s="8">
        <v>739</v>
      </c>
      <c r="I546" s="8">
        <v>1758</v>
      </c>
      <c r="J546" s="3">
        <v>582.15</v>
      </c>
      <c r="K546" s="3">
        <v>0.76</v>
      </c>
      <c r="L546" s="3">
        <v>3.73</v>
      </c>
      <c r="M546" s="3"/>
      <c r="N546" s="3">
        <v>0</v>
      </c>
      <c r="O546" s="3">
        <v>2.93</v>
      </c>
      <c r="P546" s="3">
        <v>0.13</v>
      </c>
      <c r="Q546" s="3">
        <v>6.25</v>
      </c>
      <c r="R546" s="3"/>
      <c r="S546" s="3">
        <v>59.36</v>
      </c>
      <c r="T546" s="3"/>
      <c r="U546" s="3">
        <v>974</v>
      </c>
      <c r="V546" s="3">
        <v>888</v>
      </c>
      <c r="W546" s="9">
        <v>-6.52</v>
      </c>
      <c r="X546" s="3"/>
      <c r="Y546" s="2"/>
      <c r="Z546" s="2"/>
    </row>
    <row r="547" spans="1:26" ht="15.75" customHeight="1" x14ac:dyDescent="0.3">
      <c r="A547" s="7" t="s">
        <v>555</v>
      </c>
      <c r="B547" s="7">
        <v>546</v>
      </c>
      <c r="C547" s="3" t="s">
        <v>1</v>
      </c>
      <c r="D547" s="3"/>
      <c r="E547" s="3">
        <v>0.67</v>
      </c>
      <c r="F547" s="3">
        <v>-5.63</v>
      </c>
      <c r="G547" s="8">
        <v>67600</v>
      </c>
      <c r="H547" s="8">
        <v>45</v>
      </c>
      <c r="I547" s="8">
        <v>453</v>
      </c>
      <c r="J547" s="3"/>
      <c r="K547" s="3">
        <v>0.42</v>
      </c>
      <c r="L547" s="3">
        <v>1.24</v>
      </c>
      <c r="M547" s="3">
        <v>0.03</v>
      </c>
      <c r="N547" s="3">
        <v>0</v>
      </c>
      <c r="O547" s="3">
        <v>-0.32</v>
      </c>
      <c r="P547" s="3">
        <v>-1.43</v>
      </c>
      <c r="Q547" s="3">
        <v>-3.84</v>
      </c>
      <c r="R547" s="3">
        <v>4.2300000000000004</v>
      </c>
      <c r="S547" s="3">
        <v>32.94</v>
      </c>
      <c r="T547" s="3"/>
      <c r="U547" s="3"/>
      <c r="V547" s="3"/>
      <c r="W547" s="4"/>
      <c r="X547" s="3"/>
      <c r="Y547" s="2"/>
      <c r="Z547" s="2"/>
    </row>
    <row r="548" spans="1:26" ht="15.75" customHeight="1" x14ac:dyDescent="0.3">
      <c r="A548" s="7" t="s">
        <v>556</v>
      </c>
      <c r="B548" s="7">
        <v>547</v>
      </c>
      <c r="C548" s="3" t="s">
        <v>1</v>
      </c>
      <c r="D548" s="3"/>
      <c r="E548" s="3">
        <v>8.15</v>
      </c>
      <c r="F548" s="9">
        <v>0.62</v>
      </c>
      <c r="G548" s="8">
        <v>184400</v>
      </c>
      <c r="H548" s="8">
        <v>1498</v>
      </c>
      <c r="I548" s="8">
        <v>2526</v>
      </c>
      <c r="J548" s="3"/>
      <c r="K548" s="3">
        <v>1.68</v>
      </c>
      <c r="L548" s="3">
        <v>0.3</v>
      </c>
      <c r="M548" s="3"/>
      <c r="N548" s="3">
        <v>0</v>
      </c>
      <c r="O548" s="3">
        <v>0.81</v>
      </c>
      <c r="P548" s="3">
        <v>-0.47</v>
      </c>
      <c r="Q548" s="3">
        <v>0.67</v>
      </c>
      <c r="R548" s="3"/>
      <c r="S548" s="3">
        <v>42.87</v>
      </c>
      <c r="T548" s="3"/>
      <c r="U548" s="3"/>
      <c r="V548" s="3"/>
      <c r="W548" s="9"/>
      <c r="X548" s="3"/>
      <c r="Y548" s="2"/>
      <c r="Z548" s="2"/>
    </row>
    <row r="549" spans="1:26" ht="15.75" customHeight="1" x14ac:dyDescent="0.3">
      <c r="A549" s="7" t="s">
        <v>557</v>
      </c>
      <c r="B549" s="7">
        <v>548</v>
      </c>
      <c r="C549" s="3" t="s">
        <v>5</v>
      </c>
      <c r="D549" s="3"/>
      <c r="E549" s="3">
        <v>32.5</v>
      </c>
      <c r="F549" s="4">
        <v>0</v>
      </c>
      <c r="G549" s="8">
        <v>2000</v>
      </c>
      <c r="H549" s="8">
        <v>65</v>
      </c>
      <c r="I549" s="8">
        <v>8642</v>
      </c>
      <c r="J549" s="3"/>
      <c r="K549" s="3">
        <v>0.98</v>
      </c>
      <c r="L549" s="3">
        <v>0.4</v>
      </c>
      <c r="M549" s="3">
        <v>0.25</v>
      </c>
      <c r="N549" s="3">
        <v>0</v>
      </c>
      <c r="O549" s="3">
        <v>1.3</v>
      </c>
      <c r="P549" s="3">
        <v>-1.88</v>
      </c>
      <c r="Q549" s="3">
        <v>1.57</v>
      </c>
      <c r="R549" s="3">
        <v>0.77</v>
      </c>
      <c r="S549" s="3">
        <v>14.19</v>
      </c>
      <c r="T549" s="3"/>
      <c r="U549" s="3"/>
      <c r="V549" s="3"/>
      <c r="W549" s="9"/>
      <c r="X549" s="3"/>
      <c r="Y549" s="2"/>
      <c r="Z549" s="2"/>
    </row>
    <row r="550" spans="1:26" ht="15.75" customHeight="1" x14ac:dyDescent="0.3">
      <c r="A550" s="7" t="s">
        <v>558</v>
      </c>
      <c r="B550" s="7">
        <v>549</v>
      </c>
      <c r="C550" s="3" t="s">
        <v>1</v>
      </c>
      <c r="D550" s="3"/>
      <c r="E550" s="3">
        <v>7.45</v>
      </c>
      <c r="F550" s="3">
        <v>0</v>
      </c>
      <c r="G550" s="3">
        <v>0</v>
      </c>
      <c r="H550" s="3">
        <v>0</v>
      </c>
      <c r="I550" s="8">
        <v>2011</v>
      </c>
      <c r="J550" s="3">
        <v>17.77</v>
      </c>
      <c r="K550" s="3">
        <v>1.25</v>
      </c>
      <c r="L550" s="3">
        <v>1.35</v>
      </c>
      <c r="M550" s="3"/>
      <c r="N550" s="3">
        <v>0.42</v>
      </c>
      <c r="O550" s="3">
        <v>9.64</v>
      </c>
      <c r="P550" s="3">
        <v>7.18</v>
      </c>
      <c r="Q550" s="3">
        <v>1.45</v>
      </c>
      <c r="R550" s="3">
        <v>2.95</v>
      </c>
      <c r="S550" s="3">
        <v>24.8</v>
      </c>
      <c r="T550" s="3"/>
      <c r="U550" s="3">
        <v>578</v>
      </c>
      <c r="V550" s="3">
        <v>409</v>
      </c>
      <c r="W550" s="9">
        <v>0.21</v>
      </c>
      <c r="X550" s="3"/>
      <c r="Y550" s="2"/>
      <c r="Z550" s="2"/>
    </row>
    <row r="551" spans="1:26" ht="15.75" customHeight="1" x14ac:dyDescent="0.3">
      <c r="A551" s="7" t="s">
        <v>559</v>
      </c>
      <c r="B551" s="7">
        <v>550</v>
      </c>
      <c r="C551" s="3" t="s">
        <v>1</v>
      </c>
      <c r="D551" s="3"/>
      <c r="E551" s="3">
        <v>0.04</v>
      </c>
      <c r="F551" s="9">
        <v>33.33</v>
      </c>
      <c r="G551" s="8">
        <v>131234200</v>
      </c>
      <c r="H551" s="8">
        <v>4322</v>
      </c>
      <c r="I551" s="8">
        <v>445</v>
      </c>
      <c r="J551" s="3"/>
      <c r="K551" s="3"/>
      <c r="L551" s="3">
        <v>-1.51</v>
      </c>
      <c r="M551" s="3"/>
      <c r="N551" s="3">
        <v>0</v>
      </c>
      <c r="O551" s="3"/>
      <c r="P551" s="3"/>
      <c r="Q551" s="3"/>
      <c r="R551" s="3"/>
      <c r="S551" s="3"/>
      <c r="T551" s="3"/>
      <c r="U551" s="3"/>
      <c r="V551" s="3"/>
      <c r="W551" s="9"/>
      <c r="X551" s="3"/>
      <c r="Y551" s="2"/>
      <c r="Z551" s="2"/>
    </row>
    <row r="552" spans="1:26" ht="15.75" customHeight="1" x14ac:dyDescent="0.3">
      <c r="A552" s="7" t="s">
        <v>560</v>
      </c>
      <c r="B552" s="7">
        <v>551</v>
      </c>
      <c r="C552" s="3" t="s">
        <v>1</v>
      </c>
      <c r="D552" s="3"/>
      <c r="E552" s="3">
        <v>7.15</v>
      </c>
      <c r="F552" s="9">
        <v>-0.69</v>
      </c>
      <c r="G552" s="8">
        <v>324100</v>
      </c>
      <c r="H552" s="8">
        <v>2317</v>
      </c>
      <c r="I552" s="8">
        <v>6592</v>
      </c>
      <c r="J552" s="3">
        <v>10.5</v>
      </c>
      <c r="K552" s="3">
        <v>1.61</v>
      </c>
      <c r="L552" s="3">
        <v>2.64</v>
      </c>
      <c r="M552" s="3">
        <v>0.11</v>
      </c>
      <c r="N552" s="3">
        <v>0.68</v>
      </c>
      <c r="O552" s="3">
        <v>6.46</v>
      </c>
      <c r="P552" s="3">
        <v>16.440000000000001</v>
      </c>
      <c r="Q552" s="3">
        <v>40.54</v>
      </c>
      <c r="R552" s="3">
        <v>1.53</v>
      </c>
      <c r="S552" s="3">
        <v>34.24</v>
      </c>
      <c r="T552" s="3"/>
      <c r="U552" s="3">
        <v>253</v>
      </c>
      <c r="V552" s="3">
        <v>382</v>
      </c>
      <c r="W552" s="9">
        <v>1.02</v>
      </c>
      <c r="X552" s="3"/>
      <c r="Y552" s="2"/>
      <c r="Z552" s="2"/>
    </row>
    <row r="553" spans="1:26" ht="15.75" customHeight="1" x14ac:dyDescent="0.3">
      <c r="A553" s="7" t="s">
        <v>561</v>
      </c>
      <c r="B553" s="7">
        <v>552</v>
      </c>
      <c r="C553" s="3" t="s">
        <v>5</v>
      </c>
      <c r="D553" s="3"/>
      <c r="E553" s="3">
        <v>1.92</v>
      </c>
      <c r="F553" s="4">
        <v>-0.52</v>
      </c>
      <c r="G553" s="8">
        <v>3400</v>
      </c>
      <c r="H553" s="8">
        <v>7</v>
      </c>
      <c r="I553" s="8">
        <v>1229</v>
      </c>
      <c r="J553" s="3">
        <v>12.74</v>
      </c>
      <c r="K553" s="3">
        <v>0.44</v>
      </c>
      <c r="L553" s="3">
        <v>0.17</v>
      </c>
      <c r="M553" s="3">
        <v>0.17</v>
      </c>
      <c r="N553" s="3">
        <v>0.15</v>
      </c>
      <c r="O553" s="3">
        <v>3.73</v>
      </c>
      <c r="P553" s="3">
        <v>3.45</v>
      </c>
      <c r="Q553" s="3">
        <v>1.27</v>
      </c>
      <c r="R553" s="3">
        <v>8.5500000000000007</v>
      </c>
      <c r="S553" s="3">
        <v>42.32</v>
      </c>
      <c r="T553" s="3"/>
      <c r="U553" s="3">
        <v>593</v>
      </c>
      <c r="V553" s="3">
        <v>555</v>
      </c>
      <c r="W553" s="6">
        <v>-1.56</v>
      </c>
      <c r="X553" s="3"/>
      <c r="Y553" s="2"/>
      <c r="Z553" s="2"/>
    </row>
    <row r="554" spans="1:26" ht="15.75" customHeight="1" x14ac:dyDescent="0.3">
      <c r="A554" s="7" t="s">
        <v>562</v>
      </c>
      <c r="B554" s="7">
        <v>553</v>
      </c>
      <c r="C554" s="3" t="s">
        <v>1</v>
      </c>
      <c r="D554" s="3"/>
      <c r="E554" s="3">
        <v>2.42</v>
      </c>
      <c r="F554" s="9">
        <v>0</v>
      </c>
      <c r="G554" s="8">
        <v>25800</v>
      </c>
      <c r="H554" s="3">
        <v>63</v>
      </c>
      <c r="I554" s="8">
        <v>1213</v>
      </c>
      <c r="J554" s="3"/>
      <c r="K554" s="3">
        <v>0.54</v>
      </c>
      <c r="L554" s="3">
        <v>2.2000000000000002</v>
      </c>
      <c r="M554" s="3">
        <v>0.01</v>
      </c>
      <c r="N554" s="3">
        <v>0</v>
      </c>
      <c r="O554" s="3">
        <v>0.15</v>
      </c>
      <c r="P554" s="3">
        <v>-1.96</v>
      </c>
      <c r="Q554" s="3">
        <v>-3.46</v>
      </c>
      <c r="R554" s="3">
        <v>0.42</v>
      </c>
      <c r="S554" s="3">
        <v>33.72</v>
      </c>
      <c r="T554" s="3"/>
      <c r="U554" s="3"/>
      <c r="V554" s="3"/>
      <c r="W554" s="4"/>
      <c r="X554" s="3"/>
      <c r="Y554" s="2"/>
      <c r="Z554" s="2"/>
    </row>
    <row r="555" spans="1:26" ht="15.75" customHeight="1" x14ac:dyDescent="0.3">
      <c r="A555" s="7" t="s">
        <v>563</v>
      </c>
      <c r="B555" s="7">
        <v>554</v>
      </c>
      <c r="C555" s="3" t="s">
        <v>1</v>
      </c>
      <c r="D555" s="3"/>
      <c r="E555" s="3">
        <v>26.25</v>
      </c>
      <c r="F555" s="3">
        <v>-2.78</v>
      </c>
      <c r="G555" s="8">
        <v>8172200</v>
      </c>
      <c r="H555" s="8">
        <v>218223</v>
      </c>
      <c r="I555" s="8">
        <v>40320</v>
      </c>
      <c r="J555" s="3">
        <v>18.7</v>
      </c>
      <c r="K555" s="3">
        <v>1.28</v>
      </c>
      <c r="L555" s="3">
        <v>0.82</v>
      </c>
      <c r="M555" s="3">
        <v>0.35</v>
      </c>
      <c r="N555" s="3">
        <v>1.4</v>
      </c>
      <c r="O555" s="3">
        <v>5.49</v>
      </c>
      <c r="P555" s="3">
        <v>7.78</v>
      </c>
      <c r="Q555" s="3">
        <v>5.9</v>
      </c>
      <c r="R555" s="3">
        <v>1.3</v>
      </c>
      <c r="S555" s="3">
        <v>54.63</v>
      </c>
      <c r="T555" s="3"/>
      <c r="U555" s="3">
        <v>580</v>
      </c>
      <c r="V555" s="3">
        <v>574</v>
      </c>
      <c r="W555" s="9">
        <v>-0.17</v>
      </c>
      <c r="X555" s="3"/>
      <c r="Y555" s="2"/>
      <c r="Z555" s="2"/>
    </row>
    <row r="556" spans="1:26" ht="15.75" customHeight="1" x14ac:dyDescent="0.3">
      <c r="A556" s="7" t="s">
        <v>564</v>
      </c>
      <c r="B556" s="7">
        <v>555</v>
      </c>
      <c r="C556" s="3" t="s">
        <v>1</v>
      </c>
      <c r="D556" s="3"/>
      <c r="E556" s="3">
        <v>146.5</v>
      </c>
      <c r="F556" s="9">
        <v>-0.34</v>
      </c>
      <c r="G556" s="8">
        <v>22200</v>
      </c>
      <c r="H556" s="8">
        <v>3247</v>
      </c>
      <c r="I556" s="8">
        <v>11226</v>
      </c>
      <c r="J556" s="3">
        <v>7.58</v>
      </c>
      <c r="K556" s="3">
        <v>0.62</v>
      </c>
      <c r="L556" s="3">
        <v>0.12</v>
      </c>
      <c r="M556" s="3">
        <v>8.25</v>
      </c>
      <c r="N556" s="3">
        <v>19.32</v>
      </c>
      <c r="O556" s="3">
        <v>9.2799999999999994</v>
      </c>
      <c r="P556" s="3">
        <v>8.6199999999999992</v>
      </c>
      <c r="Q556" s="3">
        <v>-10.46</v>
      </c>
      <c r="R556" s="3">
        <v>5.61</v>
      </c>
      <c r="S556" s="3">
        <v>34.369999999999997</v>
      </c>
      <c r="T556" s="3"/>
      <c r="U556" s="3">
        <v>323</v>
      </c>
      <c r="V556" s="3">
        <v>202</v>
      </c>
      <c r="W556" s="4">
        <v>0.48</v>
      </c>
      <c r="X556" s="3"/>
      <c r="Y556" s="2"/>
      <c r="Z556" s="2"/>
    </row>
    <row r="557" spans="1:26" ht="15.75" customHeight="1" x14ac:dyDescent="0.3">
      <c r="A557" s="7" t="s">
        <v>565</v>
      </c>
      <c r="B557" s="7">
        <v>556</v>
      </c>
      <c r="C557" s="3" t="s">
        <v>1</v>
      </c>
      <c r="D557" s="3"/>
      <c r="E557" s="3">
        <v>2.08</v>
      </c>
      <c r="F557" s="9">
        <v>-3.7</v>
      </c>
      <c r="G557" s="8">
        <v>26300</v>
      </c>
      <c r="H557" s="8">
        <v>55</v>
      </c>
      <c r="I557" s="8">
        <v>563</v>
      </c>
      <c r="J557" s="3"/>
      <c r="K557" s="3">
        <v>3.2</v>
      </c>
      <c r="L557" s="3">
        <v>1.92</v>
      </c>
      <c r="M557" s="3"/>
      <c r="N557" s="3">
        <v>0</v>
      </c>
      <c r="O557" s="3">
        <v>-20.170000000000002</v>
      </c>
      <c r="P557" s="3">
        <v>-43.41</v>
      </c>
      <c r="Q557" s="5">
        <v>-1006.47</v>
      </c>
      <c r="R557" s="3"/>
      <c r="S557" s="3">
        <v>63.39</v>
      </c>
      <c r="T557" s="3"/>
      <c r="U557" s="3"/>
      <c r="V557" s="3"/>
      <c r="W557" s="9"/>
      <c r="X557" s="3"/>
      <c r="Y557" s="2"/>
      <c r="Z557" s="2"/>
    </row>
    <row r="558" spans="1:26" ht="15.75" customHeight="1" x14ac:dyDescent="0.3">
      <c r="A558" s="7" t="s">
        <v>566</v>
      </c>
      <c r="B558" s="7">
        <v>557</v>
      </c>
      <c r="C558" s="3" t="s">
        <v>1</v>
      </c>
      <c r="D558" s="3"/>
      <c r="E558" s="3">
        <v>2.02</v>
      </c>
      <c r="F558" s="4">
        <v>-0.98</v>
      </c>
      <c r="G558" s="8">
        <v>2244400</v>
      </c>
      <c r="H558" s="8">
        <v>4564</v>
      </c>
      <c r="I558" s="8">
        <v>48102</v>
      </c>
      <c r="J558" s="3">
        <v>44.79</v>
      </c>
      <c r="K558" s="3">
        <v>16.829999999999998</v>
      </c>
      <c r="L558" s="3">
        <v>7.38</v>
      </c>
      <c r="M558" s="3"/>
      <c r="N558" s="3">
        <v>0.05</v>
      </c>
      <c r="O558" s="3">
        <v>18.78</v>
      </c>
      <c r="P558" s="3">
        <v>81.31</v>
      </c>
      <c r="Q558" s="5">
        <v>9.14</v>
      </c>
      <c r="R558" s="3"/>
      <c r="S558" s="3">
        <v>11.4</v>
      </c>
      <c r="T558" s="3"/>
      <c r="U558" s="3">
        <v>432</v>
      </c>
      <c r="V558" s="3">
        <v>452</v>
      </c>
      <c r="W558" s="9">
        <v>0.73</v>
      </c>
      <c r="X558" s="3"/>
      <c r="Y558" s="2"/>
      <c r="Z558" s="2"/>
    </row>
    <row r="559" spans="1:26" ht="15.75" customHeight="1" x14ac:dyDescent="0.3">
      <c r="A559" s="7" t="s">
        <v>567</v>
      </c>
      <c r="B559" s="7">
        <v>558</v>
      </c>
      <c r="C559" s="3" t="s">
        <v>183</v>
      </c>
      <c r="D559" s="3"/>
      <c r="E559" s="3">
        <v>0.7</v>
      </c>
      <c r="F559" s="4">
        <v>1.45</v>
      </c>
      <c r="G559" s="8">
        <v>203800</v>
      </c>
      <c r="H559" s="8">
        <v>141</v>
      </c>
      <c r="I559" s="8">
        <v>398</v>
      </c>
      <c r="J559" s="3">
        <v>12.32</v>
      </c>
      <c r="K559" s="3">
        <v>1.04</v>
      </c>
      <c r="L559" s="3">
        <v>0.49</v>
      </c>
      <c r="M559" s="3">
        <v>0.1</v>
      </c>
      <c r="N559" s="3">
        <v>0.06</v>
      </c>
      <c r="O559" s="3">
        <v>7.16</v>
      </c>
      <c r="P559" s="3">
        <v>7.5</v>
      </c>
      <c r="Q559" s="3">
        <v>6.76</v>
      </c>
      <c r="R559" s="3">
        <v>14.49</v>
      </c>
      <c r="S559" s="3">
        <v>25.3</v>
      </c>
      <c r="T559" s="3"/>
      <c r="U559" s="3">
        <v>480</v>
      </c>
      <c r="V559" s="3">
        <v>396</v>
      </c>
      <c r="W559" s="9"/>
      <c r="X559" s="3"/>
      <c r="Y559" s="2"/>
      <c r="Z559" s="2"/>
    </row>
    <row r="560" spans="1:26" ht="15.75" customHeight="1" x14ac:dyDescent="0.3">
      <c r="A560" s="7" t="s">
        <v>568</v>
      </c>
      <c r="B560" s="7">
        <v>559</v>
      </c>
      <c r="C560" s="7" t="s">
        <v>5</v>
      </c>
      <c r="D560" s="3"/>
      <c r="E560" s="3">
        <v>12</v>
      </c>
      <c r="F560" s="3">
        <v>1.69</v>
      </c>
      <c r="G560" s="8">
        <v>5282100</v>
      </c>
      <c r="H560" s="8">
        <v>63762</v>
      </c>
      <c r="I560" s="8">
        <v>18301</v>
      </c>
      <c r="J560" s="3">
        <v>14.49</v>
      </c>
      <c r="K560" s="3">
        <v>1.3</v>
      </c>
      <c r="L560" s="3">
        <v>2.35</v>
      </c>
      <c r="M560" s="3"/>
      <c r="N560" s="3">
        <v>0.83</v>
      </c>
      <c r="O560" s="3">
        <v>3.3</v>
      </c>
      <c r="P560" s="3">
        <v>9.57</v>
      </c>
      <c r="Q560" s="3">
        <v>2.11</v>
      </c>
      <c r="R560" s="3">
        <v>2.54</v>
      </c>
      <c r="S560" s="3">
        <v>65.17</v>
      </c>
      <c r="T560" s="3"/>
      <c r="U560" s="3">
        <v>467</v>
      </c>
      <c r="V560" s="3">
        <v>609</v>
      </c>
      <c r="W560" s="9">
        <v>-0.11</v>
      </c>
      <c r="X560" s="3"/>
      <c r="Y560" s="2"/>
      <c r="Z560" s="2"/>
    </row>
    <row r="561" spans="1:26" ht="15.75" customHeight="1" x14ac:dyDescent="0.3">
      <c r="A561" s="7" t="s">
        <v>569</v>
      </c>
      <c r="B561" s="7">
        <v>560</v>
      </c>
      <c r="C561" s="3" t="s">
        <v>183</v>
      </c>
      <c r="D561" s="3"/>
      <c r="E561" s="3">
        <v>69.25</v>
      </c>
      <c r="F561" s="9">
        <v>-1.07</v>
      </c>
      <c r="G561" s="8">
        <v>3906300</v>
      </c>
      <c r="H561" s="8">
        <v>272583</v>
      </c>
      <c r="I561" s="8">
        <v>98943</v>
      </c>
      <c r="J561" s="3">
        <v>55.49</v>
      </c>
      <c r="K561" s="3"/>
      <c r="L561" s="3">
        <v>0.34</v>
      </c>
      <c r="M561" s="3"/>
      <c r="N561" s="3">
        <v>1.25</v>
      </c>
      <c r="O561" s="3"/>
      <c r="P561" s="3"/>
      <c r="Q561" s="3"/>
      <c r="R561" s="3"/>
      <c r="S561" s="3">
        <v>38.01</v>
      </c>
      <c r="T561" s="3"/>
      <c r="U561" s="3"/>
      <c r="V561" s="3"/>
      <c r="W561" s="4"/>
      <c r="X561" s="3"/>
      <c r="Y561" s="2"/>
      <c r="Z561" s="2"/>
    </row>
    <row r="562" spans="1:26" ht="15.75" customHeight="1" x14ac:dyDescent="0.3">
      <c r="A562" s="7" t="s">
        <v>570</v>
      </c>
      <c r="B562" s="7">
        <v>561</v>
      </c>
      <c r="C562" s="7" t="s">
        <v>1</v>
      </c>
      <c r="D562" s="3" t="s">
        <v>102</v>
      </c>
      <c r="E562" s="3">
        <v>0.01</v>
      </c>
      <c r="F562" s="9">
        <v>0</v>
      </c>
      <c r="G562" s="8">
        <v>0</v>
      </c>
      <c r="H562" s="8">
        <v>0</v>
      </c>
      <c r="I562" s="8">
        <v>160</v>
      </c>
      <c r="J562" s="3"/>
      <c r="K562" s="3">
        <v>0.14000000000000001</v>
      </c>
      <c r="L562" s="3">
        <v>0.2</v>
      </c>
      <c r="M562" s="3"/>
      <c r="N562" s="3">
        <v>0</v>
      </c>
      <c r="O562" s="3">
        <v>-14.42</v>
      </c>
      <c r="P562" s="3">
        <v>-16.559999999999999</v>
      </c>
      <c r="Q562" s="3">
        <v>10.33</v>
      </c>
      <c r="R562" s="3"/>
      <c r="S562" s="3">
        <v>74.47</v>
      </c>
      <c r="T562" s="3"/>
      <c r="U562" s="3"/>
      <c r="V562" s="3"/>
      <c r="W562" s="9"/>
      <c r="X562" s="3"/>
      <c r="Y562" s="2"/>
      <c r="Z562" s="2"/>
    </row>
    <row r="563" spans="1:26" ht="15.75" customHeight="1" x14ac:dyDescent="0.3">
      <c r="A563" s="7" t="s">
        <v>571</v>
      </c>
      <c r="B563" s="7">
        <v>562</v>
      </c>
      <c r="C563" s="3" t="s">
        <v>5</v>
      </c>
      <c r="D563" s="3"/>
      <c r="E563" s="3">
        <v>7.05</v>
      </c>
      <c r="F563" s="3">
        <v>2.17</v>
      </c>
      <c r="G563" s="8">
        <v>806600</v>
      </c>
      <c r="H563" s="8">
        <v>5687</v>
      </c>
      <c r="I563" s="8">
        <v>1889</v>
      </c>
      <c r="J563" s="3">
        <v>16.600000000000001</v>
      </c>
      <c r="K563" s="3">
        <v>3.03</v>
      </c>
      <c r="L563" s="3">
        <v>1.46</v>
      </c>
      <c r="M563" s="3">
        <v>0.25</v>
      </c>
      <c r="N563" s="3">
        <v>0.42</v>
      </c>
      <c r="O563" s="3">
        <v>13.77</v>
      </c>
      <c r="P563" s="3">
        <v>18.78</v>
      </c>
      <c r="Q563" s="3">
        <v>10.83</v>
      </c>
      <c r="R563" s="3">
        <v>3.62</v>
      </c>
      <c r="S563" s="3">
        <v>20.34</v>
      </c>
      <c r="T563" s="3"/>
      <c r="U563" s="3">
        <v>337</v>
      </c>
      <c r="V563" s="3">
        <v>323</v>
      </c>
      <c r="W563" s="9">
        <v>0.97</v>
      </c>
      <c r="X563" s="3"/>
      <c r="Y563" s="2"/>
      <c r="Z563" s="2"/>
    </row>
    <row r="564" spans="1:26" ht="15.75" customHeight="1" x14ac:dyDescent="0.3">
      <c r="A564" s="7" t="s">
        <v>572</v>
      </c>
      <c r="B564" s="7">
        <v>563</v>
      </c>
      <c r="C564" s="3" t="s">
        <v>5</v>
      </c>
      <c r="D564" s="3"/>
      <c r="E564" s="3">
        <v>3.4</v>
      </c>
      <c r="F564" s="4">
        <v>-1.73</v>
      </c>
      <c r="G564" s="8">
        <v>1930400</v>
      </c>
      <c r="H564" s="8">
        <v>6618</v>
      </c>
      <c r="I564" s="8">
        <v>5524</v>
      </c>
      <c r="J564" s="3">
        <v>16.04</v>
      </c>
      <c r="K564" s="3">
        <v>0.67</v>
      </c>
      <c r="L564" s="3">
        <v>0.64</v>
      </c>
      <c r="M564" s="3"/>
      <c r="N564" s="3">
        <v>0.21</v>
      </c>
      <c r="O564" s="3">
        <v>2.81</v>
      </c>
      <c r="P564" s="3">
        <v>4.22</v>
      </c>
      <c r="Q564" s="3">
        <v>-13.59</v>
      </c>
      <c r="R564" s="3">
        <v>11.74</v>
      </c>
      <c r="S564" s="3">
        <v>74.459999999999994</v>
      </c>
      <c r="T564" s="3"/>
      <c r="U564" s="3">
        <v>629</v>
      </c>
      <c r="V564" s="3">
        <v>655</v>
      </c>
      <c r="W564" s="9">
        <v>-0.08</v>
      </c>
      <c r="X564" s="3"/>
      <c r="Y564" s="2"/>
      <c r="Z564" s="2"/>
    </row>
    <row r="565" spans="1:26" ht="15.75" customHeight="1" x14ac:dyDescent="0.3">
      <c r="A565" s="7" t="s">
        <v>573</v>
      </c>
      <c r="B565" s="7">
        <v>564</v>
      </c>
      <c r="C565" s="3" t="s">
        <v>1</v>
      </c>
      <c r="D565" s="3"/>
      <c r="E565" s="3">
        <v>33.75</v>
      </c>
      <c r="F565" s="3">
        <v>0</v>
      </c>
      <c r="G565" s="8">
        <v>300</v>
      </c>
      <c r="H565" s="8">
        <v>10</v>
      </c>
      <c r="I565" s="8">
        <v>10125</v>
      </c>
      <c r="J565" s="3">
        <v>14.47</v>
      </c>
      <c r="K565" s="3">
        <v>0.5</v>
      </c>
      <c r="L565" s="3">
        <v>0.14000000000000001</v>
      </c>
      <c r="M565" s="3">
        <v>1.5</v>
      </c>
      <c r="N565" s="3">
        <v>2.33</v>
      </c>
      <c r="O565" s="3">
        <v>3.75</v>
      </c>
      <c r="P565" s="3">
        <v>3.47</v>
      </c>
      <c r="Q565" s="3">
        <v>4.92</v>
      </c>
      <c r="R565" s="3">
        <v>4.4400000000000004</v>
      </c>
      <c r="S565" s="3">
        <v>57.4</v>
      </c>
      <c r="T565" s="3"/>
      <c r="U565" s="3">
        <v>625</v>
      </c>
      <c r="V565" s="3">
        <v>587</v>
      </c>
      <c r="W565" s="4">
        <v>1.86</v>
      </c>
      <c r="X565" s="3"/>
      <c r="Y565" s="2"/>
      <c r="Z565" s="2"/>
    </row>
    <row r="566" spans="1:26" ht="15.75" customHeight="1" x14ac:dyDescent="0.3">
      <c r="A566" s="7" t="s">
        <v>574</v>
      </c>
      <c r="B566" s="7">
        <v>565</v>
      </c>
      <c r="C566" s="3" t="s">
        <v>1</v>
      </c>
      <c r="D566" s="3"/>
      <c r="E566" s="3">
        <v>2.74</v>
      </c>
      <c r="F566" s="4">
        <v>1.48</v>
      </c>
      <c r="G566" s="8">
        <v>396100</v>
      </c>
      <c r="H566" s="8">
        <v>1079</v>
      </c>
      <c r="I566" s="8">
        <v>1178</v>
      </c>
      <c r="J566" s="3">
        <v>20.059999999999999</v>
      </c>
      <c r="K566" s="3">
        <v>1.29</v>
      </c>
      <c r="L566" s="3">
        <v>0.34</v>
      </c>
      <c r="M566" s="3">
        <v>0.05</v>
      </c>
      <c r="N566" s="3">
        <v>0.14000000000000001</v>
      </c>
      <c r="O566" s="3">
        <v>4.9800000000000004</v>
      </c>
      <c r="P566" s="3">
        <v>6.62</v>
      </c>
      <c r="Q566" s="3">
        <v>5.42</v>
      </c>
      <c r="R566" s="3"/>
      <c r="S566" s="3">
        <v>27.1</v>
      </c>
      <c r="T566" s="3"/>
      <c r="U566" s="3">
        <v>626</v>
      </c>
      <c r="V566" s="3">
        <v>616</v>
      </c>
      <c r="W566" s="6">
        <v>-0.18</v>
      </c>
      <c r="X566" s="3"/>
      <c r="Y566" s="2"/>
      <c r="Z566" s="2"/>
    </row>
    <row r="567" spans="1:26" ht="15.75" customHeight="1" x14ac:dyDescent="0.3">
      <c r="A567" s="7" t="s">
        <v>575</v>
      </c>
      <c r="B567" s="7">
        <v>566</v>
      </c>
      <c r="C567" s="3" t="s">
        <v>1</v>
      </c>
      <c r="D567" s="3"/>
      <c r="E567" s="3">
        <v>0.87</v>
      </c>
      <c r="F567" s="3">
        <v>-1.1399999999999999</v>
      </c>
      <c r="G567" s="8">
        <v>291493100</v>
      </c>
      <c r="H567" s="8">
        <v>257227</v>
      </c>
      <c r="I567" s="8">
        <v>23794</v>
      </c>
      <c r="J567" s="3">
        <v>10.26</v>
      </c>
      <c r="K567" s="3">
        <v>1.45</v>
      </c>
      <c r="L567" s="3">
        <v>2.48</v>
      </c>
      <c r="M567" s="3"/>
      <c r="N567" s="3">
        <v>0.08</v>
      </c>
      <c r="O567" s="3">
        <v>7.38</v>
      </c>
      <c r="P567" s="3">
        <v>15.06</v>
      </c>
      <c r="Q567" s="3">
        <v>24.12</v>
      </c>
      <c r="R567" s="3">
        <v>1.25</v>
      </c>
      <c r="S567" s="3">
        <v>59.87</v>
      </c>
      <c r="T567" s="3"/>
      <c r="U567" s="3">
        <v>258</v>
      </c>
      <c r="V567" s="3">
        <v>343</v>
      </c>
      <c r="W567" s="4">
        <v>0.22</v>
      </c>
      <c r="X567" s="3"/>
      <c r="Y567" s="2"/>
      <c r="Z567" s="2"/>
    </row>
    <row r="568" spans="1:26" ht="15.75" customHeight="1" x14ac:dyDescent="0.3">
      <c r="A568" s="7" t="s">
        <v>576</v>
      </c>
      <c r="B568" s="7">
        <v>567</v>
      </c>
      <c r="C568" s="3" t="s">
        <v>1</v>
      </c>
      <c r="D568" s="3"/>
      <c r="E568" s="3">
        <v>2.7</v>
      </c>
      <c r="F568" s="4">
        <v>-0.74</v>
      </c>
      <c r="G568" s="8">
        <v>1023700</v>
      </c>
      <c r="H568" s="8">
        <v>2778</v>
      </c>
      <c r="I568" s="8">
        <v>2970</v>
      </c>
      <c r="J568" s="3">
        <v>15.96</v>
      </c>
      <c r="K568" s="3">
        <v>0.83</v>
      </c>
      <c r="L568" s="3">
        <v>0.69</v>
      </c>
      <c r="M568" s="3">
        <v>0.02</v>
      </c>
      <c r="N568" s="3">
        <v>0.17</v>
      </c>
      <c r="O568" s="3">
        <v>4.42</v>
      </c>
      <c r="P568" s="3">
        <v>5.01</v>
      </c>
      <c r="Q568" s="3">
        <v>0.53</v>
      </c>
      <c r="R568" s="3">
        <v>7</v>
      </c>
      <c r="S568" s="3">
        <v>60.09</v>
      </c>
      <c r="T568" s="3"/>
      <c r="U568" s="3">
        <v>610</v>
      </c>
      <c r="V568" s="3">
        <v>581</v>
      </c>
      <c r="W568" s="9">
        <v>0.51</v>
      </c>
      <c r="X568" s="3"/>
      <c r="Y568" s="2"/>
      <c r="Z568" s="2"/>
    </row>
    <row r="569" spans="1:26" ht="15.75" customHeight="1" x14ac:dyDescent="0.3">
      <c r="A569" s="7" t="s">
        <v>577</v>
      </c>
      <c r="B569" s="7">
        <v>568</v>
      </c>
      <c r="C569" s="3" t="s">
        <v>1</v>
      </c>
      <c r="D569" s="3"/>
      <c r="E569" s="3">
        <v>2.98</v>
      </c>
      <c r="F569" s="4">
        <v>0</v>
      </c>
      <c r="G569" s="8">
        <v>0</v>
      </c>
      <c r="H569" s="8">
        <v>0</v>
      </c>
      <c r="I569" s="8">
        <v>894</v>
      </c>
      <c r="J569" s="3">
        <v>90.01</v>
      </c>
      <c r="K569" s="3">
        <v>1.84</v>
      </c>
      <c r="L569" s="3">
        <v>3.03</v>
      </c>
      <c r="M569" s="3"/>
      <c r="N569" s="3">
        <v>0.03</v>
      </c>
      <c r="O569" s="3">
        <v>2.78</v>
      </c>
      <c r="P569" s="3">
        <v>1.94</v>
      </c>
      <c r="Q569" s="3">
        <v>3.97</v>
      </c>
      <c r="R569" s="3">
        <v>8.0500000000000007</v>
      </c>
      <c r="S569" s="3">
        <v>22.89</v>
      </c>
      <c r="T569" s="3"/>
      <c r="U569" s="3">
        <v>903</v>
      </c>
      <c r="V569" s="3">
        <v>873</v>
      </c>
      <c r="W569" s="9">
        <v>-3.69</v>
      </c>
      <c r="X569" s="3"/>
      <c r="Y569" s="2"/>
      <c r="Z569" s="2"/>
    </row>
    <row r="570" spans="1:26" ht="15.75" customHeight="1" x14ac:dyDescent="0.3">
      <c r="A570" s="7" t="s">
        <v>578</v>
      </c>
      <c r="B570" s="7">
        <v>569</v>
      </c>
      <c r="C570" s="3" t="s">
        <v>5</v>
      </c>
      <c r="D570" s="3"/>
      <c r="E570" s="3">
        <v>410</v>
      </c>
      <c r="F570" s="4">
        <v>0</v>
      </c>
      <c r="G570" s="8">
        <v>500</v>
      </c>
      <c r="H570" s="3">
        <v>205</v>
      </c>
      <c r="I570" s="8">
        <v>41000</v>
      </c>
      <c r="J570" s="3">
        <v>23.87</v>
      </c>
      <c r="K570" s="3">
        <v>4.57</v>
      </c>
      <c r="L570" s="3">
        <v>0.34</v>
      </c>
      <c r="M570" s="3">
        <v>10</v>
      </c>
      <c r="N570" s="3">
        <v>17.18</v>
      </c>
      <c r="O570" s="3">
        <v>18.350000000000001</v>
      </c>
      <c r="P570" s="3">
        <v>19.940000000000001</v>
      </c>
      <c r="Q570" s="3">
        <v>13.68</v>
      </c>
      <c r="R570" s="3">
        <v>4.1500000000000004</v>
      </c>
      <c r="S570" s="3">
        <v>4.2300000000000004</v>
      </c>
      <c r="T570" s="3"/>
      <c r="U570" s="3">
        <v>412</v>
      </c>
      <c r="V570" s="3">
        <v>364</v>
      </c>
      <c r="W570" s="4">
        <v>2.29</v>
      </c>
      <c r="X570" s="3"/>
      <c r="Y570" s="2"/>
      <c r="Z570" s="2"/>
    </row>
    <row r="571" spans="1:26" ht="15.75" customHeight="1" x14ac:dyDescent="0.3">
      <c r="A571" s="7" t="s">
        <v>579</v>
      </c>
      <c r="B571" s="7">
        <v>570</v>
      </c>
      <c r="C571" s="3" t="s">
        <v>1</v>
      </c>
      <c r="D571" s="3"/>
      <c r="E571" s="3">
        <v>4.0199999999999996</v>
      </c>
      <c r="F571" s="3">
        <v>2.0299999999999998</v>
      </c>
      <c r="G571" s="8">
        <v>20571600</v>
      </c>
      <c r="H571" s="8">
        <v>83212</v>
      </c>
      <c r="I571" s="8">
        <v>9112</v>
      </c>
      <c r="J571" s="3">
        <v>18.260000000000002</v>
      </c>
      <c r="K571" s="3">
        <v>2.34</v>
      </c>
      <c r="L571" s="3">
        <v>2.0099999999999998</v>
      </c>
      <c r="M571" s="3">
        <v>1.93</v>
      </c>
      <c r="N571" s="3">
        <v>0.22</v>
      </c>
      <c r="O571" s="3">
        <v>5.19</v>
      </c>
      <c r="P571" s="3">
        <v>8.42</v>
      </c>
      <c r="Q571" s="3">
        <v>4.45</v>
      </c>
      <c r="R571" s="3">
        <v>48.94</v>
      </c>
      <c r="S571" s="3">
        <v>44.74</v>
      </c>
      <c r="T571" s="3"/>
      <c r="U571" s="3">
        <v>555</v>
      </c>
      <c r="V571" s="3">
        <v>580</v>
      </c>
      <c r="W571" s="6">
        <v>-0.91</v>
      </c>
      <c r="X571" s="3"/>
      <c r="Y571" s="2"/>
      <c r="Z571" s="2"/>
    </row>
    <row r="572" spans="1:26" ht="15.75" customHeight="1" x14ac:dyDescent="0.3">
      <c r="A572" s="7" t="s">
        <v>580</v>
      </c>
      <c r="B572" s="7">
        <v>571</v>
      </c>
      <c r="C572" s="3" t="s">
        <v>1</v>
      </c>
      <c r="D572" s="3"/>
      <c r="E572" s="3">
        <v>1.17</v>
      </c>
      <c r="F572" s="4">
        <v>0.86</v>
      </c>
      <c r="G572" s="8">
        <v>6375600</v>
      </c>
      <c r="H572" s="8">
        <v>7446</v>
      </c>
      <c r="I572" s="8">
        <v>827</v>
      </c>
      <c r="J572" s="3">
        <v>10.7</v>
      </c>
      <c r="K572" s="3">
        <v>0.51</v>
      </c>
      <c r="L572" s="3">
        <v>1.47</v>
      </c>
      <c r="M572" s="3">
        <v>0.04</v>
      </c>
      <c r="N572" s="3">
        <v>0.11</v>
      </c>
      <c r="O572" s="3">
        <v>3.52</v>
      </c>
      <c r="P572" s="3">
        <v>4.7</v>
      </c>
      <c r="Q572" s="3">
        <v>1.49</v>
      </c>
      <c r="R572" s="3">
        <v>3.45</v>
      </c>
      <c r="S572" s="3">
        <v>63.83</v>
      </c>
      <c r="T572" s="3"/>
      <c r="U572" s="3">
        <v>512</v>
      </c>
      <c r="V572" s="3">
        <v>515</v>
      </c>
      <c r="W572" s="4">
        <v>0.5</v>
      </c>
      <c r="X572" s="3"/>
      <c r="Y572" s="2"/>
      <c r="Z572" s="2"/>
    </row>
    <row r="573" spans="1:26" ht="15.75" customHeight="1" x14ac:dyDescent="0.3">
      <c r="A573" s="7" t="s">
        <v>581</v>
      </c>
      <c r="B573" s="7">
        <v>572</v>
      </c>
      <c r="C573" s="3" t="s">
        <v>1</v>
      </c>
      <c r="D573" s="3"/>
      <c r="E573" s="3">
        <v>4.18</v>
      </c>
      <c r="F573" s="4">
        <v>-0.48</v>
      </c>
      <c r="G573" s="8">
        <v>117000</v>
      </c>
      <c r="H573" s="8">
        <v>490</v>
      </c>
      <c r="I573" s="8">
        <v>1306</v>
      </c>
      <c r="J573" s="3">
        <v>7.86</v>
      </c>
      <c r="K573" s="3">
        <v>2.06</v>
      </c>
      <c r="L573" s="3">
        <v>1.19</v>
      </c>
      <c r="M573" s="3">
        <v>0.13</v>
      </c>
      <c r="N573" s="3">
        <v>0.53</v>
      </c>
      <c r="O573" s="3">
        <v>17.829999999999998</v>
      </c>
      <c r="P573" s="3">
        <v>27.3</v>
      </c>
      <c r="Q573" s="3">
        <v>3.81</v>
      </c>
      <c r="R573" s="3">
        <v>8.81</v>
      </c>
      <c r="S573" s="3">
        <v>19.920000000000002</v>
      </c>
      <c r="T573" s="3"/>
      <c r="U573" s="3">
        <v>85</v>
      </c>
      <c r="V573" s="3">
        <v>94</v>
      </c>
      <c r="W573" s="9">
        <v>0.82</v>
      </c>
      <c r="X573" s="3"/>
      <c r="Y573" s="2"/>
      <c r="Z573" s="2"/>
    </row>
    <row r="574" spans="1:26" ht="15.75" customHeight="1" x14ac:dyDescent="0.3">
      <c r="A574" s="7" t="s">
        <v>582</v>
      </c>
      <c r="B574" s="7">
        <v>573</v>
      </c>
      <c r="C574" s="3" t="s">
        <v>1</v>
      </c>
      <c r="D574" s="3"/>
      <c r="E574" s="3">
        <v>4.58</v>
      </c>
      <c r="F574" s="4">
        <v>1.78</v>
      </c>
      <c r="G574" s="8">
        <v>77200</v>
      </c>
      <c r="H574" s="3">
        <v>350</v>
      </c>
      <c r="I574" s="8">
        <v>1986</v>
      </c>
      <c r="J574" s="3">
        <v>24.39</v>
      </c>
      <c r="K574" s="3">
        <v>0.83</v>
      </c>
      <c r="L574" s="3">
        <v>0.71</v>
      </c>
      <c r="M574" s="3">
        <v>0.02</v>
      </c>
      <c r="N574" s="3">
        <v>0.19</v>
      </c>
      <c r="O574" s="3">
        <v>3.86</v>
      </c>
      <c r="P574" s="3">
        <v>3.46</v>
      </c>
      <c r="Q574" s="3">
        <v>7.92</v>
      </c>
      <c r="R574" s="3">
        <v>0.47</v>
      </c>
      <c r="S574" s="3">
        <v>30.13</v>
      </c>
      <c r="T574" s="3"/>
      <c r="U574" s="3">
        <v>742</v>
      </c>
      <c r="V574" s="3">
        <v>696</v>
      </c>
      <c r="W574" s="9">
        <v>-0.24</v>
      </c>
      <c r="X574" s="3"/>
      <c r="Y574" s="2"/>
      <c r="Z574" s="2"/>
    </row>
    <row r="575" spans="1:26" ht="15.75" customHeight="1" x14ac:dyDescent="0.3">
      <c r="A575" s="7" t="s">
        <v>583</v>
      </c>
      <c r="B575" s="7">
        <v>574</v>
      </c>
      <c r="C575" s="3" t="s">
        <v>1</v>
      </c>
      <c r="D575" s="3"/>
      <c r="E575" s="3">
        <v>13</v>
      </c>
      <c r="F575" s="9">
        <v>-2.99</v>
      </c>
      <c r="G575" s="8">
        <v>1711200</v>
      </c>
      <c r="H575" s="8">
        <v>22626</v>
      </c>
      <c r="I575" s="8">
        <v>11016</v>
      </c>
      <c r="J575" s="3">
        <v>21.24</v>
      </c>
      <c r="K575" s="3">
        <v>3.41</v>
      </c>
      <c r="L575" s="3">
        <v>2.2599999999999998</v>
      </c>
      <c r="M575" s="3">
        <v>0.14000000000000001</v>
      </c>
      <c r="N575" s="3">
        <v>0.61</v>
      </c>
      <c r="O575" s="3">
        <v>6.35</v>
      </c>
      <c r="P575" s="3">
        <v>16.329999999999998</v>
      </c>
      <c r="Q575" s="3">
        <v>1.85</v>
      </c>
      <c r="R575" s="3">
        <v>3.51</v>
      </c>
      <c r="S575" s="3">
        <v>25.31</v>
      </c>
      <c r="T575" s="3"/>
      <c r="U575" s="3">
        <v>430</v>
      </c>
      <c r="V575" s="3">
        <v>562</v>
      </c>
      <c r="W575" s="4">
        <v>1.54</v>
      </c>
      <c r="X575" s="3"/>
      <c r="Y575" s="2"/>
      <c r="Z575" s="2"/>
    </row>
    <row r="576" spans="1:26" ht="15.75" customHeight="1" x14ac:dyDescent="0.3">
      <c r="A576" s="7" t="s">
        <v>584</v>
      </c>
      <c r="B576" s="7">
        <v>575</v>
      </c>
      <c r="C576" s="3" t="s">
        <v>1</v>
      </c>
      <c r="D576" s="3"/>
      <c r="E576" s="3">
        <v>1.39</v>
      </c>
      <c r="F576" s="4">
        <v>-1.42</v>
      </c>
      <c r="G576" s="8">
        <v>1667800</v>
      </c>
      <c r="H576" s="8">
        <v>2326</v>
      </c>
      <c r="I576" s="8">
        <v>2224</v>
      </c>
      <c r="J576" s="3">
        <v>7.81</v>
      </c>
      <c r="K576" s="3">
        <v>0.39</v>
      </c>
      <c r="L576" s="3">
        <v>0.77</v>
      </c>
      <c r="M576" s="3">
        <v>0.03</v>
      </c>
      <c r="N576" s="3">
        <v>0.18</v>
      </c>
      <c r="O576" s="3">
        <v>3.91</v>
      </c>
      <c r="P576" s="3">
        <v>5.0599999999999996</v>
      </c>
      <c r="Q576" s="3">
        <v>3.13</v>
      </c>
      <c r="R576" s="3">
        <v>6.38</v>
      </c>
      <c r="S576" s="3">
        <v>67.400000000000006</v>
      </c>
      <c r="T576" s="3"/>
      <c r="U576" s="3">
        <v>420</v>
      </c>
      <c r="V576" s="3">
        <v>411</v>
      </c>
      <c r="W576" s="6">
        <v>-0.8</v>
      </c>
      <c r="X576" s="3"/>
      <c r="Y576" s="2"/>
      <c r="Z576" s="2"/>
    </row>
    <row r="577" spans="1:26" ht="15.75" customHeight="1" x14ac:dyDescent="0.3">
      <c r="A577" s="7" t="s">
        <v>585</v>
      </c>
      <c r="B577" s="7">
        <v>576</v>
      </c>
      <c r="C577" s="3" t="s">
        <v>1</v>
      </c>
      <c r="D577" s="3" t="s">
        <v>17</v>
      </c>
      <c r="E577" s="3">
        <v>0.03</v>
      </c>
      <c r="F577" s="4">
        <v>0</v>
      </c>
      <c r="G577" s="8">
        <v>1000300</v>
      </c>
      <c r="H577" s="8">
        <v>30</v>
      </c>
      <c r="I577" s="8">
        <v>328</v>
      </c>
      <c r="J577" s="3"/>
      <c r="K577" s="3">
        <v>3</v>
      </c>
      <c r="L577" s="3">
        <v>1.2</v>
      </c>
      <c r="M577" s="3"/>
      <c r="N577" s="3">
        <v>0</v>
      </c>
      <c r="O577" s="3">
        <v>-32.049999999999997</v>
      </c>
      <c r="P577" s="3">
        <v>-74.08</v>
      </c>
      <c r="Q577" s="3">
        <v>-52.45</v>
      </c>
      <c r="R577" s="3"/>
      <c r="S577" s="3">
        <v>69.41</v>
      </c>
      <c r="T577" s="3"/>
      <c r="U577" s="3"/>
      <c r="V577" s="3"/>
      <c r="W577" s="4"/>
      <c r="X577" s="3"/>
      <c r="Y577" s="2"/>
      <c r="Z577" s="2"/>
    </row>
    <row r="578" spans="1:26" ht="15.75" customHeight="1" x14ac:dyDescent="0.3">
      <c r="A578" s="7" t="s">
        <v>586</v>
      </c>
      <c r="B578" s="7">
        <v>577</v>
      </c>
      <c r="C578" s="3" t="s">
        <v>1</v>
      </c>
      <c r="D578" s="3"/>
      <c r="E578" s="3">
        <v>6.4</v>
      </c>
      <c r="F578" s="9">
        <v>1.59</v>
      </c>
      <c r="G578" s="8">
        <v>2722700</v>
      </c>
      <c r="H578" s="8">
        <v>17311</v>
      </c>
      <c r="I578" s="8">
        <v>3891</v>
      </c>
      <c r="J578" s="3">
        <v>22.04</v>
      </c>
      <c r="K578" s="3">
        <v>5.52</v>
      </c>
      <c r="L578" s="3">
        <v>0.39</v>
      </c>
      <c r="M578" s="3">
        <v>0.13</v>
      </c>
      <c r="N578" s="3">
        <v>0.28999999999999998</v>
      </c>
      <c r="O578" s="3">
        <v>22.97</v>
      </c>
      <c r="P578" s="3">
        <v>25.54</v>
      </c>
      <c r="Q578" s="3">
        <v>13.84</v>
      </c>
      <c r="R578" s="3">
        <v>3.81</v>
      </c>
      <c r="S578" s="3">
        <v>57.88</v>
      </c>
      <c r="T578" s="3"/>
      <c r="U578" s="3">
        <v>357</v>
      </c>
      <c r="V578" s="3">
        <v>337</v>
      </c>
      <c r="W578" s="9">
        <v>0.56000000000000005</v>
      </c>
      <c r="X578" s="3"/>
      <c r="Y578" s="2"/>
      <c r="Z578" s="2"/>
    </row>
    <row r="579" spans="1:26" ht="15.75" customHeight="1" x14ac:dyDescent="0.3">
      <c r="A579" s="7" t="s">
        <v>587</v>
      </c>
      <c r="B579" s="7">
        <v>578</v>
      </c>
      <c r="C579" s="3" t="s">
        <v>1</v>
      </c>
      <c r="D579" s="3"/>
      <c r="E579" s="3">
        <v>2.2999999999999998</v>
      </c>
      <c r="F579" s="4">
        <v>0</v>
      </c>
      <c r="G579" s="8">
        <v>246200</v>
      </c>
      <c r="H579" s="8">
        <v>567</v>
      </c>
      <c r="I579" s="8">
        <v>2300</v>
      </c>
      <c r="J579" s="3">
        <v>8.15</v>
      </c>
      <c r="K579" s="3">
        <v>1.22</v>
      </c>
      <c r="L579" s="3">
        <v>1.03</v>
      </c>
      <c r="M579" s="3">
        <v>0.06</v>
      </c>
      <c r="N579" s="3">
        <v>0.28000000000000003</v>
      </c>
      <c r="O579" s="3">
        <v>9.18</v>
      </c>
      <c r="P579" s="3">
        <v>14.76</v>
      </c>
      <c r="Q579" s="3">
        <v>7.29</v>
      </c>
      <c r="R579" s="3">
        <v>15.22</v>
      </c>
      <c r="S579" s="3">
        <v>41.02</v>
      </c>
      <c r="T579" s="3"/>
      <c r="U579" s="3">
        <v>197</v>
      </c>
      <c r="V579" s="3">
        <v>219</v>
      </c>
      <c r="W579" s="9">
        <v>7.0000000000000007E-2</v>
      </c>
      <c r="X579" s="3"/>
      <c r="Y579" s="2"/>
      <c r="Z579" s="2"/>
    </row>
    <row r="580" spans="1:26" ht="15.75" customHeight="1" x14ac:dyDescent="0.3">
      <c r="A580" s="7" t="s">
        <v>588</v>
      </c>
      <c r="B580" s="7">
        <v>579</v>
      </c>
      <c r="C580" s="3" t="s">
        <v>1</v>
      </c>
      <c r="D580" s="3"/>
      <c r="E580" s="3">
        <v>0.4</v>
      </c>
      <c r="F580" s="4">
        <v>2.56</v>
      </c>
      <c r="G580" s="8">
        <v>126900</v>
      </c>
      <c r="H580" s="8">
        <v>51</v>
      </c>
      <c r="I580" s="8">
        <v>320</v>
      </c>
      <c r="J580" s="3">
        <v>11.16</v>
      </c>
      <c r="K580" s="3">
        <v>0.37</v>
      </c>
      <c r="L580" s="3">
        <v>1.21</v>
      </c>
      <c r="M580" s="3">
        <v>0.03</v>
      </c>
      <c r="N580" s="3">
        <v>0.04</v>
      </c>
      <c r="O580" s="3">
        <v>5.32</v>
      </c>
      <c r="P580" s="3">
        <v>3.35</v>
      </c>
      <c r="Q580" s="3">
        <v>-0.14000000000000001</v>
      </c>
      <c r="R580" s="3">
        <v>7.03</v>
      </c>
      <c r="S580" s="3">
        <v>48.2</v>
      </c>
      <c r="T580" s="3"/>
      <c r="U580" s="3">
        <v>561</v>
      </c>
      <c r="V580" s="3">
        <v>450</v>
      </c>
      <c r="W580" s="9">
        <v>-4.54</v>
      </c>
      <c r="X580" s="3"/>
      <c r="Y580" s="2"/>
      <c r="Z580" s="2"/>
    </row>
    <row r="581" spans="1:26" ht="15.75" customHeight="1" x14ac:dyDescent="0.3">
      <c r="A581" s="7" t="s">
        <v>589</v>
      </c>
      <c r="B581" s="7">
        <v>580</v>
      </c>
      <c r="C581" s="3" t="s">
        <v>1</v>
      </c>
      <c r="D581" s="3"/>
      <c r="E581" s="3">
        <v>2.9</v>
      </c>
      <c r="F581" s="3">
        <v>0</v>
      </c>
      <c r="G581" s="8">
        <v>17400</v>
      </c>
      <c r="H581" s="3">
        <v>50</v>
      </c>
      <c r="I581" s="8">
        <v>1194</v>
      </c>
      <c r="J581" s="3">
        <v>92.32</v>
      </c>
      <c r="K581" s="3">
        <v>1.1399999999999999</v>
      </c>
      <c r="L581" s="3">
        <v>1.1599999999999999</v>
      </c>
      <c r="M581" s="3">
        <v>0.06</v>
      </c>
      <c r="N581" s="3">
        <v>0.03</v>
      </c>
      <c r="O581" s="3">
        <v>2.17</v>
      </c>
      <c r="P581" s="3">
        <v>1.25</v>
      </c>
      <c r="Q581" s="3">
        <v>-0.1</v>
      </c>
      <c r="R581" s="3">
        <v>2.0699999999999998</v>
      </c>
      <c r="S581" s="3">
        <v>36.61</v>
      </c>
      <c r="T581" s="3"/>
      <c r="U581" s="3">
        <v>931</v>
      </c>
      <c r="V581" s="3">
        <v>904</v>
      </c>
      <c r="W581" s="4">
        <v>1.04</v>
      </c>
      <c r="X581" s="3"/>
      <c r="Y581" s="2"/>
      <c r="Z581" s="2"/>
    </row>
    <row r="582" spans="1:26" ht="15.75" customHeight="1" x14ac:dyDescent="0.3">
      <c r="A582" s="7" t="s">
        <v>590</v>
      </c>
      <c r="B582" s="7">
        <v>581</v>
      </c>
      <c r="C582" s="3" t="s">
        <v>1</v>
      </c>
      <c r="D582" s="3"/>
      <c r="E582" s="3">
        <v>16</v>
      </c>
      <c r="F582" s="4">
        <v>0</v>
      </c>
      <c r="G582" s="8">
        <v>91233500</v>
      </c>
      <c r="H582" s="8">
        <v>1469999</v>
      </c>
      <c r="I582" s="8">
        <v>25254</v>
      </c>
      <c r="J582" s="3">
        <v>11.04</v>
      </c>
      <c r="K582" s="3">
        <v>1.97</v>
      </c>
      <c r="L582" s="3">
        <v>0.83</v>
      </c>
      <c r="M582" s="3">
        <v>0.3</v>
      </c>
      <c r="N582" s="3">
        <v>1.45</v>
      </c>
      <c r="O582" s="3">
        <v>11.77</v>
      </c>
      <c r="P582" s="3">
        <v>17.760000000000002</v>
      </c>
      <c r="Q582" s="3">
        <v>7.94</v>
      </c>
      <c r="R582" s="3">
        <v>9.3699999999999992</v>
      </c>
      <c r="S582" s="3">
        <v>39.44</v>
      </c>
      <c r="T582" s="3"/>
      <c r="U582" s="3">
        <v>247</v>
      </c>
      <c r="V582" s="3">
        <v>249</v>
      </c>
      <c r="W582" s="9">
        <v>0.14000000000000001</v>
      </c>
      <c r="X582" s="3"/>
      <c r="Y582" s="2"/>
      <c r="Z582" s="2"/>
    </row>
    <row r="583" spans="1:26" ht="15.75" customHeight="1" x14ac:dyDescent="0.3">
      <c r="A583" s="7" t="s">
        <v>591</v>
      </c>
      <c r="B583" s="7">
        <v>582</v>
      </c>
      <c r="C583" s="3" t="s">
        <v>1</v>
      </c>
      <c r="D583" s="3"/>
      <c r="E583" s="3">
        <v>12.9</v>
      </c>
      <c r="F583" s="4">
        <v>0.78</v>
      </c>
      <c r="G583" s="8">
        <v>10200</v>
      </c>
      <c r="H583" s="8">
        <v>132</v>
      </c>
      <c r="I583" s="8">
        <v>2634</v>
      </c>
      <c r="J583" s="3"/>
      <c r="K583" s="3">
        <v>2.93</v>
      </c>
      <c r="L583" s="3">
        <v>1.29</v>
      </c>
      <c r="M583" s="3">
        <v>0.45</v>
      </c>
      <c r="N583" s="3">
        <v>0</v>
      </c>
      <c r="O583" s="3">
        <v>0.93</v>
      </c>
      <c r="P583" s="3">
        <v>-0.24</v>
      </c>
      <c r="Q583" s="3">
        <v>-2.66</v>
      </c>
      <c r="R583" s="3">
        <v>4.76</v>
      </c>
      <c r="S583" s="3">
        <v>2.77</v>
      </c>
      <c r="T583" s="3"/>
      <c r="U583" s="3"/>
      <c r="V583" s="3"/>
      <c r="W583" s="9"/>
      <c r="X583" s="3"/>
      <c r="Y583" s="2"/>
      <c r="Z583" s="2"/>
    </row>
    <row r="584" spans="1:26" ht="15.75" customHeight="1" x14ac:dyDescent="0.3">
      <c r="A584" s="7" t="s">
        <v>592</v>
      </c>
      <c r="B584" s="7">
        <v>583</v>
      </c>
      <c r="C584" s="3" t="s">
        <v>5</v>
      </c>
      <c r="D584" s="3"/>
      <c r="E584" s="3">
        <v>3.66</v>
      </c>
      <c r="F584" s="4">
        <v>0</v>
      </c>
      <c r="G584" s="8">
        <v>454300</v>
      </c>
      <c r="H584" s="8">
        <v>1652</v>
      </c>
      <c r="I584" s="8">
        <v>1208</v>
      </c>
      <c r="J584" s="3">
        <v>7.37</v>
      </c>
      <c r="K584" s="3">
        <v>0.63</v>
      </c>
      <c r="L584" s="3">
        <v>0.33</v>
      </c>
      <c r="M584" s="3">
        <v>0.12</v>
      </c>
      <c r="N584" s="3">
        <v>0.5</v>
      </c>
      <c r="O584" s="3">
        <v>7.85</v>
      </c>
      <c r="P584" s="3">
        <v>8.7799999999999994</v>
      </c>
      <c r="Q584" s="3">
        <v>6.08</v>
      </c>
      <c r="R584" s="3">
        <v>3.28</v>
      </c>
      <c r="S584" s="3">
        <v>44.53</v>
      </c>
      <c r="T584" s="3"/>
      <c r="U584" s="3">
        <v>313</v>
      </c>
      <c r="V584" s="3">
        <v>245</v>
      </c>
      <c r="W584" s="9">
        <v>-0.1</v>
      </c>
      <c r="X584" s="3"/>
      <c r="Y584" s="2"/>
      <c r="Z584" s="2"/>
    </row>
    <row r="585" spans="1:26" ht="15.75" customHeight="1" x14ac:dyDescent="0.3">
      <c r="A585" s="7" t="s">
        <v>593</v>
      </c>
      <c r="B585" s="7">
        <v>584</v>
      </c>
      <c r="C585" s="3" t="s">
        <v>1</v>
      </c>
      <c r="D585" s="3"/>
      <c r="E585" s="3">
        <v>30.75</v>
      </c>
      <c r="F585" s="4">
        <v>-1.6</v>
      </c>
      <c r="G585" s="8">
        <v>2354600</v>
      </c>
      <c r="H585" s="8">
        <v>73105</v>
      </c>
      <c r="I585" s="8">
        <v>35827</v>
      </c>
      <c r="J585" s="3">
        <v>2.64</v>
      </c>
      <c r="K585" s="3">
        <v>0.51</v>
      </c>
      <c r="L585" s="3">
        <v>1.22</v>
      </c>
      <c r="M585" s="3">
        <v>1.2</v>
      </c>
      <c r="N585" s="3">
        <v>11.66</v>
      </c>
      <c r="O585" s="3">
        <v>0.35</v>
      </c>
      <c r="P585" s="3">
        <v>18.399999999999999</v>
      </c>
      <c r="Q585" s="3">
        <v>71.72</v>
      </c>
      <c r="R585" s="3">
        <v>23.94</v>
      </c>
      <c r="S585" s="3">
        <v>68.540000000000006</v>
      </c>
      <c r="T585" s="3"/>
      <c r="U585" s="3">
        <v>90</v>
      </c>
      <c r="V585" s="3">
        <v>527</v>
      </c>
      <c r="W585" s="4">
        <v>0.14000000000000001</v>
      </c>
      <c r="X585" s="3"/>
      <c r="Y585" s="2"/>
      <c r="Z585" s="2"/>
    </row>
    <row r="586" spans="1:26" ht="15.75" customHeight="1" x14ac:dyDescent="0.3">
      <c r="A586" s="7" t="s">
        <v>594</v>
      </c>
      <c r="B586" s="7">
        <v>585</v>
      </c>
      <c r="C586" s="3" t="s">
        <v>5</v>
      </c>
      <c r="D586" s="3"/>
      <c r="E586" s="3">
        <v>0.2</v>
      </c>
      <c r="F586" s="4">
        <v>0</v>
      </c>
      <c r="G586" s="8">
        <v>600</v>
      </c>
      <c r="H586" s="8">
        <v>0</v>
      </c>
      <c r="I586" s="8">
        <v>256</v>
      </c>
      <c r="J586" s="3"/>
      <c r="K586" s="3">
        <v>0.33</v>
      </c>
      <c r="L586" s="3">
        <v>0.2</v>
      </c>
      <c r="M586" s="3"/>
      <c r="N586" s="3">
        <v>0</v>
      </c>
      <c r="O586" s="3">
        <v>-1.31</v>
      </c>
      <c r="P586" s="3">
        <v>-2.15</v>
      </c>
      <c r="Q586" s="3">
        <v>-4.78</v>
      </c>
      <c r="R586" s="3"/>
      <c r="S586" s="3">
        <v>59.33</v>
      </c>
      <c r="T586" s="3"/>
      <c r="U586" s="3"/>
      <c r="V586" s="3"/>
      <c r="W586" s="9"/>
      <c r="X586" s="3"/>
      <c r="Y586" s="2"/>
      <c r="Z586" s="2"/>
    </row>
    <row r="587" spans="1:26" ht="15.75" customHeight="1" x14ac:dyDescent="0.3">
      <c r="A587" s="7" t="s">
        <v>595</v>
      </c>
      <c r="B587" s="7">
        <v>586</v>
      </c>
      <c r="C587" s="3" t="s">
        <v>1</v>
      </c>
      <c r="D587" s="3"/>
      <c r="E587" s="3">
        <v>22.5</v>
      </c>
      <c r="F587" s="3">
        <v>-0.88</v>
      </c>
      <c r="G587" s="8">
        <v>17600</v>
      </c>
      <c r="H587" s="3">
        <v>397</v>
      </c>
      <c r="I587" s="8">
        <v>13156</v>
      </c>
      <c r="J587" s="3">
        <v>11.51</v>
      </c>
      <c r="K587" s="3">
        <v>1.33</v>
      </c>
      <c r="L587" s="3">
        <v>0.2</v>
      </c>
      <c r="M587" s="3">
        <v>1.1000000000000001</v>
      </c>
      <c r="N587" s="3">
        <v>1.96</v>
      </c>
      <c r="O587" s="3">
        <v>12.68</v>
      </c>
      <c r="P587" s="3">
        <v>11.9</v>
      </c>
      <c r="Q587" s="3">
        <v>14.73</v>
      </c>
      <c r="R587" s="3">
        <v>4.8499999999999996</v>
      </c>
      <c r="S587" s="3">
        <v>7.56</v>
      </c>
      <c r="T587" s="3"/>
      <c r="U587" s="3">
        <v>344</v>
      </c>
      <c r="V587" s="3">
        <v>248</v>
      </c>
      <c r="W587" s="9">
        <v>-5.08</v>
      </c>
      <c r="X587" s="3"/>
      <c r="Y587" s="2"/>
      <c r="Z587" s="2"/>
    </row>
    <row r="588" spans="1:26" ht="15.75" customHeight="1" x14ac:dyDescent="0.3">
      <c r="A588" s="7" t="s">
        <v>596</v>
      </c>
      <c r="B588" s="7">
        <v>587</v>
      </c>
      <c r="C588" s="3" t="s">
        <v>1</v>
      </c>
      <c r="D588" s="3"/>
      <c r="E588" s="3">
        <v>3.24</v>
      </c>
      <c r="F588" s="3">
        <v>-2.99</v>
      </c>
      <c r="G588" s="8">
        <v>65600</v>
      </c>
      <c r="H588" s="3">
        <v>213</v>
      </c>
      <c r="I588" s="8">
        <v>342</v>
      </c>
      <c r="J588" s="3"/>
      <c r="K588" s="3">
        <v>0.24</v>
      </c>
      <c r="L588" s="3">
        <v>0.68</v>
      </c>
      <c r="M588" s="3"/>
      <c r="N588" s="3">
        <v>0</v>
      </c>
      <c r="O588" s="3">
        <v>0.52</v>
      </c>
      <c r="P588" s="3">
        <v>-2.75</v>
      </c>
      <c r="Q588" s="3">
        <v>1.34</v>
      </c>
      <c r="R588" s="3"/>
      <c r="S588" s="3">
        <v>68.52</v>
      </c>
      <c r="T588" s="3"/>
      <c r="U588" s="3"/>
      <c r="V588" s="3"/>
      <c r="W588" s="4"/>
      <c r="X588" s="3"/>
      <c r="Y588" s="2"/>
      <c r="Z588" s="2"/>
    </row>
    <row r="589" spans="1:26" ht="15.75" customHeight="1" x14ac:dyDescent="0.3">
      <c r="A589" s="7" t="s">
        <v>597</v>
      </c>
      <c r="B589" s="7">
        <v>588</v>
      </c>
      <c r="C589" s="3" t="s">
        <v>1</v>
      </c>
      <c r="D589" s="3"/>
      <c r="E589" s="3">
        <v>1.1499999999999999</v>
      </c>
      <c r="F589" s="9">
        <v>4.55</v>
      </c>
      <c r="G589" s="8">
        <v>23074100</v>
      </c>
      <c r="H589" s="8">
        <v>26752</v>
      </c>
      <c r="I589" s="3">
        <v>878</v>
      </c>
      <c r="J589" s="3"/>
      <c r="K589" s="3">
        <v>0.4</v>
      </c>
      <c r="L589" s="3">
        <v>2.2599999999999998</v>
      </c>
      <c r="M589" s="3"/>
      <c r="N589" s="3">
        <v>0</v>
      </c>
      <c r="O589" s="3">
        <v>2.23</v>
      </c>
      <c r="P589" s="3">
        <v>-1.65</v>
      </c>
      <c r="Q589" s="3">
        <v>-3.26</v>
      </c>
      <c r="R589" s="3"/>
      <c r="S589" s="3">
        <v>62.92</v>
      </c>
      <c r="T589" s="3"/>
      <c r="U589" s="3"/>
      <c r="V589" s="3"/>
      <c r="W589" s="9"/>
      <c r="X589" s="3"/>
      <c r="Y589" s="2"/>
      <c r="Z589" s="2"/>
    </row>
    <row r="590" spans="1:26" ht="15.75" customHeight="1" x14ac:dyDescent="0.3">
      <c r="A590" s="7" t="s">
        <v>598</v>
      </c>
      <c r="B590" s="7">
        <v>589</v>
      </c>
      <c r="C590" s="3" t="s">
        <v>1</v>
      </c>
      <c r="D590" s="3"/>
      <c r="E590" s="3">
        <v>23.9</v>
      </c>
      <c r="F590" s="4">
        <v>0</v>
      </c>
      <c r="G590" s="8">
        <v>0</v>
      </c>
      <c r="H590" s="8">
        <v>0</v>
      </c>
      <c r="I590" s="3">
        <v>251</v>
      </c>
      <c r="J590" s="3">
        <v>25.14</v>
      </c>
      <c r="K590" s="3">
        <v>0.48</v>
      </c>
      <c r="L590" s="3">
        <v>0.22</v>
      </c>
      <c r="M590" s="3">
        <v>0.75</v>
      </c>
      <c r="N590" s="3">
        <v>0.95</v>
      </c>
      <c r="O590" s="3">
        <v>2.0299999999999998</v>
      </c>
      <c r="P590" s="3">
        <v>1.89</v>
      </c>
      <c r="Q590" s="3">
        <v>1.95</v>
      </c>
      <c r="R590" s="3">
        <v>3.41</v>
      </c>
      <c r="S590" s="3">
        <v>26.66</v>
      </c>
      <c r="T590" s="3"/>
      <c r="U590" s="3">
        <v>785</v>
      </c>
      <c r="V590" s="3">
        <v>789</v>
      </c>
      <c r="W590" s="9">
        <v>6.08</v>
      </c>
      <c r="X590" s="3"/>
      <c r="Y590" s="2"/>
      <c r="Z590" s="2"/>
    </row>
    <row r="591" spans="1:26" ht="15.75" customHeight="1" x14ac:dyDescent="0.3">
      <c r="A591" s="7" t="s">
        <v>599</v>
      </c>
      <c r="B591" s="7">
        <v>590</v>
      </c>
      <c r="C591" s="3" t="s">
        <v>1</v>
      </c>
      <c r="D591" s="3"/>
      <c r="E591" s="3">
        <v>0.86</v>
      </c>
      <c r="F591" s="3">
        <v>1.18</v>
      </c>
      <c r="G591" s="8">
        <v>36800</v>
      </c>
      <c r="H591" s="3">
        <v>31</v>
      </c>
      <c r="I591" s="3">
        <v>548</v>
      </c>
      <c r="J591" s="3"/>
      <c r="K591" s="3">
        <v>0.77</v>
      </c>
      <c r="L591" s="3">
        <v>1.01</v>
      </c>
      <c r="M591" s="3"/>
      <c r="N591" s="3">
        <v>0</v>
      </c>
      <c r="O591" s="3">
        <v>-7.05</v>
      </c>
      <c r="P591" s="3">
        <v>-14.27</v>
      </c>
      <c r="Q591" s="3">
        <v>-9.25</v>
      </c>
      <c r="R591" s="3"/>
      <c r="S591" s="3">
        <v>26.97</v>
      </c>
      <c r="T591" s="3"/>
      <c r="U591" s="3"/>
      <c r="V591" s="3"/>
      <c r="W591" s="6"/>
      <c r="X591" s="3"/>
      <c r="Y591" s="2"/>
      <c r="Z591" s="2"/>
    </row>
    <row r="592" spans="1:26" ht="15.75" customHeight="1" x14ac:dyDescent="0.3">
      <c r="A592" s="7" t="s">
        <v>600</v>
      </c>
      <c r="B592" s="7">
        <v>591</v>
      </c>
      <c r="C592" s="3" t="s">
        <v>1</v>
      </c>
      <c r="D592" s="3"/>
      <c r="E592" s="3">
        <v>2.2799999999999998</v>
      </c>
      <c r="F592" s="3">
        <v>-0.87</v>
      </c>
      <c r="G592" s="8">
        <v>2267600</v>
      </c>
      <c r="H592" s="8">
        <v>5220</v>
      </c>
      <c r="I592" s="8">
        <v>1550</v>
      </c>
      <c r="J592" s="3">
        <v>10.49</v>
      </c>
      <c r="K592" s="3">
        <v>1.65</v>
      </c>
      <c r="L592" s="3">
        <v>1.2</v>
      </c>
      <c r="M592" s="3">
        <v>0.11</v>
      </c>
      <c r="N592" s="3">
        <v>0.22</v>
      </c>
      <c r="O592" s="3">
        <v>9.2799999999999994</v>
      </c>
      <c r="P592" s="3">
        <v>16</v>
      </c>
      <c r="Q592" s="3">
        <v>7.8</v>
      </c>
      <c r="R592" s="3">
        <v>4.78</v>
      </c>
      <c r="S592" s="3">
        <v>53.79</v>
      </c>
      <c r="T592" s="3"/>
      <c r="U592" s="3">
        <v>256</v>
      </c>
      <c r="V592" s="3">
        <v>286</v>
      </c>
      <c r="W592" s="9">
        <v>1.24</v>
      </c>
      <c r="X592" s="3"/>
      <c r="Y592" s="2"/>
      <c r="Z592" s="2"/>
    </row>
    <row r="593" spans="1:26" ht="15.75" customHeight="1" x14ac:dyDescent="0.3">
      <c r="A593" s="7" t="s">
        <v>601</v>
      </c>
      <c r="B593" s="7">
        <v>592</v>
      </c>
      <c r="C593" s="3" t="s">
        <v>1</v>
      </c>
      <c r="D593" s="3"/>
      <c r="E593" s="3">
        <v>4.26</v>
      </c>
      <c r="F593" s="4">
        <v>-0.93</v>
      </c>
      <c r="G593" s="8">
        <v>6746900</v>
      </c>
      <c r="H593" s="8">
        <v>28830</v>
      </c>
      <c r="I593" s="8">
        <v>23888</v>
      </c>
      <c r="J593" s="3">
        <v>13.34</v>
      </c>
      <c r="K593" s="3">
        <v>2.4300000000000002</v>
      </c>
      <c r="L593" s="3">
        <v>1.52</v>
      </c>
      <c r="M593" s="3">
        <v>0.03</v>
      </c>
      <c r="N593" s="3">
        <v>0.32</v>
      </c>
      <c r="O593" s="3">
        <v>10.51</v>
      </c>
      <c r="P593" s="3">
        <v>18.489999999999998</v>
      </c>
      <c r="Q593" s="3">
        <v>7</v>
      </c>
      <c r="R593" s="3">
        <v>6.28</v>
      </c>
      <c r="S593" s="3">
        <v>17.899999999999999</v>
      </c>
      <c r="T593" s="3"/>
      <c r="U593" s="3">
        <v>290</v>
      </c>
      <c r="V593" s="3">
        <v>328</v>
      </c>
      <c r="W593" s="6">
        <v>-0.44</v>
      </c>
      <c r="X593" s="3"/>
      <c r="Y593" s="2"/>
      <c r="Z593" s="2"/>
    </row>
    <row r="594" spans="1:26" ht="15.75" customHeight="1" x14ac:dyDescent="0.3">
      <c r="A594" s="7" t="s">
        <v>602</v>
      </c>
      <c r="B594" s="7">
        <v>593</v>
      </c>
      <c r="C594" s="3" t="s">
        <v>5</v>
      </c>
      <c r="D594" s="3" t="s">
        <v>388</v>
      </c>
      <c r="E594" s="3">
        <v>0.12</v>
      </c>
      <c r="F594" s="4">
        <v>9.09</v>
      </c>
      <c r="G594" s="8">
        <v>383700</v>
      </c>
      <c r="H594" s="8">
        <v>44</v>
      </c>
      <c r="I594" s="8">
        <v>246</v>
      </c>
      <c r="J594" s="3"/>
      <c r="K594" s="3"/>
      <c r="L594" s="3">
        <v>-24.83</v>
      </c>
      <c r="M594" s="3"/>
      <c r="N594" s="3">
        <v>0</v>
      </c>
      <c r="O594" s="3">
        <v>-11.98</v>
      </c>
      <c r="P594" s="3">
        <v>-317.87</v>
      </c>
      <c r="Q594" s="5">
        <v>-4722.62</v>
      </c>
      <c r="R594" s="3"/>
      <c r="S594" s="3">
        <v>15.86</v>
      </c>
      <c r="T594" s="3"/>
      <c r="U594" s="3"/>
      <c r="V594" s="3"/>
      <c r="W594" s="4"/>
      <c r="X594" s="3"/>
      <c r="Y594" s="2"/>
      <c r="Z594" s="2"/>
    </row>
    <row r="595" spans="1:26" ht="15.75" customHeight="1" x14ac:dyDescent="0.3">
      <c r="A595" s="7" t="s">
        <v>603</v>
      </c>
      <c r="B595" s="7">
        <v>594</v>
      </c>
      <c r="C595" s="3" t="s">
        <v>1</v>
      </c>
      <c r="D595" s="3"/>
      <c r="E595" s="3">
        <v>199</v>
      </c>
      <c r="F595" s="9">
        <v>0</v>
      </c>
      <c r="G595" s="8">
        <v>6300</v>
      </c>
      <c r="H595" s="8">
        <v>1252</v>
      </c>
      <c r="I595" s="8">
        <v>65611</v>
      </c>
      <c r="J595" s="3">
        <v>15.44</v>
      </c>
      <c r="K595" s="3">
        <v>2.64</v>
      </c>
      <c r="L595" s="3">
        <v>0.16</v>
      </c>
      <c r="M595" s="3">
        <v>2.7</v>
      </c>
      <c r="N595" s="3">
        <v>12.89</v>
      </c>
      <c r="O595" s="3">
        <v>18.25</v>
      </c>
      <c r="P595" s="3">
        <v>18.079999999999998</v>
      </c>
      <c r="Q595" s="5">
        <v>17.13</v>
      </c>
      <c r="R595" s="3">
        <v>2.2400000000000002</v>
      </c>
      <c r="S595" s="3">
        <v>24.73</v>
      </c>
      <c r="T595" s="3"/>
      <c r="U595" s="3">
        <v>327</v>
      </c>
      <c r="V595" s="3">
        <v>261</v>
      </c>
      <c r="W595" s="9">
        <v>0.88</v>
      </c>
      <c r="X595" s="3"/>
      <c r="Y595" s="2"/>
      <c r="Z595" s="2"/>
    </row>
    <row r="596" spans="1:26" ht="15.75" customHeight="1" x14ac:dyDescent="0.3">
      <c r="A596" s="7" t="s">
        <v>604</v>
      </c>
      <c r="B596" s="7">
        <v>595</v>
      </c>
      <c r="C596" s="3" t="s">
        <v>1</v>
      </c>
      <c r="D596" s="3"/>
      <c r="E596" s="3">
        <v>7.0000000000000007E-2</v>
      </c>
      <c r="F596" s="9">
        <v>0</v>
      </c>
      <c r="G596" s="8">
        <v>1171300</v>
      </c>
      <c r="H596" s="8">
        <v>82</v>
      </c>
      <c r="I596" s="8">
        <v>330</v>
      </c>
      <c r="J596" s="3"/>
      <c r="K596" s="3">
        <v>0.16</v>
      </c>
      <c r="L596" s="3">
        <v>0.62</v>
      </c>
      <c r="M596" s="3"/>
      <c r="N596" s="3">
        <v>0</v>
      </c>
      <c r="O596" s="3">
        <v>-3.77</v>
      </c>
      <c r="P596" s="3">
        <v>-7.48</v>
      </c>
      <c r="Q596" s="3">
        <v>-7.39</v>
      </c>
      <c r="R596" s="3"/>
      <c r="S596" s="3">
        <v>60.53</v>
      </c>
      <c r="T596" s="3"/>
      <c r="U596" s="3"/>
      <c r="V596" s="3"/>
      <c r="W596" s="9"/>
      <c r="X596" s="3"/>
      <c r="Y596" s="2"/>
      <c r="Z596" s="2"/>
    </row>
    <row r="597" spans="1:26" ht="15.75" customHeight="1" x14ac:dyDescent="0.3">
      <c r="A597" s="7" t="s">
        <v>605</v>
      </c>
      <c r="B597" s="7">
        <v>596</v>
      </c>
      <c r="C597" s="3" t="s">
        <v>1</v>
      </c>
      <c r="D597" s="3"/>
      <c r="E597" s="3">
        <v>0.49</v>
      </c>
      <c r="F597" s="3">
        <v>4.26</v>
      </c>
      <c r="G597" s="8">
        <v>1500</v>
      </c>
      <c r="H597" s="3">
        <v>1</v>
      </c>
      <c r="I597" s="3">
        <v>473</v>
      </c>
      <c r="J597" s="3">
        <v>12.41</v>
      </c>
      <c r="K597" s="3">
        <v>0.4</v>
      </c>
      <c r="L597" s="3">
        <v>0.04</v>
      </c>
      <c r="M597" s="3"/>
      <c r="N597" s="3">
        <v>0.04</v>
      </c>
      <c r="O597" s="3">
        <v>3.24</v>
      </c>
      <c r="P597" s="3">
        <v>3.24</v>
      </c>
      <c r="Q597" s="3">
        <v>41.22</v>
      </c>
      <c r="R597" s="3"/>
      <c r="S597" s="3">
        <v>49.89</v>
      </c>
      <c r="T597" s="3"/>
      <c r="U597" s="3">
        <v>595</v>
      </c>
      <c r="V597" s="3">
        <v>570</v>
      </c>
      <c r="W597" s="9">
        <v>-0.1</v>
      </c>
      <c r="X597" s="3"/>
      <c r="Y597" s="2"/>
      <c r="Z597" s="2"/>
    </row>
    <row r="598" spans="1:26" ht="15.75" customHeight="1" x14ac:dyDescent="0.3">
      <c r="A598" s="7" t="s">
        <v>606</v>
      </c>
      <c r="B598" s="7">
        <v>597</v>
      </c>
      <c r="C598" s="3" t="s">
        <v>1</v>
      </c>
      <c r="D598" s="3" t="s">
        <v>388</v>
      </c>
      <c r="E598" s="3">
        <v>3.28</v>
      </c>
      <c r="F598" s="4">
        <v>-0.61</v>
      </c>
      <c r="G598" s="8">
        <v>1460400</v>
      </c>
      <c r="H598" s="8">
        <v>4823</v>
      </c>
      <c r="I598" s="8">
        <v>7159</v>
      </c>
      <c r="J598" s="3"/>
      <c r="K598" s="3"/>
      <c r="L598" s="3">
        <v>-18.22</v>
      </c>
      <c r="M598" s="3"/>
      <c r="N598" s="3">
        <v>0</v>
      </c>
      <c r="O598" s="3">
        <v>-8.99</v>
      </c>
      <c r="P598" s="3"/>
      <c r="Q598" s="3">
        <v>-68.69</v>
      </c>
      <c r="R598" s="3"/>
      <c r="S598" s="3">
        <v>52.14</v>
      </c>
      <c r="T598" s="3"/>
      <c r="U598" s="3"/>
      <c r="V598" s="3"/>
      <c r="W598" s="4"/>
      <c r="X598" s="3"/>
      <c r="Y598" s="2"/>
      <c r="Z598" s="2"/>
    </row>
    <row r="599" spans="1:26" ht="15.75" customHeight="1" x14ac:dyDescent="0.3">
      <c r="A599" s="7" t="s">
        <v>607</v>
      </c>
      <c r="B599" s="7">
        <v>598</v>
      </c>
      <c r="C599" s="3" t="s">
        <v>1</v>
      </c>
      <c r="D599" s="3"/>
      <c r="E599" s="3">
        <v>0.84</v>
      </c>
      <c r="F599" s="4">
        <v>1.2</v>
      </c>
      <c r="G599" s="8">
        <v>16600</v>
      </c>
      <c r="H599" s="8">
        <v>14</v>
      </c>
      <c r="I599" s="8">
        <v>213</v>
      </c>
      <c r="J599" s="3"/>
      <c r="K599" s="3">
        <v>0.56999999999999995</v>
      </c>
      <c r="L599" s="3">
        <v>0.93</v>
      </c>
      <c r="M599" s="3"/>
      <c r="N599" s="3">
        <v>0</v>
      </c>
      <c r="O599" s="3">
        <v>-3.96</v>
      </c>
      <c r="P599" s="3">
        <v>-14.03</v>
      </c>
      <c r="Q599" s="3">
        <v>-8.25</v>
      </c>
      <c r="R599" s="3"/>
      <c r="S599" s="3">
        <v>31.09</v>
      </c>
      <c r="T599" s="3"/>
      <c r="U599" s="3"/>
      <c r="V599" s="3"/>
      <c r="W599" s="9"/>
      <c r="X599" s="3"/>
      <c r="Y599" s="2"/>
      <c r="Z599" s="2"/>
    </row>
    <row r="600" spans="1:26" ht="15.75" customHeight="1" x14ac:dyDescent="0.3">
      <c r="A600" s="7" t="s">
        <v>608</v>
      </c>
      <c r="B600" s="7">
        <v>599</v>
      </c>
      <c r="C600" s="3" t="s">
        <v>1</v>
      </c>
      <c r="D600" s="3"/>
      <c r="E600" s="3">
        <v>3.86</v>
      </c>
      <c r="F600" s="9">
        <v>0</v>
      </c>
      <c r="G600" s="8">
        <v>17846400</v>
      </c>
      <c r="H600" s="8">
        <v>69743</v>
      </c>
      <c r="I600" s="8">
        <v>14573</v>
      </c>
      <c r="J600" s="3">
        <v>11.72</v>
      </c>
      <c r="K600" s="3">
        <v>2.46</v>
      </c>
      <c r="L600" s="3">
        <v>5.59</v>
      </c>
      <c r="M600" s="3">
        <v>0.16</v>
      </c>
      <c r="N600" s="3">
        <v>0.33</v>
      </c>
      <c r="O600" s="3">
        <v>4.58</v>
      </c>
      <c r="P600" s="3">
        <v>24.37</v>
      </c>
      <c r="Q600" s="3">
        <v>42.12</v>
      </c>
      <c r="R600" s="3">
        <v>5.53</v>
      </c>
      <c r="S600" s="3">
        <v>34.130000000000003</v>
      </c>
      <c r="T600" s="3"/>
      <c r="U600" s="3">
        <v>213</v>
      </c>
      <c r="V600" s="3">
        <v>500</v>
      </c>
      <c r="W600" s="9">
        <v>0.42</v>
      </c>
      <c r="X600" s="3"/>
      <c r="Y600" s="2"/>
      <c r="Z600" s="2"/>
    </row>
    <row r="601" spans="1:26" ht="15.75" customHeight="1" x14ac:dyDescent="0.3">
      <c r="A601" s="7" t="s">
        <v>609</v>
      </c>
      <c r="B601" s="7">
        <v>600</v>
      </c>
      <c r="C601" s="3" t="s">
        <v>1</v>
      </c>
      <c r="D601" s="3"/>
      <c r="E601" s="3">
        <v>5.3</v>
      </c>
      <c r="F601" s="4">
        <v>-2.75</v>
      </c>
      <c r="G601" s="8">
        <v>12642500</v>
      </c>
      <c r="H601" s="8">
        <v>68009</v>
      </c>
      <c r="I601" s="8">
        <v>5809</v>
      </c>
      <c r="J601" s="3"/>
      <c r="K601" s="3">
        <v>0.51</v>
      </c>
      <c r="L601" s="3">
        <v>0.53</v>
      </c>
      <c r="M601" s="3">
        <v>0.2</v>
      </c>
      <c r="N601" s="3">
        <v>0</v>
      </c>
      <c r="O601" s="3">
        <v>-4.5999999999999996</v>
      </c>
      <c r="P601" s="3">
        <v>-11.39</v>
      </c>
      <c r="Q601" s="3">
        <v>26.65</v>
      </c>
      <c r="R601" s="3">
        <v>3.67</v>
      </c>
      <c r="S601" s="3">
        <v>58.86</v>
      </c>
      <c r="T601" s="3"/>
      <c r="U601" s="3"/>
      <c r="V601" s="3"/>
      <c r="W601" s="9"/>
      <c r="X601" s="3"/>
      <c r="Y601" s="2"/>
      <c r="Z601" s="2"/>
    </row>
    <row r="602" spans="1:26" ht="15.75" customHeight="1" x14ac:dyDescent="0.3">
      <c r="A602" s="7" t="s">
        <v>610</v>
      </c>
      <c r="B602" s="7">
        <v>601</v>
      </c>
      <c r="C602" s="3" t="s">
        <v>1</v>
      </c>
      <c r="D602" s="3"/>
      <c r="E602" s="3">
        <v>1.29</v>
      </c>
      <c r="F602" s="4">
        <v>0</v>
      </c>
      <c r="G602" s="8">
        <v>0</v>
      </c>
      <c r="H602" s="8">
        <v>0</v>
      </c>
      <c r="I602" s="8">
        <v>1422</v>
      </c>
      <c r="J602" s="3"/>
      <c r="K602" s="3">
        <v>0.87</v>
      </c>
      <c r="L602" s="3">
        <v>1.84</v>
      </c>
      <c r="M602" s="3">
        <v>0.03</v>
      </c>
      <c r="N602" s="3">
        <v>0</v>
      </c>
      <c r="O602" s="3">
        <v>-0.54</v>
      </c>
      <c r="P602" s="3">
        <v>-6.13</v>
      </c>
      <c r="Q602" s="3">
        <v>-4.1500000000000004</v>
      </c>
      <c r="R602" s="3">
        <v>2.33</v>
      </c>
      <c r="S602" s="3">
        <v>28.99</v>
      </c>
      <c r="T602" s="3"/>
      <c r="U602" s="3"/>
      <c r="V602" s="3"/>
      <c r="W602" s="9"/>
      <c r="X602" s="3"/>
      <c r="Y602" s="2"/>
      <c r="Z602" s="2"/>
    </row>
    <row r="603" spans="1:26" ht="15.75" customHeight="1" x14ac:dyDescent="0.3">
      <c r="A603" s="7" t="s">
        <v>611</v>
      </c>
      <c r="B603" s="7">
        <v>602</v>
      </c>
      <c r="C603" s="3" t="s">
        <v>1</v>
      </c>
      <c r="D603" s="3"/>
      <c r="E603" s="3">
        <v>18.100000000000001</v>
      </c>
      <c r="F603" s="3">
        <v>-2.69</v>
      </c>
      <c r="G603" s="8">
        <v>4794400</v>
      </c>
      <c r="H603" s="8">
        <v>87928</v>
      </c>
      <c r="I603" s="8">
        <v>15368</v>
      </c>
      <c r="J603" s="3">
        <v>81.69</v>
      </c>
      <c r="K603" s="3">
        <v>1.97</v>
      </c>
      <c r="L603" s="3">
        <v>1.59</v>
      </c>
      <c r="M603" s="3">
        <v>0.3</v>
      </c>
      <c r="N603" s="3">
        <v>0.22</v>
      </c>
      <c r="O603" s="3">
        <v>2.19</v>
      </c>
      <c r="P603" s="3">
        <v>2.35</v>
      </c>
      <c r="Q603" s="3">
        <v>-1.2</v>
      </c>
      <c r="R603" s="3">
        <v>2.16</v>
      </c>
      <c r="S603" s="3">
        <v>53.3</v>
      </c>
      <c r="T603" s="3"/>
      <c r="U603" s="3">
        <v>891</v>
      </c>
      <c r="V603" s="3">
        <v>898</v>
      </c>
      <c r="W603" s="9">
        <v>-38.72</v>
      </c>
      <c r="X603" s="3"/>
      <c r="Y603" s="2"/>
      <c r="Z603" s="2"/>
    </row>
    <row r="604" spans="1:26" ht="15.75" customHeight="1" x14ac:dyDescent="0.3">
      <c r="A604" s="7" t="s">
        <v>612</v>
      </c>
      <c r="B604" s="7">
        <v>603</v>
      </c>
      <c r="C604" s="3" t="s">
        <v>5</v>
      </c>
      <c r="D604" s="3"/>
      <c r="E604" s="3">
        <v>24.2</v>
      </c>
      <c r="F604" s="3">
        <v>-0.82</v>
      </c>
      <c r="G604" s="8">
        <v>21000</v>
      </c>
      <c r="H604" s="8">
        <v>511</v>
      </c>
      <c r="I604" s="8">
        <v>1936</v>
      </c>
      <c r="J604" s="3">
        <v>6.64</v>
      </c>
      <c r="K604" s="3">
        <v>1.05</v>
      </c>
      <c r="L604" s="3">
        <v>0.28000000000000003</v>
      </c>
      <c r="M604" s="3">
        <v>0.5</v>
      </c>
      <c r="N604" s="3">
        <v>3.65</v>
      </c>
      <c r="O604" s="3">
        <v>15.31</v>
      </c>
      <c r="P604" s="3">
        <v>16.739999999999998</v>
      </c>
      <c r="Q604" s="3">
        <v>8.9600000000000009</v>
      </c>
      <c r="R604" s="3">
        <v>5.12</v>
      </c>
      <c r="S604" s="3">
        <v>30.85</v>
      </c>
      <c r="T604" s="3"/>
      <c r="U604" s="3">
        <v>144</v>
      </c>
      <c r="V604" s="3">
        <v>88</v>
      </c>
      <c r="W604" s="4">
        <v>3.49</v>
      </c>
      <c r="X604" s="3"/>
      <c r="Y604" s="2"/>
      <c r="Z604" s="2"/>
    </row>
    <row r="605" spans="1:26" ht="15.75" customHeight="1" x14ac:dyDescent="0.3">
      <c r="A605" s="7" t="s">
        <v>613</v>
      </c>
      <c r="B605" s="7">
        <v>604</v>
      </c>
      <c r="C605" s="3" t="s">
        <v>1</v>
      </c>
      <c r="D605" s="3" t="s">
        <v>6</v>
      </c>
      <c r="E605" s="3">
        <v>0.46</v>
      </c>
      <c r="F605" s="9">
        <v>0</v>
      </c>
      <c r="G605" s="8">
        <v>0</v>
      </c>
      <c r="H605" s="3">
        <v>0</v>
      </c>
      <c r="I605" s="8">
        <v>348</v>
      </c>
      <c r="J605" s="3"/>
      <c r="K605" s="3"/>
      <c r="L605" s="3">
        <v>0.17</v>
      </c>
      <c r="M605" s="3"/>
      <c r="N605" s="3">
        <v>0</v>
      </c>
      <c r="O605" s="3">
        <v>7.39</v>
      </c>
      <c r="P605" s="3">
        <v>6.14</v>
      </c>
      <c r="Q605" s="3">
        <v>21.9</v>
      </c>
      <c r="R605" s="3"/>
      <c r="S605" s="3">
        <v>43.46</v>
      </c>
      <c r="T605" s="3"/>
      <c r="U605" s="3"/>
      <c r="V605" s="3"/>
      <c r="W605" s="6"/>
      <c r="X605" s="3"/>
      <c r="Y605" s="2"/>
      <c r="Z605" s="2"/>
    </row>
    <row r="606" spans="1:26" ht="15.75" customHeight="1" x14ac:dyDescent="0.3">
      <c r="A606" s="7" t="s">
        <v>614</v>
      </c>
      <c r="B606" s="7">
        <v>605</v>
      </c>
      <c r="C606" s="3" t="s">
        <v>5</v>
      </c>
      <c r="D606" s="3"/>
      <c r="E606" s="3">
        <v>0.54</v>
      </c>
      <c r="F606" s="3">
        <v>-1.82</v>
      </c>
      <c r="G606" s="8">
        <v>10300</v>
      </c>
      <c r="H606" s="3">
        <v>6</v>
      </c>
      <c r="I606" s="3">
        <v>184</v>
      </c>
      <c r="J606" s="3"/>
      <c r="K606" s="3">
        <v>0.49</v>
      </c>
      <c r="L606" s="3">
        <v>0.7</v>
      </c>
      <c r="M606" s="3"/>
      <c r="N606" s="3">
        <v>0</v>
      </c>
      <c r="O606" s="3">
        <v>0.31</v>
      </c>
      <c r="P606" s="3">
        <v>-1.1100000000000001</v>
      </c>
      <c r="Q606" s="3">
        <v>-1.9</v>
      </c>
      <c r="R606" s="3">
        <v>8.18</v>
      </c>
      <c r="S606" s="3">
        <v>37.01</v>
      </c>
      <c r="T606" s="3"/>
      <c r="U606" s="3"/>
      <c r="V606" s="3"/>
      <c r="W606" s="9"/>
      <c r="X606" s="3"/>
      <c r="Y606" s="2"/>
      <c r="Z606" s="2"/>
    </row>
    <row r="607" spans="1:26" ht="15.75" customHeight="1" x14ac:dyDescent="0.3">
      <c r="A607" s="7" t="s">
        <v>615</v>
      </c>
      <c r="B607" s="7">
        <v>606</v>
      </c>
      <c r="C607" s="3" t="s">
        <v>1</v>
      </c>
      <c r="D607" s="3"/>
      <c r="E607" s="3">
        <v>0.95</v>
      </c>
      <c r="F607" s="3">
        <v>0</v>
      </c>
      <c r="G607" s="8">
        <v>12574500</v>
      </c>
      <c r="H607" s="8">
        <v>11953</v>
      </c>
      <c r="I607" s="8">
        <v>4004</v>
      </c>
      <c r="J607" s="3">
        <v>26.87</v>
      </c>
      <c r="K607" s="3">
        <v>1.1599999999999999</v>
      </c>
      <c r="L607" s="3">
        <v>1.18</v>
      </c>
      <c r="M607" s="3"/>
      <c r="N607" s="3">
        <v>0.04</v>
      </c>
      <c r="O607" s="3">
        <v>2.2599999999999998</v>
      </c>
      <c r="P607" s="3">
        <v>4.1399999999999997</v>
      </c>
      <c r="Q607" s="3">
        <v>4.28</v>
      </c>
      <c r="R607" s="3"/>
      <c r="S607" s="3">
        <v>50.6</v>
      </c>
      <c r="T607" s="3"/>
      <c r="U607" s="3">
        <v>738</v>
      </c>
      <c r="V607" s="3">
        <v>786</v>
      </c>
      <c r="W607" s="9">
        <v>0.23</v>
      </c>
      <c r="X607" s="3"/>
      <c r="Y607" s="2"/>
      <c r="Z607" s="2"/>
    </row>
    <row r="608" spans="1:26" ht="15.75" customHeight="1" x14ac:dyDescent="0.3">
      <c r="A608" s="7" t="s">
        <v>616</v>
      </c>
      <c r="B608" s="7">
        <v>607</v>
      </c>
      <c r="C608" s="3" t="s">
        <v>1</v>
      </c>
      <c r="D608" s="3"/>
      <c r="E608" s="3">
        <v>2.2799999999999998</v>
      </c>
      <c r="F608" s="9">
        <v>-1.72</v>
      </c>
      <c r="G608" s="8">
        <v>2253900</v>
      </c>
      <c r="H608" s="8">
        <v>5248</v>
      </c>
      <c r="I608" s="8">
        <v>1368</v>
      </c>
      <c r="J608" s="3">
        <v>11.38</v>
      </c>
      <c r="K608" s="3">
        <v>1.03</v>
      </c>
      <c r="L608" s="3">
        <v>0.81</v>
      </c>
      <c r="M608" s="3"/>
      <c r="N608" s="3">
        <v>0.2</v>
      </c>
      <c r="O608" s="3">
        <v>5.61</v>
      </c>
      <c r="P608" s="3">
        <v>8.4600000000000009</v>
      </c>
      <c r="Q608" s="3">
        <v>2.76</v>
      </c>
      <c r="R608" s="3">
        <v>11.21</v>
      </c>
      <c r="S608" s="3">
        <v>88.47</v>
      </c>
      <c r="T608" s="3"/>
      <c r="U608" s="3">
        <v>441</v>
      </c>
      <c r="V608" s="3">
        <v>447</v>
      </c>
      <c r="W608" s="9">
        <v>-0.97</v>
      </c>
      <c r="X608" s="3"/>
      <c r="Y608" s="2"/>
      <c r="Z608" s="2"/>
    </row>
    <row r="609" spans="1:26" ht="15.75" customHeight="1" x14ac:dyDescent="0.3">
      <c r="A609" s="7" t="s">
        <v>617</v>
      </c>
      <c r="B609" s="7">
        <v>608</v>
      </c>
      <c r="C609" s="3" t="s">
        <v>5</v>
      </c>
      <c r="D609" s="3"/>
      <c r="E609" s="3">
        <v>1.74</v>
      </c>
      <c r="F609" s="3">
        <v>2.96</v>
      </c>
      <c r="G609" s="8">
        <v>1400</v>
      </c>
      <c r="H609" s="8">
        <v>2</v>
      </c>
      <c r="I609" s="8">
        <v>800</v>
      </c>
      <c r="J609" s="3">
        <v>9.5</v>
      </c>
      <c r="K609" s="3">
        <v>1.35</v>
      </c>
      <c r="L609" s="3">
        <v>0.28000000000000003</v>
      </c>
      <c r="M609" s="3">
        <v>0.18</v>
      </c>
      <c r="N609" s="3">
        <v>0.18</v>
      </c>
      <c r="O609" s="3">
        <v>13.96</v>
      </c>
      <c r="P609" s="3">
        <v>14.18</v>
      </c>
      <c r="Q609" s="3">
        <v>6</v>
      </c>
      <c r="R609" s="3">
        <v>10.65</v>
      </c>
      <c r="S609" s="3">
        <v>27.56</v>
      </c>
      <c r="T609" s="3"/>
      <c r="U609" s="3">
        <v>245</v>
      </c>
      <c r="V609" s="3">
        <v>169</v>
      </c>
      <c r="W609" s="4">
        <v>-0.86</v>
      </c>
      <c r="X609" s="3"/>
      <c r="Y609" s="2"/>
      <c r="Z609" s="2"/>
    </row>
    <row r="610" spans="1:26" ht="15.75" customHeight="1" x14ac:dyDescent="0.3">
      <c r="A610" s="7" t="s">
        <v>618</v>
      </c>
      <c r="B610" s="7">
        <v>609</v>
      </c>
      <c r="C610" s="3" t="s">
        <v>5</v>
      </c>
      <c r="D610" s="3"/>
      <c r="E610" s="3">
        <v>24.6</v>
      </c>
      <c r="F610" s="3">
        <v>0.82</v>
      </c>
      <c r="G610" s="8">
        <v>326400</v>
      </c>
      <c r="H610" s="8">
        <v>8024</v>
      </c>
      <c r="I610" s="8">
        <v>14760</v>
      </c>
      <c r="J610" s="3">
        <v>7.52</v>
      </c>
      <c r="K610" s="3">
        <v>1.89</v>
      </c>
      <c r="L610" s="3">
        <v>4.4400000000000004</v>
      </c>
      <c r="M610" s="3">
        <v>0.5</v>
      </c>
      <c r="N610" s="3">
        <v>3.27</v>
      </c>
      <c r="O610" s="3">
        <v>5.76</v>
      </c>
      <c r="P610" s="3">
        <v>24.45</v>
      </c>
      <c r="Q610" s="3">
        <v>25.52</v>
      </c>
      <c r="R610" s="3">
        <v>6.56</v>
      </c>
      <c r="S610" s="3">
        <v>54.5</v>
      </c>
      <c r="T610" s="3"/>
      <c r="U610" s="3">
        <v>92</v>
      </c>
      <c r="V610" s="3">
        <v>331</v>
      </c>
      <c r="W610" s="4">
        <v>1.19</v>
      </c>
      <c r="X610" s="3"/>
      <c r="Y610" s="2"/>
      <c r="Z610" s="2"/>
    </row>
    <row r="611" spans="1:26" ht="15.75" customHeight="1" x14ac:dyDescent="0.3">
      <c r="A611" s="7" t="s">
        <v>619</v>
      </c>
      <c r="B611" s="7">
        <v>610</v>
      </c>
      <c r="C611" s="3" t="s">
        <v>1</v>
      </c>
      <c r="D611" s="3"/>
      <c r="E611" s="3">
        <v>5.95</v>
      </c>
      <c r="F611" s="4">
        <v>0.85</v>
      </c>
      <c r="G611" s="8">
        <v>3089800</v>
      </c>
      <c r="H611" s="8">
        <v>18655</v>
      </c>
      <c r="I611" s="8">
        <v>2871</v>
      </c>
      <c r="J611" s="3">
        <v>47.58</v>
      </c>
      <c r="K611" s="3">
        <v>0.73</v>
      </c>
      <c r="L611" s="3">
        <v>0.61</v>
      </c>
      <c r="M611" s="3">
        <v>0.25</v>
      </c>
      <c r="N611" s="3">
        <v>0.13</v>
      </c>
      <c r="O611" s="3">
        <v>1.44</v>
      </c>
      <c r="P611" s="3">
        <v>1.51</v>
      </c>
      <c r="Q611" s="3">
        <v>1.41</v>
      </c>
      <c r="R611" s="3">
        <v>5.76</v>
      </c>
      <c r="S611" s="3">
        <v>49.36</v>
      </c>
      <c r="T611" s="3"/>
      <c r="U611" s="3">
        <v>886</v>
      </c>
      <c r="V611" s="3">
        <v>903</v>
      </c>
      <c r="W611" s="6">
        <v>-0.21</v>
      </c>
      <c r="X611" s="3"/>
      <c r="Y611" s="2"/>
      <c r="Z611" s="2"/>
    </row>
    <row r="612" spans="1:26" ht="15.75" customHeight="1" x14ac:dyDescent="0.3">
      <c r="A612" s="7" t="s">
        <v>620</v>
      </c>
      <c r="B612" s="7">
        <v>611</v>
      </c>
      <c r="C612" s="3" t="s">
        <v>1</v>
      </c>
      <c r="D612" s="3"/>
      <c r="E612" s="3">
        <v>64.25</v>
      </c>
      <c r="F612" s="9">
        <v>-0.77</v>
      </c>
      <c r="G612" s="8">
        <v>2868100</v>
      </c>
      <c r="H612" s="8">
        <v>185087</v>
      </c>
      <c r="I612" s="8">
        <v>51441</v>
      </c>
      <c r="J612" s="3">
        <v>7.85</v>
      </c>
      <c r="K612" s="3">
        <v>1.42</v>
      </c>
      <c r="L612" s="3">
        <v>6.59</v>
      </c>
      <c r="M612" s="3"/>
      <c r="N612" s="3">
        <v>8.19</v>
      </c>
      <c r="O612" s="3">
        <v>2.88</v>
      </c>
      <c r="P612" s="3">
        <v>18.27</v>
      </c>
      <c r="Q612" s="3">
        <v>24.46</v>
      </c>
      <c r="R612" s="3">
        <v>11.97</v>
      </c>
      <c r="S612" s="3">
        <v>82.04</v>
      </c>
      <c r="T612" s="3"/>
      <c r="U612" s="3">
        <v>153</v>
      </c>
      <c r="V612" s="3">
        <v>464</v>
      </c>
      <c r="W612" s="4">
        <v>0.54</v>
      </c>
      <c r="X612" s="3"/>
      <c r="Y612" s="2"/>
      <c r="Z612" s="2"/>
    </row>
    <row r="613" spans="1:26" ht="15.75" customHeight="1" x14ac:dyDescent="0.3">
      <c r="A613" s="7" t="s">
        <v>621</v>
      </c>
      <c r="B613" s="7">
        <v>612</v>
      </c>
      <c r="C613" s="3" t="s">
        <v>1</v>
      </c>
      <c r="D613" s="3"/>
      <c r="E613" s="3">
        <v>2.62</v>
      </c>
      <c r="F613" s="4">
        <v>2.34</v>
      </c>
      <c r="G613" s="8">
        <v>1893700</v>
      </c>
      <c r="H613" s="8">
        <v>4922</v>
      </c>
      <c r="I613" s="8">
        <v>1901</v>
      </c>
      <c r="J613" s="3">
        <v>52.94</v>
      </c>
      <c r="K613" s="3">
        <v>2.57</v>
      </c>
      <c r="L613" s="3">
        <v>0.75</v>
      </c>
      <c r="M613" s="3">
        <v>0.01</v>
      </c>
      <c r="N613" s="3">
        <v>0.05</v>
      </c>
      <c r="O613" s="3">
        <v>3.99</v>
      </c>
      <c r="P613" s="3">
        <v>4.93</v>
      </c>
      <c r="Q613" s="3">
        <v>-25.76</v>
      </c>
      <c r="R613" s="3">
        <v>0.2</v>
      </c>
      <c r="S613" s="3">
        <v>30.4</v>
      </c>
      <c r="T613" s="3"/>
      <c r="U613" s="3">
        <v>804</v>
      </c>
      <c r="V613" s="3">
        <v>787</v>
      </c>
      <c r="W613" s="9">
        <v>0.15</v>
      </c>
      <c r="X613" s="3"/>
      <c r="Y613" s="2"/>
      <c r="Z613" s="2"/>
    </row>
    <row r="614" spans="1:26" ht="15.75" customHeight="1" x14ac:dyDescent="0.3">
      <c r="A614" s="7" t="s">
        <v>622</v>
      </c>
      <c r="B614" s="7">
        <v>613</v>
      </c>
      <c r="C614" s="3" t="s">
        <v>1</v>
      </c>
      <c r="D614" s="3"/>
      <c r="E614" s="3">
        <v>191</v>
      </c>
      <c r="F614" s="3">
        <v>2.69</v>
      </c>
      <c r="G614" s="8">
        <v>700</v>
      </c>
      <c r="H614" s="8">
        <v>133</v>
      </c>
      <c r="I614" s="8">
        <v>1146</v>
      </c>
      <c r="J614" s="3"/>
      <c r="K614" s="3">
        <v>1.58</v>
      </c>
      <c r="L614" s="3">
        <v>0.17</v>
      </c>
      <c r="M614" s="3"/>
      <c r="N614" s="3">
        <v>0</v>
      </c>
      <c r="O614" s="3">
        <v>-12</v>
      </c>
      <c r="P614" s="3">
        <v>-16.23</v>
      </c>
      <c r="Q614" s="3">
        <v>-45.24</v>
      </c>
      <c r="R614" s="3"/>
      <c r="S614" s="3">
        <v>17.02</v>
      </c>
      <c r="T614" s="3"/>
      <c r="U614" s="3"/>
      <c r="V614" s="3"/>
      <c r="W614" s="9"/>
      <c r="X614" s="3"/>
      <c r="Y614" s="2"/>
      <c r="Z614" s="2"/>
    </row>
    <row r="615" spans="1:26" ht="15.75" customHeight="1" x14ac:dyDescent="0.3">
      <c r="A615" s="7" t="s">
        <v>623</v>
      </c>
      <c r="B615" s="7">
        <v>614</v>
      </c>
      <c r="C615" s="3" t="s">
        <v>1</v>
      </c>
      <c r="D615" s="3"/>
      <c r="E615" s="3">
        <v>7.05</v>
      </c>
      <c r="F615" s="3">
        <v>0</v>
      </c>
      <c r="G615" s="8">
        <v>168700</v>
      </c>
      <c r="H615" s="8">
        <v>1205</v>
      </c>
      <c r="I615" s="8">
        <v>3525</v>
      </c>
      <c r="J615" s="3">
        <v>8.25</v>
      </c>
      <c r="K615" s="3">
        <v>0.69</v>
      </c>
      <c r="L615" s="3">
        <v>0.56999999999999995</v>
      </c>
      <c r="M615" s="3">
        <v>0.55000000000000004</v>
      </c>
      <c r="N615" s="3">
        <v>0.85</v>
      </c>
      <c r="O615" s="3">
        <v>5.88</v>
      </c>
      <c r="P615" s="3">
        <v>8.51</v>
      </c>
      <c r="Q615" s="3">
        <v>11.22</v>
      </c>
      <c r="R615" s="3">
        <v>7.8</v>
      </c>
      <c r="S615" s="3">
        <v>25.88</v>
      </c>
      <c r="T615" s="3"/>
      <c r="U615" s="3">
        <v>343</v>
      </c>
      <c r="V615" s="3">
        <v>340</v>
      </c>
      <c r="W615" s="9">
        <v>1.32</v>
      </c>
      <c r="X615" s="3"/>
      <c r="Y615" s="2"/>
      <c r="Z615" s="2"/>
    </row>
    <row r="616" spans="1:26" ht="15.75" customHeight="1" x14ac:dyDescent="0.3">
      <c r="A616" s="7" t="s">
        <v>624</v>
      </c>
      <c r="B616" s="7">
        <v>615</v>
      </c>
      <c r="C616" s="3" t="s">
        <v>1</v>
      </c>
      <c r="D616" s="3"/>
      <c r="E616" s="3">
        <v>10.3</v>
      </c>
      <c r="F616" s="9">
        <v>-0.96</v>
      </c>
      <c r="G616" s="8">
        <v>7158000</v>
      </c>
      <c r="H616" s="8">
        <v>74581</v>
      </c>
      <c r="I616" s="8">
        <v>14214</v>
      </c>
      <c r="J616" s="3">
        <v>39.369999999999997</v>
      </c>
      <c r="K616" s="3">
        <v>6.73</v>
      </c>
      <c r="L616" s="3">
        <v>0.73</v>
      </c>
      <c r="M616" s="3">
        <v>0.11</v>
      </c>
      <c r="N616" s="3">
        <v>0.26</v>
      </c>
      <c r="O616" s="3">
        <v>10.45</v>
      </c>
      <c r="P616" s="3">
        <v>17.13</v>
      </c>
      <c r="Q616" s="3">
        <v>8.1999999999999993</v>
      </c>
      <c r="R616" s="3">
        <v>2.5</v>
      </c>
      <c r="S616" s="3">
        <v>41.16</v>
      </c>
      <c r="T616" s="3"/>
      <c r="U616" s="3">
        <v>516</v>
      </c>
      <c r="V616" s="3">
        <v>538</v>
      </c>
      <c r="W616" s="6">
        <v>5.25</v>
      </c>
      <c r="X616" s="3"/>
      <c r="Y616" s="2"/>
      <c r="Z616" s="2"/>
    </row>
    <row r="617" spans="1:26" ht="15.75" customHeight="1" x14ac:dyDescent="0.3">
      <c r="A617" s="7" t="s">
        <v>625</v>
      </c>
      <c r="B617" s="7">
        <v>616</v>
      </c>
      <c r="C617" s="3" t="s">
        <v>1</v>
      </c>
      <c r="D617" s="3"/>
      <c r="E617" s="3">
        <v>5.55</v>
      </c>
      <c r="F617" s="4">
        <v>0</v>
      </c>
      <c r="G617" s="8">
        <v>1984800</v>
      </c>
      <c r="H617" s="8">
        <v>11177</v>
      </c>
      <c r="I617" s="8">
        <v>2565</v>
      </c>
      <c r="J617" s="3">
        <v>13.14</v>
      </c>
      <c r="K617" s="3">
        <v>1.08</v>
      </c>
      <c r="L617" s="3">
        <v>0.76</v>
      </c>
      <c r="M617" s="3">
        <v>0.06</v>
      </c>
      <c r="N617" s="3">
        <v>0.42</v>
      </c>
      <c r="O617" s="3">
        <v>5.7</v>
      </c>
      <c r="P617" s="3">
        <v>7.87</v>
      </c>
      <c r="Q617" s="3">
        <v>7.78</v>
      </c>
      <c r="R617" s="3">
        <v>10.81</v>
      </c>
      <c r="S617" s="3">
        <v>59.05</v>
      </c>
      <c r="T617" s="3"/>
      <c r="U617" s="3">
        <v>487</v>
      </c>
      <c r="V617" s="3">
        <v>478</v>
      </c>
      <c r="W617" s="6">
        <v>1.57</v>
      </c>
      <c r="X617" s="3"/>
      <c r="Y617" s="2"/>
      <c r="Z617" s="2"/>
    </row>
    <row r="618" spans="1:26" ht="15.75" customHeight="1" x14ac:dyDescent="0.3">
      <c r="A618" s="7" t="s">
        <v>626</v>
      </c>
      <c r="B618" s="7">
        <v>617</v>
      </c>
      <c r="C618" s="3" t="s">
        <v>1</v>
      </c>
      <c r="D618" s="3"/>
      <c r="E618" s="3">
        <v>0.91</v>
      </c>
      <c r="F618" s="4">
        <v>-1.0900000000000001</v>
      </c>
      <c r="G618" s="8">
        <v>18300</v>
      </c>
      <c r="H618" s="8">
        <v>17</v>
      </c>
      <c r="I618" s="8">
        <v>195</v>
      </c>
      <c r="J618" s="3"/>
      <c r="K618" s="3">
        <v>0.48</v>
      </c>
      <c r="L618" s="3">
        <v>1.55</v>
      </c>
      <c r="M618" s="3"/>
      <c r="N618" s="3">
        <v>0</v>
      </c>
      <c r="O618" s="3">
        <v>-1.89</v>
      </c>
      <c r="P618" s="3">
        <v>-5.54</v>
      </c>
      <c r="Q618" s="3">
        <v>-6.37</v>
      </c>
      <c r="R618" s="3"/>
      <c r="S618" s="3">
        <v>48.04</v>
      </c>
      <c r="T618" s="3"/>
      <c r="U618" s="3"/>
      <c r="V618" s="3"/>
      <c r="W618" s="6"/>
      <c r="X618" s="3"/>
      <c r="Y618" s="2"/>
      <c r="Z618" s="2"/>
    </row>
    <row r="619" spans="1:26" ht="15.75" customHeight="1" x14ac:dyDescent="0.3">
      <c r="A619" s="7" t="s">
        <v>627</v>
      </c>
      <c r="B619" s="7">
        <v>618</v>
      </c>
      <c r="C619" s="3" t="s">
        <v>1</v>
      </c>
      <c r="D619" s="3"/>
      <c r="E619" s="3">
        <v>2.3199999999999998</v>
      </c>
      <c r="F619" s="9">
        <v>0</v>
      </c>
      <c r="G619" s="8">
        <v>139800</v>
      </c>
      <c r="H619" s="3">
        <v>323</v>
      </c>
      <c r="I619" s="3">
        <v>715</v>
      </c>
      <c r="J619" s="3">
        <v>15.78</v>
      </c>
      <c r="K619" s="3">
        <v>1.68</v>
      </c>
      <c r="L619" s="3">
        <v>0.93</v>
      </c>
      <c r="M619" s="3"/>
      <c r="N619" s="3">
        <v>0.15</v>
      </c>
      <c r="O619" s="3">
        <v>7.47</v>
      </c>
      <c r="P619" s="3">
        <v>10.72</v>
      </c>
      <c r="Q619" s="3">
        <v>5.94</v>
      </c>
      <c r="R619" s="3">
        <v>5.6</v>
      </c>
      <c r="S619" s="3">
        <v>39.229999999999997</v>
      </c>
      <c r="T619" s="3"/>
      <c r="U619" s="3">
        <v>453</v>
      </c>
      <c r="V619" s="3">
        <v>445</v>
      </c>
      <c r="W619" s="9">
        <v>0.72</v>
      </c>
      <c r="X619" s="3"/>
      <c r="Y619" s="2"/>
      <c r="Z619" s="2"/>
    </row>
    <row r="620" spans="1:26" ht="15.75" customHeight="1" x14ac:dyDescent="0.3">
      <c r="A620" s="7" t="s">
        <v>628</v>
      </c>
      <c r="B620" s="7">
        <v>619</v>
      </c>
      <c r="C620" s="3" t="s">
        <v>1</v>
      </c>
      <c r="D620" s="3"/>
      <c r="E620" s="3">
        <v>0.9</v>
      </c>
      <c r="F620" s="9">
        <v>-1.1000000000000001</v>
      </c>
      <c r="G620" s="8">
        <v>87281100</v>
      </c>
      <c r="H620" s="8">
        <v>78752</v>
      </c>
      <c r="I620" s="8">
        <v>86768</v>
      </c>
      <c r="J620" s="3">
        <v>7.89</v>
      </c>
      <c r="K620" s="3">
        <v>0.43</v>
      </c>
      <c r="L620" s="3">
        <v>8.41</v>
      </c>
      <c r="M620" s="3">
        <v>0.01</v>
      </c>
      <c r="N620" s="3">
        <v>0.11</v>
      </c>
      <c r="O620" s="3">
        <v>0.97</v>
      </c>
      <c r="P620" s="3">
        <v>7.28</v>
      </c>
      <c r="Q620" s="3">
        <v>15.69</v>
      </c>
      <c r="R620" s="3">
        <v>3.54</v>
      </c>
      <c r="S620" s="3">
        <v>29.59</v>
      </c>
      <c r="T620" s="3"/>
      <c r="U620" s="3">
        <v>369</v>
      </c>
      <c r="V620" s="3">
        <v>557</v>
      </c>
      <c r="W620" s="9">
        <v>-3.02</v>
      </c>
      <c r="X620" s="3"/>
      <c r="Y620" s="2"/>
      <c r="Z620" s="2"/>
    </row>
    <row r="621" spans="1:26" ht="15.75" customHeight="1" x14ac:dyDescent="0.3">
      <c r="A621" s="7" t="s">
        <v>629</v>
      </c>
      <c r="B621" s="7">
        <v>620</v>
      </c>
      <c r="C621" s="3" t="s">
        <v>1</v>
      </c>
      <c r="D621" s="3"/>
      <c r="E621" s="3">
        <v>0.57999999999999996</v>
      </c>
      <c r="F621" s="4">
        <v>0</v>
      </c>
      <c r="G621" s="8">
        <v>0</v>
      </c>
      <c r="H621" s="8">
        <v>0</v>
      </c>
      <c r="I621" s="8">
        <v>266</v>
      </c>
      <c r="J621" s="3"/>
      <c r="K621" s="3">
        <v>0.7</v>
      </c>
      <c r="L621" s="3">
        <v>1.06</v>
      </c>
      <c r="M621" s="3"/>
      <c r="N621" s="3">
        <v>0</v>
      </c>
      <c r="O621" s="3">
        <v>-6.73</v>
      </c>
      <c r="P621" s="3">
        <v>-16.34</v>
      </c>
      <c r="Q621" s="3">
        <v>-39.32</v>
      </c>
      <c r="R621" s="3"/>
      <c r="S621" s="3">
        <v>69.28</v>
      </c>
      <c r="T621" s="3"/>
      <c r="U621" s="3"/>
      <c r="V621" s="3"/>
      <c r="W621" s="4"/>
      <c r="X621" s="3"/>
      <c r="Y621" s="2"/>
      <c r="Z621" s="2"/>
    </row>
    <row r="622" spans="1:26" ht="15.75" customHeight="1" x14ac:dyDescent="0.3">
      <c r="A622" s="7" t="s">
        <v>630</v>
      </c>
      <c r="B622" s="7">
        <v>621</v>
      </c>
      <c r="C622" s="3" t="s">
        <v>1</v>
      </c>
      <c r="D622" s="3"/>
      <c r="E622" s="3">
        <v>22.1</v>
      </c>
      <c r="F622" s="3">
        <v>-0.45</v>
      </c>
      <c r="G622" s="8">
        <v>2600</v>
      </c>
      <c r="H622" s="3">
        <v>58</v>
      </c>
      <c r="I622" s="8">
        <v>3315</v>
      </c>
      <c r="J622" s="3">
        <v>9.93</v>
      </c>
      <c r="K622" s="3">
        <v>1.21</v>
      </c>
      <c r="L622" s="3">
        <v>0.1</v>
      </c>
      <c r="M622" s="3">
        <v>0.55000000000000004</v>
      </c>
      <c r="N622" s="3">
        <v>2.23</v>
      </c>
      <c r="O622" s="3">
        <v>13.44</v>
      </c>
      <c r="P622" s="3">
        <v>12.76</v>
      </c>
      <c r="Q622" s="3">
        <v>17.25</v>
      </c>
      <c r="R622" s="3">
        <v>6.31</v>
      </c>
      <c r="S622" s="3">
        <v>34.31</v>
      </c>
      <c r="T622" s="3"/>
      <c r="U622" s="3">
        <v>278</v>
      </c>
      <c r="V622" s="3">
        <v>190</v>
      </c>
      <c r="W622" s="9">
        <v>2.91</v>
      </c>
      <c r="X622" s="3"/>
      <c r="Y622" s="2"/>
      <c r="Z622" s="2"/>
    </row>
    <row r="623" spans="1:26" ht="15.75" customHeight="1" x14ac:dyDescent="0.3">
      <c r="A623" s="7" t="s">
        <v>631</v>
      </c>
      <c r="B623" s="7">
        <v>622</v>
      </c>
      <c r="C623" s="3" t="s">
        <v>5</v>
      </c>
      <c r="D623" s="3"/>
      <c r="E623" s="3">
        <v>0.62</v>
      </c>
      <c r="F623" s="9">
        <v>0</v>
      </c>
      <c r="G623" s="8">
        <v>1010000</v>
      </c>
      <c r="H623" s="3">
        <v>627</v>
      </c>
      <c r="I623" s="8">
        <v>416</v>
      </c>
      <c r="J623" s="3"/>
      <c r="K623" s="3">
        <v>2.2999999999999998</v>
      </c>
      <c r="L623" s="3">
        <v>1.4</v>
      </c>
      <c r="M623" s="3"/>
      <c r="N623" s="3">
        <v>0</v>
      </c>
      <c r="O623" s="3">
        <v>1.2</v>
      </c>
      <c r="P623" s="3">
        <v>-0.64</v>
      </c>
      <c r="Q623" s="3">
        <v>0.71</v>
      </c>
      <c r="R623" s="3"/>
      <c r="S623" s="3">
        <v>28.08</v>
      </c>
      <c r="T623" s="3"/>
      <c r="U623" s="3"/>
      <c r="V623" s="3"/>
      <c r="W623" s="6"/>
      <c r="X623" s="3"/>
      <c r="Y623" s="2"/>
      <c r="Z623" s="2"/>
    </row>
    <row r="624" spans="1:26" ht="15.75" customHeight="1" x14ac:dyDescent="0.3">
      <c r="A624" s="7" t="s">
        <v>632</v>
      </c>
      <c r="B624" s="7">
        <v>623</v>
      </c>
      <c r="C624" s="3" t="s">
        <v>1</v>
      </c>
      <c r="D624" s="3"/>
      <c r="E624" s="3">
        <v>3.06</v>
      </c>
      <c r="F624" s="9">
        <v>0</v>
      </c>
      <c r="G624" s="8">
        <v>114000</v>
      </c>
      <c r="H624" s="8">
        <v>351</v>
      </c>
      <c r="I624" s="8">
        <v>1220</v>
      </c>
      <c r="J624" s="3">
        <v>10.02</v>
      </c>
      <c r="K624" s="3">
        <v>1.2</v>
      </c>
      <c r="L624" s="3">
        <v>0.42</v>
      </c>
      <c r="M624" s="3">
        <v>0.11</v>
      </c>
      <c r="N624" s="3">
        <v>0.31</v>
      </c>
      <c r="O624" s="3">
        <v>10.76</v>
      </c>
      <c r="P624" s="3">
        <v>12.2</v>
      </c>
      <c r="Q624" s="3">
        <v>9.3699999999999992</v>
      </c>
      <c r="R624" s="3">
        <v>6.21</v>
      </c>
      <c r="S624" s="3">
        <v>29.54</v>
      </c>
      <c r="T624" s="3"/>
      <c r="U624" s="3">
        <v>292</v>
      </c>
      <c r="V624" s="3">
        <v>242</v>
      </c>
      <c r="W624" s="9">
        <v>0.56999999999999995</v>
      </c>
      <c r="X624" s="3"/>
      <c r="Y624" s="2"/>
      <c r="Z624" s="2"/>
    </row>
    <row r="625" spans="1:26" ht="15.75" customHeight="1" x14ac:dyDescent="0.3">
      <c r="A625" s="7" t="s">
        <v>633</v>
      </c>
      <c r="B625" s="7">
        <v>624</v>
      </c>
      <c r="C625" s="3" t="s">
        <v>1</v>
      </c>
      <c r="D625" s="3"/>
      <c r="E625" s="3">
        <v>4.78</v>
      </c>
      <c r="F625" s="4">
        <v>0.42</v>
      </c>
      <c r="G625" s="8">
        <v>120000</v>
      </c>
      <c r="H625" s="3">
        <v>573</v>
      </c>
      <c r="I625" s="8">
        <v>4162</v>
      </c>
      <c r="J625" s="3">
        <v>16.28</v>
      </c>
      <c r="K625" s="3">
        <v>1.46</v>
      </c>
      <c r="L625" s="3">
        <v>1.39</v>
      </c>
      <c r="M625" s="3">
        <v>0.3</v>
      </c>
      <c r="N625" s="3">
        <v>0.28999999999999998</v>
      </c>
      <c r="O625" s="3">
        <v>5.37</v>
      </c>
      <c r="P625" s="3">
        <v>8.9600000000000009</v>
      </c>
      <c r="Q625" s="3">
        <v>2.94</v>
      </c>
      <c r="R625" s="3">
        <v>6.3</v>
      </c>
      <c r="S625" s="3">
        <v>26.84</v>
      </c>
      <c r="T625" s="3"/>
      <c r="U625" s="3">
        <v>507</v>
      </c>
      <c r="V625" s="3">
        <v>544</v>
      </c>
      <c r="W625" s="9">
        <v>0.87</v>
      </c>
      <c r="X625" s="3"/>
      <c r="Y625" s="2"/>
      <c r="Z625" s="2"/>
    </row>
    <row r="626" spans="1:26" ht="15.75" customHeight="1" x14ac:dyDescent="0.3">
      <c r="A626" s="7" t="s">
        <v>634</v>
      </c>
      <c r="B626" s="7">
        <v>625</v>
      </c>
      <c r="C626" s="3" t="s">
        <v>1</v>
      </c>
      <c r="D626" s="3"/>
      <c r="E626" s="3">
        <v>29</v>
      </c>
      <c r="F626" s="4">
        <v>-0.85</v>
      </c>
      <c r="G626" s="8">
        <v>5400</v>
      </c>
      <c r="H626" s="8">
        <v>158</v>
      </c>
      <c r="I626" s="8">
        <v>1157</v>
      </c>
      <c r="J626" s="3">
        <v>8.8699999999999992</v>
      </c>
      <c r="K626" s="3">
        <v>0.48</v>
      </c>
      <c r="L626" s="3">
        <v>0.27</v>
      </c>
      <c r="M626" s="3">
        <v>1.78</v>
      </c>
      <c r="N626" s="3">
        <v>3.27</v>
      </c>
      <c r="O626" s="3">
        <v>5.65</v>
      </c>
      <c r="P626" s="3">
        <v>5.44</v>
      </c>
      <c r="Q626" s="3">
        <v>-12.96</v>
      </c>
      <c r="R626" s="3">
        <v>6.09</v>
      </c>
      <c r="S626" s="3">
        <v>21.37</v>
      </c>
      <c r="T626" s="3"/>
      <c r="U626" s="3">
        <v>443</v>
      </c>
      <c r="V626" s="3">
        <v>372</v>
      </c>
      <c r="W626" s="9">
        <v>0.21</v>
      </c>
      <c r="X626" s="3"/>
      <c r="Y626" s="2"/>
      <c r="Z626" s="2"/>
    </row>
    <row r="627" spans="1:26" ht="15.75" customHeight="1" x14ac:dyDescent="0.3">
      <c r="A627" s="7" t="s">
        <v>635</v>
      </c>
      <c r="B627" s="7">
        <v>626</v>
      </c>
      <c r="C627" s="3" t="s">
        <v>1</v>
      </c>
      <c r="D627" s="3"/>
      <c r="E627" s="3">
        <v>3</v>
      </c>
      <c r="F627" s="3">
        <v>-1.96</v>
      </c>
      <c r="G627" s="8">
        <v>142200</v>
      </c>
      <c r="H627" s="3">
        <v>428</v>
      </c>
      <c r="I627" s="8">
        <v>300</v>
      </c>
      <c r="J627" s="3">
        <v>30.66</v>
      </c>
      <c r="K627" s="3">
        <v>0.67</v>
      </c>
      <c r="L627" s="3">
        <v>1.35</v>
      </c>
      <c r="M627" s="3"/>
      <c r="N627" s="3">
        <v>0.1</v>
      </c>
      <c r="O627" s="3">
        <v>4.3600000000000003</v>
      </c>
      <c r="P627" s="3">
        <v>2.19</v>
      </c>
      <c r="Q627" s="3">
        <v>-3.47</v>
      </c>
      <c r="R627" s="3"/>
      <c r="S627" s="3">
        <v>51.41</v>
      </c>
      <c r="T627" s="3"/>
      <c r="U627" s="3">
        <v>799</v>
      </c>
      <c r="V627" s="3">
        <v>702</v>
      </c>
      <c r="W627" s="9">
        <v>-0.17</v>
      </c>
      <c r="X627" s="3"/>
      <c r="Y627" s="2"/>
      <c r="Z627" s="2"/>
    </row>
    <row r="628" spans="1:26" ht="15.75" customHeight="1" x14ac:dyDescent="0.3">
      <c r="A628" s="7" t="s">
        <v>636</v>
      </c>
      <c r="B628" s="7">
        <v>627</v>
      </c>
      <c r="C628" s="3" t="s">
        <v>5</v>
      </c>
      <c r="D628" s="3"/>
      <c r="E628" s="3">
        <v>33.25</v>
      </c>
      <c r="F628" s="9">
        <v>-0.75</v>
      </c>
      <c r="G628" s="8">
        <v>26000</v>
      </c>
      <c r="H628" s="8">
        <v>867</v>
      </c>
      <c r="I628" s="8">
        <v>5985</v>
      </c>
      <c r="J628" s="3">
        <v>23.34</v>
      </c>
      <c r="K628" s="3">
        <v>3.1</v>
      </c>
      <c r="L628" s="3">
        <v>0.16</v>
      </c>
      <c r="M628" s="3">
        <v>0.45</v>
      </c>
      <c r="N628" s="3">
        <v>1.42</v>
      </c>
      <c r="O628" s="3">
        <v>14.45</v>
      </c>
      <c r="P628" s="3">
        <v>13.82</v>
      </c>
      <c r="Q628" s="3">
        <v>12.58</v>
      </c>
      <c r="R628" s="3">
        <v>1.34</v>
      </c>
      <c r="S628" s="3">
        <v>43.52</v>
      </c>
      <c r="T628" s="3"/>
      <c r="U628" s="3">
        <v>474</v>
      </c>
      <c r="V628" s="3">
        <v>389</v>
      </c>
      <c r="W628" s="4">
        <v>1.83</v>
      </c>
      <c r="X628" s="3"/>
      <c r="Y628" s="2"/>
      <c r="Z628" s="2"/>
    </row>
    <row r="629" spans="1:26" ht="15.75" customHeight="1" x14ac:dyDescent="0.3">
      <c r="A629" s="7" t="s">
        <v>637</v>
      </c>
      <c r="B629" s="7">
        <v>628</v>
      </c>
      <c r="C629" s="3" t="s">
        <v>5</v>
      </c>
      <c r="D629" s="3"/>
      <c r="E629" s="3">
        <v>3.66</v>
      </c>
      <c r="F629" s="4">
        <v>0</v>
      </c>
      <c r="G629" s="8">
        <v>2000</v>
      </c>
      <c r="H629" s="8">
        <v>7</v>
      </c>
      <c r="I629" s="8">
        <v>729</v>
      </c>
      <c r="J629" s="3">
        <v>11.17</v>
      </c>
      <c r="K629" s="3">
        <v>0.51</v>
      </c>
      <c r="L629" s="3">
        <v>1.76</v>
      </c>
      <c r="M629" s="3">
        <v>0.44</v>
      </c>
      <c r="N629" s="3">
        <v>0.33</v>
      </c>
      <c r="O629" s="3">
        <v>1.93</v>
      </c>
      <c r="P629" s="3">
        <v>4.4000000000000004</v>
      </c>
      <c r="Q629" s="3">
        <v>-3.51</v>
      </c>
      <c r="R629" s="3">
        <v>12.02</v>
      </c>
      <c r="S629" s="3">
        <v>52.53</v>
      </c>
      <c r="T629" s="3"/>
      <c r="U629" s="3">
        <v>531</v>
      </c>
      <c r="V629" s="3">
        <v>606</v>
      </c>
      <c r="W629" s="6">
        <v>0.41</v>
      </c>
      <c r="X629" s="3"/>
      <c r="Y629" s="2"/>
      <c r="Z629" s="2"/>
    </row>
    <row r="630" spans="1:26" ht="15.75" customHeight="1" x14ac:dyDescent="0.3">
      <c r="A630" s="7" t="s">
        <v>638</v>
      </c>
      <c r="B630" s="7">
        <v>629</v>
      </c>
      <c r="C630" s="3" t="s">
        <v>1</v>
      </c>
      <c r="D630" s="3"/>
      <c r="E630" s="3">
        <v>20.7</v>
      </c>
      <c r="F630" s="3">
        <v>0</v>
      </c>
      <c r="G630" s="8">
        <v>0</v>
      </c>
      <c r="H630" s="3">
        <v>0</v>
      </c>
      <c r="I630" s="8">
        <v>2484</v>
      </c>
      <c r="J630" s="3">
        <v>66.12</v>
      </c>
      <c r="K630" s="3">
        <v>0.67</v>
      </c>
      <c r="L630" s="3">
        <v>0.12</v>
      </c>
      <c r="M630" s="3"/>
      <c r="N630" s="3">
        <v>0.31</v>
      </c>
      <c r="O630" s="3">
        <v>0.72</v>
      </c>
      <c r="P630" s="3">
        <v>1.01</v>
      </c>
      <c r="Q630" s="3">
        <v>5.5</v>
      </c>
      <c r="R630" s="3">
        <v>2.61</v>
      </c>
      <c r="S630" s="3">
        <v>25.04</v>
      </c>
      <c r="T630" s="3"/>
      <c r="U630" s="3">
        <v>921</v>
      </c>
      <c r="V630" s="3">
        <v>958</v>
      </c>
      <c r="W630" s="9">
        <v>-8.01</v>
      </c>
      <c r="X630" s="3"/>
      <c r="Y630" s="2"/>
      <c r="Z630" s="2"/>
    </row>
    <row r="631" spans="1:26" ht="15.75" customHeight="1" x14ac:dyDescent="0.3">
      <c r="A631" s="7" t="s">
        <v>639</v>
      </c>
      <c r="B631" s="7">
        <v>630</v>
      </c>
      <c r="C631" s="3" t="s">
        <v>1</v>
      </c>
      <c r="D631" s="3"/>
      <c r="E631" s="3">
        <v>2.92</v>
      </c>
      <c r="F631" s="3">
        <v>1.39</v>
      </c>
      <c r="G631" s="8">
        <v>2606700</v>
      </c>
      <c r="H631" s="8">
        <v>7578</v>
      </c>
      <c r="I631" s="8">
        <v>2336</v>
      </c>
      <c r="J631" s="3">
        <v>20.96</v>
      </c>
      <c r="K631" s="3">
        <v>3.14</v>
      </c>
      <c r="L631" s="3">
        <v>0.32</v>
      </c>
      <c r="M631" s="3">
        <v>0.03</v>
      </c>
      <c r="N631" s="3">
        <v>0.14000000000000001</v>
      </c>
      <c r="O631" s="3">
        <v>14.89</v>
      </c>
      <c r="P631" s="3">
        <v>15.82</v>
      </c>
      <c r="Q631" s="3">
        <v>5.59</v>
      </c>
      <c r="R631" s="3">
        <v>1.74</v>
      </c>
      <c r="S631" s="3">
        <v>27.6</v>
      </c>
      <c r="T631" s="3"/>
      <c r="U631" s="3">
        <v>433</v>
      </c>
      <c r="V631" s="3">
        <v>366</v>
      </c>
      <c r="W631" s="4">
        <v>0.89</v>
      </c>
      <c r="X631" s="3"/>
      <c r="Y631" s="2"/>
      <c r="Z631" s="2"/>
    </row>
    <row r="632" spans="1:26" ht="15.75" customHeight="1" x14ac:dyDescent="0.3">
      <c r="A632" s="7" t="s">
        <v>640</v>
      </c>
      <c r="B632" s="7">
        <v>631</v>
      </c>
      <c r="C632" s="3" t="s">
        <v>5</v>
      </c>
      <c r="D632" s="3"/>
      <c r="E632" s="3">
        <v>0.74</v>
      </c>
      <c r="F632" s="4">
        <v>0</v>
      </c>
      <c r="G632" s="8">
        <v>0</v>
      </c>
      <c r="H632" s="8">
        <v>0</v>
      </c>
      <c r="I632" s="8">
        <v>236</v>
      </c>
      <c r="J632" s="3"/>
      <c r="K632" s="3">
        <v>0.59</v>
      </c>
      <c r="L632" s="3">
        <v>1.0900000000000001</v>
      </c>
      <c r="M632" s="3"/>
      <c r="N632" s="3">
        <v>0</v>
      </c>
      <c r="O632" s="3">
        <v>-10.29</v>
      </c>
      <c r="P632" s="3">
        <v>-28.42</v>
      </c>
      <c r="Q632" s="3">
        <v>-29.01</v>
      </c>
      <c r="R632" s="3"/>
      <c r="S632" s="3">
        <v>64.52</v>
      </c>
      <c r="T632" s="3"/>
      <c r="U632" s="3"/>
      <c r="V632" s="3"/>
      <c r="W632" s="9"/>
      <c r="X632" s="3"/>
      <c r="Y632" s="2"/>
      <c r="Z632" s="2"/>
    </row>
    <row r="633" spans="1:26" ht="15.75" customHeight="1" x14ac:dyDescent="0.3">
      <c r="A633" s="7" t="s">
        <v>641</v>
      </c>
      <c r="B633" s="7">
        <v>632</v>
      </c>
      <c r="C633" s="3" t="s">
        <v>1</v>
      </c>
      <c r="D633" s="3"/>
      <c r="E633" s="3">
        <v>10</v>
      </c>
      <c r="F633" s="3">
        <v>3.63</v>
      </c>
      <c r="G633" s="8">
        <v>13500</v>
      </c>
      <c r="H633" s="3">
        <v>133</v>
      </c>
      <c r="I633" s="8">
        <v>3000</v>
      </c>
      <c r="J633" s="3">
        <v>26.49</v>
      </c>
      <c r="K633" s="3">
        <v>2.58</v>
      </c>
      <c r="L633" s="3">
        <v>0.71</v>
      </c>
      <c r="M633" s="3">
        <v>0.24</v>
      </c>
      <c r="N633" s="3">
        <v>0.38</v>
      </c>
      <c r="O633" s="3">
        <v>6.78</v>
      </c>
      <c r="P633" s="3">
        <v>9.9</v>
      </c>
      <c r="Q633" s="3">
        <v>1.31</v>
      </c>
      <c r="R633" s="3">
        <v>2.4900000000000002</v>
      </c>
      <c r="S633" s="3">
        <v>22.53</v>
      </c>
      <c r="T633" s="3"/>
      <c r="U633" s="3">
        <v>586</v>
      </c>
      <c r="V633" s="3">
        <v>581</v>
      </c>
      <c r="W633" s="9">
        <v>3.16</v>
      </c>
      <c r="X633" s="3"/>
      <c r="Y633" s="2"/>
      <c r="Z633" s="2"/>
    </row>
    <row r="634" spans="1:26" ht="15.75" customHeight="1" x14ac:dyDescent="0.3">
      <c r="A634" s="7" t="s">
        <v>642</v>
      </c>
      <c r="B634" s="7">
        <v>633</v>
      </c>
      <c r="C634" s="3" t="s">
        <v>5</v>
      </c>
      <c r="D634" s="3"/>
      <c r="E634" s="3">
        <v>36</v>
      </c>
      <c r="F634" s="9">
        <v>0</v>
      </c>
      <c r="G634" s="8">
        <v>2562000</v>
      </c>
      <c r="H634" s="8">
        <v>93270</v>
      </c>
      <c r="I634" s="8">
        <v>73044</v>
      </c>
      <c r="J634" s="3">
        <v>35.369999999999997</v>
      </c>
      <c r="K634" s="3">
        <v>6.63</v>
      </c>
      <c r="L634" s="3">
        <v>0.53</v>
      </c>
      <c r="M634" s="3">
        <v>0.27</v>
      </c>
      <c r="N634" s="3">
        <v>1.02</v>
      </c>
      <c r="O634" s="3">
        <v>16.47</v>
      </c>
      <c r="P634" s="3">
        <v>19.54</v>
      </c>
      <c r="Q634" s="3">
        <v>12.34</v>
      </c>
      <c r="R634" s="3">
        <v>1.39</v>
      </c>
      <c r="S634" s="3">
        <v>25.02</v>
      </c>
      <c r="T634" s="3"/>
      <c r="U634" s="3">
        <v>469</v>
      </c>
      <c r="V634" s="3">
        <v>433</v>
      </c>
      <c r="W634" s="6">
        <v>2.8</v>
      </c>
      <c r="X634" s="3"/>
      <c r="Y634" s="2"/>
      <c r="Z634" s="2"/>
    </row>
    <row r="635" spans="1:26" ht="15.75" customHeight="1" x14ac:dyDescent="0.3">
      <c r="A635" s="7" t="s">
        <v>643</v>
      </c>
      <c r="B635" s="7">
        <v>634</v>
      </c>
      <c r="C635" s="3" t="s">
        <v>1</v>
      </c>
      <c r="D635" s="3"/>
      <c r="E635" s="3">
        <v>3.36</v>
      </c>
      <c r="F635" s="4">
        <v>-0.59</v>
      </c>
      <c r="G635" s="8">
        <v>21800</v>
      </c>
      <c r="H635" s="8">
        <v>73</v>
      </c>
      <c r="I635" s="8">
        <v>1594</v>
      </c>
      <c r="J635" s="3">
        <v>71.69</v>
      </c>
      <c r="K635" s="3">
        <v>0.93</v>
      </c>
      <c r="L635" s="3">
        <v>0.54</v>
      </c>
      <c r="M635" s="3"/>
      <c r="N635" s="3">
        <v>0.05</v>
      </c>
      <c r="O635" s="3">
        <v>0.35</v>
      </c>
      <c r="P635" s="3">
        <v>1.25</v>
      </c>
      <c r="Q635" s="3">
        <v>-2.1800000000000002</v>
      </c>
      <c r="R635" s="3">
        <v>7.4</v>
      </c>
      <c r="S635" s="3">
        <v>47.24</v>
      </c>
      <c r="T635" s="3"/>
      <c r="U635" s="3">
        <v>919</v>
      </c>
      <c r="V635" s="3">
        <v>978</v>
      </c>
      <c r="W635" s="6">
        <v>-6.02</v>
      </c>
      <c r="X635" s="3"/>
      <c r="Y635" s="2"/>
      <c r="Z635" s="2"/>
    </row>
    <row r="636" spans="1:26" ht="15.75" customHeight="1" x14ac:dyDescent="0.3">
      <c r="A636" s="7" t="s">
        <v>644</v>
      </c>
      <c r="B636" s="7">
        <v>635</v>
      </c>
      <c r="C636" s="3" t="s">
        <v>1</v>
      </c>
      <c r="D636" s="3"/>
      <c r="E636" s="3">
        <v>37.5</v>
      </c>
      <c r="F636" s="4">
        <v>-3.23</v>
      </c>
      <c r="G636" s="8">
        <v>10737800</v>
      </c>
      <c r="H636" s="8">
        <v>402802</v>
      </c>
      <c r="I636" s="8">
        <v>76501</v>
      </c>
      <c r="J636" s="3"/>
      <c r="K636" s="3">
        <v>0.72</v>
      </c>
      <c r="L636" s="3">
        <v>1.75</v>
      </c>
      <c r="M636" s="3"/>
      <c r="N636" s="3">
        <v>0</v>
      </c>
      <c r="O636" s="3">
        <v>-3.44</v>
      </c>
      <c r="P636" s="3">
        <v>-8.74</v>
      </c>
      <c r="Q636" s="3">
        <v>-8.65</v>
      </c>
      <c r="R636" s="3">
        <v>3.87</v>
      </c>
      <c r="S636" s="3">
        <v>51.96</v>
      </c>
      <c r="T636" s="3"/>
      <c r="U636" s="3"/>
      <c r="V636" s="3"/>
      <c r="W636" s="4"/>
      <c r="X636" s="3"/>
      <c r="Y636" s="2"/>
      <c r="Z636" s="2"/>
    </row>
    <row r="637" spans="1:26" ht="15.75" customHeight="1" x14ac:dyDescent="0.3">
      <c r="A637" s="7" t="s">
        <v>645</v>
      </c>
      <c r="B637" s="7">
        <v>636</v>
      </c>
      <c r="C637" s="3" t="s">
        <v>5</v>
      </c>
      <c r="D637" s="3"/>
      <c r="E637" s="3">
        <v>191</v>
      </c>
      <c r="F637" s="4">
        <v>0</v>
      </c>
      <c r="G637" s="8">
        <v>0</v>
      </c>
      <c r="H637" s="8">
        <v>0</v>
      </c>
      <c r="I637" s="8">
        <v>1146</v>
      </c>
      <c r="J637" s="3">
        <v>7.66</v>
      </c>
      <c r="K637" s="3">
        <v>0.83</v>
      </c>
      <c r="L637" s="3">
        <v>0.22</v>
      </c>
      <c r="M637" s="3">
        <v>5.5</v>
      </c>
      <c r="N637" s="3">
        <v>24.94</v>
      </c>
      <c r="O637" s="3">
        <v>10.38</v>
      </c>
      <c r="P637" s="3">
        <v>11.29</v>
      </c>
      <c r="Q637" s="3">
        <v>10.38</v>
      </c>
      <c r="R637" s="3">
        <v>2.76</v>
      </c>
      <c r="S637" s="3">
        <v>25.25</v>
      </c>
      <c r="T637" s="3"/>
      <c r="U637" s="3">
        <v>251</v>
      </c>
      <c r="V637" s="3">
        <v>183</v>
      </c>
      <c r="W637" s="9">
        <v>1.42</v>
      </c>
      <c r="X637" s="3"/>
      <c r="Y637" s="2"/>
      <c r="Z637" s="2"/>
    </row>
    <row r="638" spans="1:26" ht="15.75" customHeight="1" x14ac:dyDescent="0.3">
      <c r="A638" s="7" t="s">
        <v>646</v>
      </c>
      <c r="B638" s="7">
        <v>637</v>
      </c>
      <c r="C638" s="3" t="s">
        <v>1</v>
      </c>
      <c r="D638" s="3"/>
      <c r="E638" s="3">
        <v>5.15</v>
      </c>
      <c r="F638" s="3">
        <v>0.98</v>
      </c>
      <c r="G638" s="3">
        <v>900</v>
      </c>
      <c r="H638" s="3">
        <v>5</v>
      </c>
      <c r="I638" s="8">
        <v>626</v>
      </c>
      <c r="J638" s="3">
        <v>11.61</v>
      </c>
      <c r="K638" s="3">
        <v>1.31</v>
      </c>
      <c r="L638" s="3">
        <v>0.55000000000000004</v>
      </c>
      <c r="M638" s="3"/>
      <c r="N638" s="3">
        <v>0.44</v>
      </c>
      <c r="O638" s="3">
        <v>9.11</v>
      </c>
      <c r="P638" s="3">
        <v>11.26</v>
      </c>
      <c r="Q638" s="3">
        <v>5.88</v>
      </c>
      <c r="R638" s="3">
        <v>8.82</v>
      </c>
      <c r="S638" s="3">
        <v>23.55</v>
      </c>
      <c r="T638" s="3"/>
      <c r="U638" s="3">
        <v>366</v>
      </c>
      <c r="V638" s="3">
        <v>321</v>
      </c>
      <c r="W638" s="6">
        <v>-0.13</v>
      </c>
      <c r="X638" s="3"/>
      <c r="Y638" s="2"/>
      <c r="Z638" s="2"/>
    </row>
    <row r="639" spans="1:26" ht="15.75" customHeight="1" x14ac:dyDescent="0.3">
      <c r="A639" s="7" t="s">
        <v>647</v>
      </c>
      <c r="B639" s="7">
        <v>638</v>
      </c>
      <c r="C639" s="3" t="s">
        <v>1</v>
      </c>
      <c r="D639" s="3"/>
      <c r="E639" s="3">
        <v>13.7</v>
      </c>
      <c r="F639" s="3">
        <v>-0.72</v>
      </c>
      <c r="G639" s="8">
        <v>71500</v>
      </c>
      <c r="H639" s="3">
        <v>969</v>
      </c>
      <c r="I639" s="8">
        <v>4474</v>
      </c>
      <c r="J639" s="3">
        <v>18.489999999999998</v>
      </c>
      <c r="K639" s="3">
        <v>2.38</v>
      </c>
      <c r="L639" s="3">
        <v>1.44</v>
      </c>
      <c r="M639" s="3">
        <v>0.13</v>
      </c>
      <c r="N639" s="3">
        <v>0.74</v>
      </c>
      <c r="O639" s="3">
        <v>9.7100000000000009</v>
      </c>
      <c r="P639" s="3">
        <v>16.53</v>
      </c>
      <c r="Q639" s="3">
        <v>8.9700000000000006</v>
      </c>
      <c r="R639" s="3">
        <v>0.91</v>
      </c>
      <c r="S639" s="3">
        <v>20.5</v>
      </c>
      <c r="T639" s="3"/>
      <c r="U639" s="3">
        <v>394</v>
      </c>
      <c r="V639" s="3">
        <v>421</v>
      </c>
      <c r="W639" s="4">
        <v>0.27</v>
      </c>
      <c r="X639" s="3"/>
      <c r="Y639" s="2"/>
      <c r="Z639" s="2"/>
    </row>
    <row r="640" spans="1:26" ht="15.75" customHeight="1" x14ac:dyDescent="0.3">
      <c r="A640" s="7" t="s">
        <v>648</v>
      </c>
      <c r="B640" s="7">
        <v>639</v>
      </c>
      <c r="C640" s="3" t="s">
        <v>1</v>
      </c>
      <c r="D640" s="3"/>
      <c r="E640" s="3">
        <v>4.62</v>
      </c>
      <c r="F640" s="9">
        <v>0.43</v>
      </c>
      <c r="G640" s="8">
        <v>42100</v>
      </c>
      <c r="H640" s="8">
        <v>195</v>
      </c>
      <c r="I640" s="8">
        <v>1926</v>
      </c>
      <c r="J640" s="3">
        <v>32.25</v>
      </c>
      <c r="K640" s="3">
        <v>0.84</v>
      </c>
      <c r="L640" s="3">
        <v>1.03</v>
      </c>
      <c r="M640" s="3"/>
      <c r="N640" s="3">
        <v>0.14000000000000001</v>
      </c>
      <c r="O640" s="3">
        <v>2.09</v>
      </c>
      <c r="P640" s="3">
        <v>2.58</v>
      </c>
      <c r="Q640" s="3">
        <v>3.23</v>
      </c>
      <c r="R640" s="3"/>
      <c r="S640" s="3">
        <v>36.6</v>
      </c>
      <c r="T640" s="3"/>
      <c r="U640" s="3">
        <v>803</v>
      </c>
      <c r="V640" s="3">
        <v>818</v>
      </c>
      <c r="W640" s="9">
        <v>-0.42</v>
      </c>
      <c r="X640" s="3"/>
      <c r="Y640" s="2"/>
      <c r="Z640" s="2"/>
    </row>
    <row r="641" spans="1:26" ht="15.75" customHeight="1" x14ac:dyDescent="0.3">
      <c r="A641" s="7" t="s">
        <v>649</v>
      </c>
      <c r="B641" s="7">
        <v>640</v>
      </c>
      <c r="C641" s="3" t="s">
        <v>1</v>
      </c>
      <c r="D641" s="3"/>
      <c r="E641" s="3">
        <v>11.8</v>
      </c>
      <c r="F641" s="3">
        <v>0.85</v>
      </c>
      <c r="G641" s="8">
        <v>734500</v>
      </c>
      <c r="H641" s="8">
        <v>8684</v>
      </c>
      <c r="I641" s="8">
        <v>4734</v>
      </c>
      <c r="J641" s="3">
        <v>13.23</v>
      </c>
      <c r="K641" s="3">
        <v>1.62</v>
      </c>
      <c r="L641" s="3">
        <v>1.58</v>
      </c>
      <c r="M641" s="3">
        <v>0.09</v>
      </c>
      <c r="N641" s="3">
        <v>0.89</v>
      </c>
      <c r="O641" s="3">
        <v>8.36</v>
      </c>
      <c r="P641" s="3">
        <v>12.8</v>
      </c>
      <c r="Q641" s="3">
        <v>21.1</v>
      </c>
      <c r="R641" s="3">
        <v>1.77</v>
      </c>
      <c r="S641" s="3">
        <v>57.44</v>
      </c>
      <c r="T641" s="3"/>
      <c r="U641" s="3">
        <v>358</v>
      </c>
      <c r="V641" s="3">
        <v>375</v>
      </c>
      <c r="W641" s="4">
        <v>0.13</v>
      </c>
      <c r="X641" s="3"/>
      <c r="Y641" s="2"/>
      <c r="Z641" s="2"/>
    </row>
    <row r="642" spans="1:26" ht="15.75" customHeight="1" x14ac:dyDescent="0.3">
      <c r="A642" s="7" t="s">
        <v>650</v>
      </c>
      <c r="B642" s="7">
        <v>641</v>
      </c>
      <c r="C642" s="3" t="s">
        <v>1</v>
      </c>
      <c r="D642" s="3"/>
      <c r="E642" s="3">
        <v>9</v>
      </c>
      <c r="F642" s="4">
        <v>0</v>
      </c>
      <c r="G642" s="8">
        <v>0</v>
      </c>
      <c r="H642" s="8">
        <v>0</v>
      </c>
      <c r="I642" s="8">
        <v>972</v>
      </c>
      <c r="J642" s="3">
        <v>47.53</v>
      </c>
      <c r="K642" s="3">
        <v>0.41</v>
      </c>
      <c r="L642" s="3">
        <v>0.11</v>
      </c>
      <c r="M642" s="3"/>
      <c r="N642" s="3">
        <v>0.19</v>
      </c>
      <c r="O642" s="3">
        <v>-0.4</v>
      </c>
      <c r="P642" s="3">
        <v>0.89</v>
      </c>
      <c r="Q642" s="3">
        <v>-10.48</v>
      </c>
      <c r="R642" s="3">
        <v>6.63</v>
      </c>
      <c r="S642" s="3">
        <v>25.64</v>
      </c>
      <c r="T642" s="3"/>
      <c r="U642" s="3">
        <v>900</v>
      </c>
      <c r="V642" s="3"/>
      <c r="W642" s="9">
        <v>1.38</v>
      </c>
      <c r="X642" s="3"/>
      <c r="Y642" s="2"/>
      <c r="Z642" s="2"/>
    </row>
    <row r="643" spans="1:26" ht="15.75" customHeight="1" x14ac:dyDescent="0.3">
      <c r="A643" s="7" t="s">
        <v>651</v>
      </c>
      <c r="B643" s="7">
        <v>642</v>
      </c>
      <c r="C643" s="3" t="s">
        <v>1</v>
      </c>
      <c r="D643" s="3"/>
      <c r="E643" s="3">
        <v>1.31</v>
      </c>
      <c r="F643" s="3">
        <v>0.77</v>
      </c>
      <c r="G643" s="8">
        <v>9421000</v>
      </c>
      <c r="H643" s="8">
        <v>12279</v>
      </c>
      <c r="I643" s="8">
        <v>25126</v>
      </c>
      <c r="J643" s="3">
        <v>14.36</v>
      </c>
      <c r="K643" s="3">
        <v>0.56999999999999995</v>
      </c>
      <c r="L643" s="3">
        <v>1.52</v>
      </c>
      <c r="M643" s="3">
        <v>0.03</v>
      </c>
      <c r="N643" s="3">
        <v>0.09</v>
      </c>
      <c r="O643" s="3">
        <v>4.5599999999999996</v>
      </c>
      <c r="P643" s="3">
        <v>3.95</v>
      </c>
      <c r="Q643" s="3">
        <v>5.84</v>
      </c>
      <c r="R643" s="3">
        <v>4.7</v>
      </c>
      <c r="S643" s="3">
        <v>39.71</v>
      </c>
      <c r="T643" s="3"/>
      <c r="U643" s="3">
        <v>610</v>
      </c>
      <c r="V643" s="3">
        <v>552</v>
      </c>
      <c r="W643" s="6">
        <v>0.56000000000000005</v>
      </c>
      <c r="X643" s="3"/>
      <c r="Y643" s="2"/>
      <c r="Z643" s="2"/>
    </row>
    <row r="644" spans="1:26" ht="15.75" customHeight="1" x14ac:dyDescent="0.3">
      <c r="A644" s="7" t="s">
        <v>652</v>
      </c>
      <c r="B644" s="7">
        <v>643</v>
      </c>
      <c r="C644" s="3" t="s">
        <v>1</v>
      </c>
      <c r="D644" s="3"/>
      <c r="E644" s="3">
        <v>4.26</v>
      </c>
      <c r="F644" s="4">
        <v>-0.47</v>
      </c>
      <c r="G644" s="8">
        <v>5702200</v>
      </c>
      <c r="H644" s="8">
        <v>24434</v>
      </c>
      <c r="I644" s="8">
        <v>35784</v>
      </c>
      <c r="J644" s="3">
        <v>7.93</v>
      </c>
      <c r="K644" s="3">
        <v>1.3</v>
      </c>
      <c r="L644" s="3">
        <v>0.42</v>
      </c>
      <c r="M644" s="3">
        <v>0.12</v>
      </c>
      <c r="N644" s="3">
        <v>0.54</v>
      </c>
      <c r="O644" s="3">
        <v>13.43</v>
      </c>
      <c r="P644" s="3">
        <v>16.71</v>
      </c>
      <c r="Q644" s="3">
        <v>38.71</v>
      </c>
      <c r="R644" s="3">
        <v>9.35</v>
      </c>
      <c r="S644" s="3">
        <v>28.71</v>
      </c>
      <c r="T644" s="3"/>
      <c r="U644" s="3">
        <v>171</v>
      </c>
      <c r="V644" s="3">
        <v>134</v>
      </c>
      <c r="W644" s="9">
        <v>0.22</v>
      </c>
      <c r="X644" s="3"/>
      <c r="Y644" s="2"/>
      <c r="Z644" s="2"/>
    </row>
    <row r="645" spans="1:26" ht="15.75" customHeight="1" x14ac:dyDescent="0.3">
      <c r="A645" s="7" t="s">
        <v>653</v>
      </c>
      <c r="B645" s="7">
        <v>644</v>
      </c>
      <c r="C645" s="3" t="s">
        <v>5</v>
      </c>
      <c r="D645" s="3"/>
      <c r="E645" s="3">
        <v>1.58</v>
      </c>
      <c r="F645" s="4">
        <v>-2.4700000000000002</v>
      </c>
      <c r="G645" s="8">
        <v>1159000</v>
      </c>
      <c r="H645" s="8">
        <v>1823</v>
      </c>
      <c r="I645" s="8">
        <v>427</v>
      </c>
      <c r="J645" s="3">
        <v>12.68</v>
      </c>
      <c r="K645" s="3">
        <v>1.46</v>
      </c>
      <c r="L645" s="3">
        <v>0.19</v>
      </c>
      <c r="M645" s="3"/>
      <c r="N645" s="3">
        <v>0.12</v>
      </c>
      <c r="O645" s="3">
        <v>12.01</v>
      </c>
      <c r="P645" s="3">
        <v>11.69</v>
      </c>
      <c r="Q645" s="3">
        <v>6.91</v>
      </c>
      <c r="R645" s="3">
        <v>6.17</v>
      </c>
      <c r="S645" s="3">
        <v>25.74</v>
      </c>
      <c r="T645" s="3"/>
      <c r="U645" s="3">
        <v>370</v>
      </c>
      <c r="V645" s="3">
        <v>280</v>
      </c>
      <c r="W645" s="9">
        <v>0.53</v>
      </c>
      <c r="X645" s="3"/>
      <c r="Y645" s="2"/>
      <c r="Z645" s="2"/>
    </row>
    <row r="646" spans="1:26" ht="15.75" customHeight="1" x14ac:dyDescent="0.3">
      <c r="A646" s="7" t="s">
        <v>654</v>
      </c>
      <c r="B646" s="7">
        <v>645</v>
      </c>
      <c r="C646" s="3" t="s">
        <v>1</v>
      </c>
      <c r="D646" s="3"/>
      <c r="E646" s="3">
        <v>2.2000000000000002</v>
      </c>
      <c r="F646" s="9">
        <v>4.76</v>
      </c>
      <c r="G646" s="8">
        <v>7675600</v>
      </c>
      <c r="H646" s="8">
        <v>17109</v>
      </c>
      <c r="I646" s="8">
        <v>1260</v>
      </c>
      <c r="J646" s="3">
        <v>29.88</v>
      </c>
      <c r="K646" s="3">
        <v>0.78</v>
      </c>
      <c r="L646" s="3">
        <v>3.81</v>
      </c>
      <c r="M646" s="3">
        <v>7.0000000000000007E-2</v>
      </c>
      <c r="N646" s="3">
        <v>7.0000000000000007E-2</v>
      </c>
      <c r="O646" s="3">
        <v>5.72</v>
      </c>
      <c r="P646" s="3">
        <v>2.6</v>
      </c>
      <c r="Q646" s="3">
        <v>0.69</v>
      </c>
      <c r="R646" s="3">
        <v>3.28</v>
      </c>
      <c r="S646" s="3">
        <v>56.05</v>
      </c>
      <c r="T646" s="3"/>
      <c r="U646" s="3">
        <v>789</v>
      </c>
      <c r="V646" s="3">
        <v>644</v>
      </c>
      <c r="W646" s="9">
        <v>-0.81</v>
      </c>
      <c r="X646" s="3"/>
      <c r="Y646" s="2"/>
      <c r="Z646" s="2"/>
    </row>
    <row r="647" spans="1:26" ht="15.75" customHeight="1" x14ac:dyDescent="0.3">
      <c r="A647" s="7" t="s">
        <v>655</v>
      </c>
      <c r="B647" s="7">
        <v>646</v>
      </c>
      <c r="C647" s="3" t="s">
        <v>5</v>
      </c>
      <c r="D647" s="3"/>
      <c r="E647" s="3">
        <v>13.9</v>
      </c>
      <c r="F647" s="9">
        <v>0</v>
      </c>
      <c r="G647" s="8">
        <v>0</v>
      </c>
      <c r="H647" s="8">
        <v>0</v>
      </c>
      <c r="I647" s="8">
        <v>521</v>
      </c>
      <c r="J647" s="3"/>
      <c r="K647" s="3">
        <v>0.6</v>
      </c>
      <c r="L647" s="3">
        <v>0.15</v>
      </c>
      <c r="M647" s="3">
        <v>0.6</v>
      </c>
      <c r="N647" s="3">
        <v>0</v>
      </c>
      <c r="O647" s="3">
        <v>0.05</v>
      </c>
      <c r="P647" s="3">
        <v>-0.03</v>
      </c>
      <c r="Q647" s="3">
        <v>-5.44</v>
      </c>
      <c r="R647" s="3">
        <v>4.17</v>
      </c>
      <c r="S647" s="3">
        <v>28.55</v>
      </c>
      <c r="T647" s="3"/>
      <c r="U647" s="3"/>
      <c r="V647" s="3"/>
      <c r="W647" s="4"/>
      <c r="X647" s="3"/>
      <c r="Y647" s="2"/>
      <c r="Z647" s="2"/>
    </row>
    <row r="648" spans="1:26" ht="15.75" customHeight="1" x14ac:dyDescent="0.3">
      <c r="A648" s="7" t="s">
        <v>656</v>
      </c>
      <c r="B648" s="7">
        <v>647</v>
      </c>
      <c r="C648" s="3" t="s">
        <v>5</v>
      </c>
      <c r="D648" s="3"/>
      <c r="E648" s="3">
        <v>2.52</v>
      </c>
      <c r="F648" s="4">
        <v>0</v>
      </c>
      <c r="G648" s="8">
        <v>3423900</v>
      </c>
      <c r="H648" s="8">
        <v>8667</v>
      </c>
      <c r="I648" s="3">
        <v>706</v>
      </c>
      <c r="J648" s="3">
        <v>13.06</v>
      </c>
      <c r="K648" s="3">
        <v>2.02</v>
      </c>
      <c r="L648" s="3">
        <v>0.77</v>
      </c>
      <c r="M648" s="3"/>
      <c r="N648" s="3">
        <v>0.19</v>
      </c>
      <c r="O648" s="3">
        <v>10.63</v>
      </c>
      <c r="P648" s="3">
        <v>14.81</v>
      </c>
      <c r="Q648" s="3">
        <v>7.94</v>
      </c>
      <c r="R648" s="3">
        <v>7.94</v>
      </c>
      <c r="S648" s="3">
        <v>31.67</v>
      </c>
      <c r="T648" s="3"/>
      <c r="U648" s="3">
        <v>323</v>
      </c>
      <c r="V648" s="3">
        <v>317</v>
      </c>
      <c r="W648" s="9"/>
      <c r="X648" s="3"/>
      <c r="Y648" s="2"/>
      <c r="Z648" s="2"/>
    </row>
    <row r="649" spans="1:26" ht="15.75" customHeight="1" x14ac:dyDescent="0.3">
      <c r="A649" s="7" t="s">
        <v>657</v>
      </c>
      <c r="B649" s="7">
        <v>648</v>
      </c>
      <c r="C649" s="3" t="s">
        <v>5</v>
      </c>
      <c r="D649" s="3"/>
      <c r="E649" s="3">
        <v>135</v>
      </c>
      <c r="F649" s="4">
        <v>3.85</v>
      </c>
      <c r="G649" s="8">
        <v>2708200</v>
      </c>
      <c r="H649" s="8">
        <v>365028</v>
      </c>
      <c r="I649" s="8">
        <v>40500</v>
      </c>
      <c r="J649" s="3">
        <v>65.28</v>
      </c>
      <c r="K649" s="3">
        <v>17.420000000000002</v>
      </c>
      <c r="L649" s="3">
        <v>1.08</v>
      </c>
      <c r="M649" s="3">
        <v>1</v>
      </c>
      <c r="N649" s="3">
        <v>2.0699999999999998</v>
      </c>
      <c r="O649" s="3">
        <v>17.77</v>
      </c>
      <c r="P649" s="3">
        <v>26.87</v>
      </c>
      <c r="Q649" s="3">
        <v>21.79</v>
      </c>
      <c r="R649" s="3">
        <v>1.35</v>
      </c>
      <c r="S649" s="3">
        <v>40.58</v>
      </c>
      <c r="T649" s="3"/>
      <c r="U649" s="3">
        <v>478</v>
      </c>
      <c r="V649" s="3">
        <v>485</v>
      </c>
      <c r="W649" s="9">
        <v>2.56</v>
      </c>
      <c r="X649" s="3"/>
      <c r="Y649" s="2"/>
      <c r="Z649" s="2"/>
    </row>
    <row r="650" spans="1:26" ht="15.75" customHeight="1" x14ac:dyDescent="0.3">
      <c r="A650" s="7" t="s">
        <v>658</v>
      </c>
      <c r="B650" s="7">
        <v>649</v>
      </c>
      <c r="C650" s="3" t="s">
        <v>5</v>
      </c>
      <c r="D650" s="3"/>
      <c r="E650" s="3">
        <v>21.5</v>
      </c>
      <c r="F650" s="4">
        <v>-0.92</v>
      </c>
      <c r="G650" s="8">
        <v>76500</v>
      </c>
      <c r="H650" s="8">
        <v>1668</v>
      </c>
      <c r="I650" s="8">
        <v>4334</v>
      </c>
      <c r="J650" s="3"/>
      <c r="K650" s="3">
        <v>0.19</v>
      </c>
      <c r="L650" s="3">
        <v>0.06</v>
      </c>
      <c r="M650" s="3">
        <v>0.05</v>
      </c>
      <c r="N650" s="3">
        <v>0</v>
      </c>
      <c r="O650" s="3">
        <v>-0.99</v>
      </c>
      <c r="P650" s="3">
        <v>-0.83</v>
      </c>
      <c r="Q650" s="3">
        <v>-47.11</v>
      </c>
      <c r="R650" s="3">
        <v>0.23</v>
      </c>
      <c r="S650" s="3">
        <v>43.63</v>
      </c>
      <c r="T650" s="3"/>
      <c r="U650" s="3"/>
      <c r="V650" s="3"/>
      <c r="W650" s="6"/>
      <c r="X650" s="3"/>
      <c r="Y650" s="2"/>
      <c r="Z650" s="2"/>
    </row>
    <row r="651" spans="1:26" ht="15.75" customHeight="1" x14ac:dyDescent="0.3">
      <c r="A651" s="7" t="s">
        <v>659</v>
      </c>
      <c r="B651" s="7">
        <v>650</v>
      </c>
      <c r="C651" s="3" t="s">
        <v>1</v>
      </c>
      <c r="D651" s="3"/>
      <c r="E651" s="3">
        <v>0.11</v>
      </c>
      <c r="F651" s="3">
        <v>0</v>
      </c>
      <c r="G651" s="8">
        <v>1301100</v>
      </c>
      <c r="H651" s="3">
        <v>144</v>
      </c>
      <c r="I651" s="8">
        <v>1055</v>
      </c>
      <c r="J651" s="3"/>
      <c r="K651" s="3">
        <v>1.38</v>
      </c>
      <c r="L651" s="3">
        <v>3.57</v>
      </c>
      <c r="M651" s="3"/>
      <c r="N651" s="3">
        <v>0</v>
      </c>
      <c r="O651" s="3">
        <v>-6.63</v>
      </c>
      <c r="P651" s="3">
        <v>-33.82</v>
      </c>
      <c r="Q651" s="3">
        <v>-3.92</v>
      </c>
      <c r="R651" s="3"/>
      <c r="S651" s="3">
        <v>69.67</v>
      </c>
      <c r="T651" s="3"/>
      <c r="U651" s="3"/>
      <c r="V651" s="3"/>
      <c r="W651" s="9"/>
      <c r="X651" s="3"/>
      <c r="Y651" s="2"/>
      <c r="Z651" s="2"/>
    </row>
    <row r="652" spans="1:26" ht="15.75" customHeight="1" x14ac:dyDescent="0.3">
      <c r="A652" s="7" t="s">
        <v>660</v>
      </c>
      <c r="B652" s="7">
        <v>651</v>
      </c>
      <c r="C652" s="3" t="s">
        <v>1</v>
      </c>
      <c r="D652" s="3"/>
      <c r="E652" s="3">
        <v>0.36</v>
      </c>
      <c r="F652" s="3">
        <v>-2.7</v>
      </c>
      <c r="G652" s="8">
        <v>46609600</v>
      </c>
      <c r="H652" s="8">
        <v>16668</v>
      </c>
      <c r="I652" s="8">
        <v>3468</v>
      </c>
      <c r="J652" s="3">
        <v>56.86</v>
      </c>
      <c r="K652" s="3">
        <v>2.12</v>
      </c>
      <c r="L652" s="3">
        <v>0.56000000000000005</v>
      </c>
      <c r="M652" s="3"/>
      <c r="N652" s="3">
        <v>0.01</v>
      </c>
      <c r="O652" s="3">
        <v>3.37</v>
      </c>
      <c r="P652" s="3">
        <v>4.51</v>
      </c>
      <c r="Q652" s="3">
        <v>2.71</v>
      </c>
      <c r="R652" s="3"/>
      <c r="S652" s="3">
        <v>65.819999999999993</v>
      </c>
      <c r="T652" s="3"/>
      <c r="U652" s="3">
        <v>818</v>
      </c>
      <c r="V652" s="3">
        <v>821</v>
      </c>
      <c r="W652" s="9">
        <v>-0.09</v>
      </c>
      <c r="X652" s="3"/>
      <c r="Y652" s="2"/>
      <c r="Z652" s="2"/>
    </row>
    <row r="653" spans="1:26" ht="15.75" customHeight="1" x14ac:dyDescent="0.3">
      <c r="A653" s="7" t="s">
        <v>661</v>
      </c>
      <c r="B653" s="7">
        <v>652</v>
      </c>
      <c r="C653" s="3" t="s">
        <v>1</v>
      </c>
      <c r="D653" s="3"/>
      <c r="E653" s="3">
        <v>1.67</v>
      </c>
      <c r="F653" s="9">
        <v>-1.18</v>
      </c>
      <c r="G653" s="8">
        <v>10700</v>
      </c>
      <c r="H653" s="8">
        <v>18</v>
      </c>
      <c r="I653" s="8">
        <v>514</v>
      </c>
      <c r="J653" s="3">
        <v>14.09</v>
      </c>
      <c r="K653" s="3">
        <v>0.52</v>
      </c>
      <c r="L653" s="3">
        <v>2.38</v>
      </c>
      <c r="M653" s="3">
        <v>0.12</v>
      </c>
      <c r="N653" s="3">
        <v>0.12</v>
      </c>
      <c r="O653" s="3">
        <v>4.7300000000000004</v>
      </c>
      <c r="P653" s="3">
        <v>3.67</v>
      </c>
      <c r="Q653" s="3">
        <v>-8.7799999999999994</v>
      </c>
      <c r="R653" s="3">
        <v>7.1</v>
      </c>
      <c r="S653" s="3">
        <v>67.09</v>
      </c>
      <c r="T653" s="3"/>
      <c r="U653" s="3">
        <v>611</v>
      </c>
      <c r="V653" s="3">
        <v>540</v>
      </c>
      <c r="W653" s="4">
        <v>-7.0000000000000007E-2</v>
      </c>
      <c r="X653" s="3"/>
      <c r="Y653" s="2"/>
      <c r="Z653" s="2"/>
    </row>
    <row r="654" spans="1:26" ht="15.75" customHeight="1" x14ac:dyDescent="0.3">
      <c r="A654" s="7" t="s">
        <v>662</v>
      </c>
      <c r="B654" s="7">
        <v>653</v>
      </c>
      <c r="C654" s="3" t="s">
        <v>1</v>
      </c>
      <c r="D654" s="3"/>
      <c r="E654" s="3">
        <v>3.44</v>
      </c>
      <c r="F654" s="9">
        <v>1.18</v>
      </c>
      <c r="G654" s="8">
        <v>3300</v>
      </c>
      <c r="H654" s="3">
        <v>11</v>
      </c>
      <c r="I654" s="8">
        <v>2033</v>
      </c>
      <c r="J654" s="3">
        <v>21.38</v>
      </c>
      <c r="K654" s="3">
        <v>0.63</v>
      </c>
      <c r="L654" s="3">
        <v>0.1</v>
      </c>
      <c r="M654" s="3">
        <v>0.12</v>
      </c>
      <c r="N654" s="3">
        <v>0.16</v>
      </c>
      <c r="O654" s="3">
        <v>2.79</v>
      </c>
      <c r="P654" s="3">
        <v>2.96</v>
      </c>
      <c r="Q654" s="3">
        <v>-14.24</v>
      </c>
      <c r="R654" s="3">
        <v>3.53</v>
      </c>
      <c r="S654" s="3">
        <v>26.37</v>
      </c>
      <c r="T654" s="3"/>
      <c r="U654" s="3">
        <v>735</v>
      </c>
      <c r="V654" s="3">
        <v>724</v>
      </c>
      <c r="W654" s="4">
        <v>0.64</v>
      </c>
      <c r="X654" s="3"/>
      <c r="Y654" s="2"/>
      <c r="Z654" s="2"/>
    </row>
    <row r="655" spans="1:26" ht="15.75" customHeight="1" x14ac:dyDescent="0.3">
      <c r="A655" s="7" t="s">
        <v>663</v>
      </c>
      <c r="B655" s="7">
        <v>654</v>
      </c>
      <c r="C655" s="3" t="s">
        <v>1</v>
      </c>
      <c r="D655" s="3"/>
      <c r="E655" s="3">
        <v>1.73</v>
      </c>
      <c r="F655" s="9">
        <v>9.49</v>
      </c>
      <c r="G655" s="8">
        <v>17314700</v>
      </c>
      <c r="H655" s="8">
        <v>29420</v>
      </c>
      <c r="I655" s="8">
        <v>1179</v>
      </c>
      <c r="J655" s="3"/>
      <c r="K655" s="3">
        <v>0.62</v>
      </c>
      <c r="L655" s="3">
        <v>2.79</v>
      </c>
      <c r="M655" s="3"/>
      <c r="N655" s="3">
        <v>0</v>
      </c>
      <c r="O655" s="3">
        <v>-2.38</v>
      </c>
      <c r="P655" s="3">
        <v>-12.43</v>
      </c>
      <c r="Q655" s="3">
        <v>0.63</v>
      </c>
      <c r="R655" s="3"/>
      <c r="S655" s="3">
        <v>59.67</v>
      </c>
      <c r="T655" s="3"/>
      <c r="U655" s="3"/>
      <c r="V655" s="3"/>
      <c r="W655" s="9"/>
      <c r="X655" s="3"/>
      <c r="Y655" s="2"/>
      <c r="Z655" s="2"/>
    </row>
    <row r="656" spans="1:26" ht="15.75" customHeight="1" x14ac:dyDescent="0.3">
      <c r="A656" s="7" t="b">
        <v>1</v>
      </c>
      <c r="B656" s="7">
        <v>655</v>
      </c>
      <c r="C656" s="3" t="s">
        <v>1</v>
      </c>
      <c r="D656" s="3"/>
      <c r="E656" s="3">
        <v>3.22</v>
      </c>
      <c r="F656" s="4">
        <v>0</v>
      </c>
      <c r="G656" s="8">
        <v>31191600</v>
      </c>
      <c r="H656" s="8">
        <v>101032</v>
      </c>
      <c r="I656" s="8">
        <v>107446</v>
      </c>
      <c r="J656" s="3">
        <v>25.77</v>
      </c>
      <c r="K656" s="3">
        <v>1.26</v>
      </c>
      <c r="L656" s="3">
        <v>6.15</v>
      </c>
      <c r="M656" s="3">
        <v>0.09</v>
      </c>
      <c r="N656" s="3">
        <v>0.12</v>
      </c>
      <c r="O656" s="3">
        <v>3.74</v>
      </c>
      <c r="P656" s="3">
        <v>4</v>
      </c>
      <c r="Q656" s="3">
        <v>1.49</v>
      </c>
      <c r="R656" s="3">
        <v>2.8</v>
      </c>
      <c r="S656" s="3">
        <v>31.86</v>
      </c>
      <c r="T656" s="3"/>
      <c r="U656" s="3">
        <v>735</v>
      </c>
      <c r="V656" s="3">
        <v>714</v>
      </c>
      <c r="W656" s="9">
        <v>-0.63</v>
      </c>
      <c r="X656" s="3"/>
      <c r="Y656" s="2"/>
      <c r="Z656" s="2"/>
    </row>
    <row r="657" spans="1:26" ht="15.75" customHeight="1" x14ac:dyDescent="0.3">
      <c r="A657" s="7" t="s">
        <v>664</v>
      </c>
      <c r="B657" s="7">
        <v>656</v>
      </c>
      <c r="C657" s="3" t="s">
        <v>1</v>
      </c>
      <c r="D657" s="3"/>
      <c r="E657" s="3">
        <v>9.35</v>
      </c>
      <c r="F657" s="4">
        <v>0</v>
      </c>
      <c r="G657" s="8">
        <v>800</v>
      </c>
      <c r="H657" s="8">
        <v>7</v>
      </c>
      <c r="I657" s="8">
        <v>2429</v>
      </c>
      <c r="J657" s="3">
        <v>19.989999999999998</v>
      </c>
      <c r="K657" s="3">
        <v>1.55</v>
      </c>
      <c r="L657" s="3">
        <v>0.21</v>
      </c>
      <c r="M657" s="3"/>
      <c r="N657" s="3">
        <v>0.47</v>
      </c>
      <c r="O657" s="3">
        <v>6.15</v>
      </c>
      <c r="P657" s="3">
        <v>7.68</v>
      </c>
      <c r="Q657" s="3">
        <v>5.01</v>
      </c>
      <c r="R657" s="3">
        <v>10.7</v>
      </c>
      <c r="S657" s="3">
        <v>19.21</v>
      </c>
      <c r="T657" s="3"/>
      <c r="U657" s="3">
        <v>599</v>
      </c>
      <c r="V657" s="3">
        <v>565</v>
      </c>
      <c r="W657" s="4">
        <v>1.49</v>
      </c>
      <c r="X657" s="3"/>
      <c r="Y657" s="2"/>
      <c r="Z657" s="2"/>
    </row>
    <row r="658" spans="1:26" ht="15.75" customHeight="1" x14ac:dyDescent="0.3">
      <c r="A658" s="7" t="s">
        <v>665</v>
      </c>
      <c r="B658" s="7">
        <v>657</v>
      </c>
      <c r="C658" s="3" t="s">
        <v>1</v>
      </c>
      <c r="D658" s="3"/>
      <c r="E658" s="3">
        <v>2.76</v>
      </c>
      <c r="F658" s="9">
        <v>0</v>
      </c>
      <c r="G658" s="8">
        <v>1341500</v>
      </c>
      <c r="H658" s="8">
        <v>3726</v>
      </c>
      <c r="I658" s="8">
        <v>5845</v>
      </c>
      <c r="J658" s="3">
        <v>8.74</v>
      </c>
      <c r="K658" s="3">
        <v>1.01</v>
      </c>
      <c r="L658" s="3">
        <v>2.04</v>
      </c>
      <c r="M658" s="3"/>
      <c r="N658" s="3">
        <v>0.32</v>
      </c>
      <c r="O658" s="3">
        <v>5.3</v>
      </c>
      <c r="P658" s="3">
        <v>12.56</v>
      </c>
      <c r="Q658" s="3">
        <v>21.91</v>
      </c>
      <c r="R658" s="3">
        <v>4.3499999999999996</v>
      </c>
      <c r="S658" s="3">
        <v>38.94</v>
      </c>
      <c r="T658" s="3"/>
      <c r="U658" s="3">
        <v>247</v>
      </c>
      <c r="V658" s="3">
        <v>385</v>
      </c>
      <c r="W658" s="6">
        <v>0.13</v>
      </c>
      <c r="X658" s="3"/>
      <c r="Y658" s="2"/>
      <c r="Z658" s="2"/>
    </row>
    <row r="659" spans="1:26" ht="15.75" customHeight="1" x14ac:dyDescent="0.3">
      <c r="A659" s="7" t="s">
        <v>666</v>
      </c>
      <c r="B659" s="7">
        <v>658</v>
      </c>
      <c r="C659" s="3" t="s">
        <v>1</v>
      </c>
      <c r="D659" s="3" t="s">
        <v>6</v>
      </c>
      <c r="E659" s="3">
        <v>0.01</v>
      </c>
      <c r="F659" s="4">
        <v>0</v>
      </c>
      <c r="G659" s="8">
        <v>0</v>
      </c>
      <c r="H659" s="8">
        <v>0</v>
      </c>
      <c r="I659" s="8">
        <v>68</v>
      </c>
      <c r="J659" s="3"/>
      <c r="K659" s="3"/>
      <c r="L659" s="3">
        <v>-1.34</v>
      </c>
      <c r="M659" s="3"/>
      <c r="N659" s="3">
        <v>0</v>
      </c>
      <c r="O659" s="3">
        <v>-54.84</v>
      </c>
      <c r="P659" s="3"/>
      <c r="Q659" s="3">
        <v>-169.27</v>
      </c>
      <c r="R659" s="3"/>
      <c r="S659" s="3">
        <v>93.33</v>
      </c>
      <c r="T659" s="3"/>
      <c r="U659" s="3"/>
      <c r="V659" s="3"/>
      <c r="W659" s="9"/>
      <c r="X659" s="3"/>
      <c r="Y659" s="2"/>
      <c r="Z659" s="2"/>
    </row>
    <row r="660" spans="1:26" ht="15.75" customHeight="1" x14ac:dyDescent="0.3">
      <c r="A660" s="7" t="s">
        <v>667</v>
      </c>
      <c r="B660" s="7">
        <v>659</v>
      </c>
      <c r="C660" s="3" t="s">
        <v>1</v>
      </c>
      <c r="D660" s="3" t="s">
        <v>17</v>
      </c>
      <c r="E660" s="3">
        <v>0.28000000000000003</v>
      </c>
      <c r="F660" s="3">
        <v>0</v>
      </c>
      <c r="G660" s="8">
        <v>2600</v>
      </c>
      <c r="H660" s="3">
        <v>1</v>
      </c>
      <c r="I660" s="3">
        <v>533</v>
      </c>
      <c r="J660" s="3"/>
      <c r="K660" s="3">
        <v>1.22</v>
      </c>
      <c r="L660" s="3">
        <v>2.29</v>
      </c>
      <c r="M660" s="3"/>
      <c r="N660" s="3">
        <v>0</v>
      </c>
      <c r="O660" s="3">
        <v>-13.84</v>
      </c>
      <c r="P660" s="3">
        <v>-62.49</v>
      </c>
      <c r="Q660" s="3">
        <v>-50.98</v>
      </c>
      <c r="R660" s="3"/>
      <c r="S660" s="3">
        <v>32.65</v>
      </c>
      <c r="T660" s="3"/>
      <c r="U660" s="3"/>
      <c r="V660" s="3"/>
      <c r="W660" s="9"/>
      <c r="X660" s="3"/>
      <c r="Y660" s="2"/>
      <c r="Z660" s="2"/>
    </row>
    <row r="661" spans="1:26" ht="15.75" customHeight="1" x14ac:dyDescent="0.3">
      <c r="A661" s="7" t="s">
        <v>668</v>
      </c>
      <c r="B661" s="7">
        <v>660</v>
      </c>
      <c r="C661" s="3" t="s">
        <v>1</v>
      </c>
      <c r="D661" s="3"/>
      <c r="E661" s="3">
        <v>3.08</v>
      </c>
      <c r="F661" s="3">
        <v>0.65</v>
      </c>
      <c r="G661" s="8">
        <v>3022100</v>
      </c>
      <c r="H661" s="8">
        <v>9447</v>
      </c>
      <c r="I661" s="8">
        <v>1693</v>
      </c>
      <c r="J661" s="3">
        <v>11.97</v>
      </c>
      <c r="K661" s="3">
        <v>1.35</v>
      </c>
      <c r="L661" s="3">
        <v>0.31</v>
      </c>
      <c r="M661" s="3">
        <v>0.09</v>
      </c>
      <c r="N661" s="3">
        <v>0.26</v>
      </c>
      <c r="O661" s="3">
        <v>11.99</v>
      </c>
      <c r="P661" s="3">
        <v>11.53</v>
      </c>
      <c r="Q661" s="3">
        <v>7.3</v>
      </c>
      <c r="R661" s="3">
        <v>4.5999999999999996</v>
      </c>
      <c r="S661" s="3">
        <v>37.29</v>
      </c>
      <c r="T661" s="3"/>
      <c r="U661" s="3">
        <v>364</v>
      </c>
      <c r="V661" s="3">
        <v>271</v>
      </c>
      <c r="W661" s="9">
        <v>-5.92</v>
      </c>
      <c r="X661" s="3"/>
      <c r="Y661" s="2"/>
      <c r="Z661" s="2"/>
    </row>
    <row r="662" spans="1:26" ht="15.75" customHeight="1" x14ac:dyDescent="0.3">
      <c r="A662" s="7" t="s">
        <v>669</v>
      </c>
      <c r="B662" s="7">
        <v>661</v>
      </c>
      <c r="C662" s="3" t="s">
        <v>1</v>
      </c>
      <c r="D662" s="3"/>
      <c r="E662" s="3">
        <v>6.9</v>
      </c>
      <c r="F662" s="9">
        <v>0.73</v>
      </c>
      <c r="G662" s="8">
        <v>1400</v>
      </c>
      <c r="H662" s="8">
        <v>10</v>
      </c>
      <c r="I662" s="8">
        <v>2645</v>
      </c>
      <c r="J662" s="3">
        <v>16.62</v>
      </c>
      <c r="K662" s="3">
        <v>0.81</v>
      </c>
      <c r="L662" s="3">
        <v>0.39</v>
      </c>
      <c r="M662" s="3">
        <v>0.1</v>
      </c>
      <c r="N662" s="3">
        <v>0.42</v>
      </c>
      <c r="O662" s="3">
        <v>4.96</v>
      </c>
      <c r="P662" s="3">
        <v>4.9400000000000004</v>
      </c>
      <c r="Q662" s="3">
        <v>6.1</v>
      </c>
      <c r="R662" s="3">
        <v>2.92</v>
      </c>
      <c r="S662" s="3">
        <v>26.14</v>
      </c>
      <c r="T662" s="3"/>
      <c r="U662" s="3">
        <v>622</v>
      </c>
      <c r="V662" s="3">
        <v>571</v>
      </c>
      <c r="W662" s="4">
        <v>2.41</v>
      </c>
      <c r="X662" s="3"/>
      <c r="Y662" s="2"/>
      <c r="Z662" s="2"/>
    </row>
    <row r="663" spans="1:26" ht="15.75" customHeight="1" x14ac:dyDescent="0.3">
      <c r="A663" s="7" t="s">
        <v>670</v>
      </c>
      <c r="B663" s="7">
        <v>662</v>
      </c>
      <c r="C663" s="3" t="s">
        <v>5</v>
      </c>
      <c r="D663" s="3"/>
      <c r="E663" s="3">
        <v>0.37</v>
      </c>
      <c r="F663" s="4">
        <v>-2.63</v>
      </c>
      <c r="G663" s="8">
        <v>1196400</v>
      </c>
      <c r="H663" s="3">
        <v>445</v>
      </c>
      <c r="I663" s="8">
        <v>3116</v>
      </c>
      <c r="J663" s="3">
        <v>44.58</v>
      </c>
      <c r="K663" s="3">
        <v>0.34</v>
      </c>
      <c r="L663" s="3">
        <v>0.31</v>
      </c>
      <c r="M663" s="3"/>
      <c r="N663" s="3">
        <v>0.01</v>
      </c>
      <c r="O663" s="3">
        <v>1.55</v>
      </c>
      <c r="P663" s="3">
        <v>0.76</v>
      </c>
      <c r="Q663" s="3">
        <v>1.18</v>
      </c>
      <c r="R663" s="3"/>
      <c r="S663" s="3">
        <v>26.63</v>
      </c>
      <c r="T663" s="3"/>
      <c r="U663" s="3">
        <v>898</v>
      </c>
      <c r="V663" s="3">
        <v>892</v>
      </c>
      <c r="W663" s="6">
        <v>13.92</v>
      </c>
      <c r="X663" s="3"/>
      <c r="Y663" s="2"/>
      <c r="Z663" s="2"/>
    </row>
    <row r="664" spans="1:26" ht="15.75" customHeight="1" x14ac:dyDescent="0.3">
      <c r="A664" s="7" t="s">
        <v>671</v>
      </c>
      <c r="B664" s="7">
        <v>663</v>
      </c>
      <c r="C664" s="3" t="s">
        <v>1</v>
      </c>
      <c r="D664" s="3"/>
      <c r="E664" s="3">
        <v>2.88</v>
      </c>
      <c r="F664" s="3">
        <v>2.13</v>
      </c>
      <c r="G664" s="8">
        <v>4979700</v>
      </c>
      <c r="H664" s="8">
        <v>14450</v>
      </c>
      <c r="I664" s="8">
        <v>5249</v>
      </c>
      <c r="J664" s="3">
        <v>40.79</v>
      </c>
      <c r="K664" s="3">
        <v>0.3</v>
      </c>
      <c r="L664" s="3">
        <v>0.62</v>
      </c>
      <c r="M664" s="3">
        <v>0.06</v>
      </c>
      <c r="N664" s="3">
        <v>7.0000000000000007E-2</v>
      </c>
      <c r="O664" s="3">
        <v>0.73</v>
      </c>
      <c r="P664" s="3">
        <v>0.72</v>
      </c>
      <c r="Q664" s="3">
        <v>-10.87</v>
      </c>
      <c r="R664" s="3">
        <v>2.13</v>
      </c>
      <c r="S664" s="3">
        <v>67.48</v>
      </c>
      <c r="T664" s="3"/>
      <c r="U664" s="3">
        <v>891</v>
      </c>
      <c r="V664" s="3">
        <v>922</v>
      </c>
      <c r="W664" s="6">
        <v>-0.7</v>
      </c>
      <c r="X664" s="3"/>
      <c r="Y664" s="2"/>
      <c r="Z664" s="2"/>
    </row>
    <row r="665" spans="1:26" ht="15.75" customHeight="1" x14ac:dyDescent="0.3">
      <c r="A665" s="7" t="s">
        <v>672</v>
      </c>
      <c r="B665" s="7">
        <v>664</v>
      </c>
      <c r="C665" s="3" t="s">
        <v>1</v>
      </c>
      <c r="D665" s="3"/>
      <c r="E665" s="3">
        <v>4.16</v>
      </c>
      <c r="F665" s="4">
        <v>2.46</v>
      </c>
      <c r="G665" s="8">
        <v>2667400</v>
      </c>
      <c r="H665" s="8">
        <v>11131</v>
      </c>
      <c r="I665" s="8">
        <v>2563</v>
      </c>
      <c r="J665" s="3"/>
      <c r="K665" s="3">
        <v>1.02</v>
      </c>
      <c r="L665" s="3">
        <v>4.4800000000000004</v>
      </c>
      <c r="M665" s="3"/>
      <c r="N665" s="3">
        <v>0</v>
      </c>
      <c r="O665" s="3">
        <v>-2.41</v>
      </c>
      <c r="P665" s="3">
        <v>-24.29</v>
      </c>
      <c r="Q665" s="3">
        <v>3.89</v>
      </c>
      <c r="R665" s="3">
        <v>4.43</v>
      </c>
      <c r="S665" s="3">
        <v>63</v>
      </c>
      <c r="T665" s="3"/>
      <c r="U665" s="3"/>
      <c r="V665" s="3"/>
      <c r="W665" s="4"/>
      <c r="X665" s="3"/>
      <c r="Y665" s="2"/>
      <c r="Z665" s="2"/>
    </row>
    <row r="666" spans="1:26" ht="15.75" customHeight="1" x14ac:dyDescent="0.3">
      <c r="A666" s="7" t="s">
        <v>673</v>
      </c>
      <c r="B666" s="7">
        <v>665</v>
      </c>
      <c r="C666" s="3" t="s">
        <v>1</v>
      </c>
      <c r="D666" s="3"/>
      <c r="E666" s="3">
        <v>17.8</v>
      </c>
      <c r="F666" s="9">
        <v>0</v>
      </c>
      <c r="G666" s="8">
        <v>0</v>
      </c>
      <c r="H666" s="8">
        <v>0</v>
      </c>
      <c r="I666" s="8">
        <v>890</v>
      </c>
      <c r="J666" s="3"/>
      <c r="K666" s="3">
        <v>0.37</v>
      </c>
      <c r="L666" s="3">
        <v>0.81</v>
      </c>
      <c r="M666" s="3"/>
      <c r="N666" s="3">
        <v>0</v>
      </c>
      <c r="O666" s="3">
        <v>-4.21</v>
      </c>
      <c r="P666" s="3">
        <v>-8.58</v>
      </c>
      <c r="Q666" s="3">
        <v>-3.4</v>
      </c>
      <c r="R666" s="3"/>
      <c r="S666" s="3">
        <v>33.65</v>
      </c>
      <c r="T666" s="3"/>
      <c r="U666" s="3"/>
      <c r="V666" s="3"/>
      <c r="W666" s="9"/>
      <c r="X666" s="3"/>
      <c r="Y666" s="2"/>
      <c r="Z666" s="2"/>
    </row>
    <row r="667" spans="1:26" ht="15.75" customHeight="1" x14ac:dyDescent="0.3">
      <c r="A667" s="7" t="s">
        <v>674</v>
      </c>
      <c r="B667" s="7">
        <v>666</v>
      </c>
      <c r="C667" s="3" t="s">
        <v>5</v>
      </c>
      <c r="D667" s="3"/>
      <c r="E667" s="3">
        <v>53.25</v>
      </c>
      <c r="F667" s="3">
        <v>-0.93</v>
      </c>
      <c r="G667" s="3">
        <v>900</v>
      </c>
      <c r="H667" s="3">
        <v>47</v>
      </c>
      <c r="I667" s="8">
        <v>3080</v>
      </c>
      <c r="J667" s="3"/>
      <c r="K667" s="3">
        <v>0.41</v>
      </c>
      <c r="L667" s="3">
        <v>0.31</v>
      </c>
      <c r="M667" s="3">
        <v>1.7</v>
      </c>
      <c r="N667" s="3">
        <v>0</v>
      </c>
      <c r="O667" s="3">
        <v>-0.38</v>
      </c>
      <c r="P667" s="3">
        <v>-0.51</v>
      </c>
      <c r="Q667" s="3">
        <v>-17.18</v>
      </c>
      <c r="R667" s="3">
        <v>6.33</v>
      </c>
      <c r="S667" s="3">
        <v>30.64</v>
      </c>
      <c r="T667" s="3"/>
      <c r="U667" s="3"/>
      <c r="V667" s="3"/>
      <c r="W667" s="9"/>
      <c r="X667" s="3"/>
      <c r="Y667" s="2"/>
      <c r="Z667" s="2"/>
    </row>
    <row r="668" spans="1:26" ht="15.75" customHeight="1" x14ac:dyDescent="0.3">
      <c r="A668" s="7" t="s">
        <v>675</v>
      </c>
      <c r="B668" s="7">
        <v>667</v>
      </c>
      <c r="C668" s="3" t="s">
        <v>1</v>
      </c>
      <c r="D668" s="3"/>
      <c r="E668" s="3">
        <v>13.1</v>
      </c>
      <c r="F668" s="4">
        <v>-0.76</v>
      </c>
      <c r="G668" s="8">
        <v>2473000</v>
      </c>
      <c r="H668" s="8">
        <v>32401</v>
      </c>
      <c r="I668" s="8">
        <v>52269</v>
      </c>
      <c r="J668" s="3">
        <v>17.47</v>
      </c>
      <c r="K668" s="3">
        <v>3.97</v>
      </c>
      <c r="L668" s="3">
        <v>0.72</v>
      </c>
      <c r="M668" s="3">
        <v>0.3</v>
      </c>
      <c r="N668" s="3">
        <v>0.75</v>
      </c>
      <c r="O668" s="3">
        <v>17.96</v>
      </c>
      <c r="P668" s="3">
        <v>23.26</v>
      </c>
      <c r="Q668" s="3">
        <v>43.02</v>
      </c>
      <c r="R668" s="3">
        <v>4.55</v>
      </c>
      <c r="S668" s="3">
        <v>36.11</v>
      </c>
      <c r="T668" s="3"/>
      <c r="U668" s="3">
        <v>313</v>
      </c>
      <c r="V668" s="3">
        <v>297</v>
      </c>
      <c r="W668" s="9">
        <v>4.18</v>
      </c>
      <c r="X668" s="3"/>
      <c r="Y668" s="2"/>
      <c r="Z668" s="2"/>
    </row>
    <row r="669" spans="1:26" ht="15.75" customHeight="1" x14ac:dyDescent="0.3">
      <c r="A669" s="7" t="s">
        <v>676</v>
      </c>
      <c r="B669" s="7">
        <v>668</v>
      </c>
      <c r="C669" s="3" t="s">
        <v>1</v>
      </c>
      <c r="D669" s="3"/>
      <c r="E669" s="3">
        <v>13.6</v>
      </c>
      <c r="F669" s="4">
        <v>-2.16</v>
      </c>
      <c r="G669" s="8">
        <v>17958800</v>
      </c>
      <c r="H669" s="8">
        <v>247374</v>
      </c>
      <c r="I669" s="8">
        <v>64897</v>
      </c>
      <c r="J669" s="3">
        <v>12.26</v>
      </c>
      <c r="K669" s="3">
        <v>1.28</v>
      </c>
      <c r="L669" s="3">
        <v>1.72</v>
      </c>
      <c r="M669" s="3">
        <v>0.32</v>
      </c>
      <c r="N669" s="3">
        <v>1.1100000000000001</v>
      </c>
      <c r="O669" s="3">
        <v>5.79</v>
      </c>
      <c r="P669" s="3">
        <v>11.17</v>
      </c>
      <c r="Q669" s="3">
        <v>4.21</v>
      </c>
      <c r="R669" s="3">
        <v>3.47</v>
      </c>
      <c r="S669" s="3">
        <v>66.86</v>
      </c>
      <c r="T669" s="3"/>
      <c r="U669" s="3">
        <v>381</v>
      </c>
      <c r="V669" s="3">
        <v>456</v>
      </c>
      <c r="W669" s="6">
        <v>-3.26</v>
      </c>
      <c r="X669" s="3"/>
      <c r="Y669" s="2"/>
      <c r="Z669" s="2"/>
    </row>
    <row r="670" spans="1:26" ht="15.75" customHeight="1" x14ac:dyDescent="0.3">
      <c r="A670" s="7" t="s">
        <v>677</v>
      </c>
      <c r="B670" s="7">
        <v>669</v>
      </c>
      <c r="C670" s="3" t="s">
        <v>1</v>
      </c>
      <c r="D670" s="3"/>
      <c r="E670" s="3">
        <v>1.06</v>
      </c>
      <c r="F670" s="4">
        <v>0</v>
      </c>
      <c r="G670" s="8">
        <v>4154000</v>
      </c>
      <c r="H670" s="8">
        <v>4462</v>
      </c>
      <c r="I670" s="8">
        <v>811</v>
      </c>
      <c r="J670" s="3">
        <v>20.38</v>
      </c>
      <c r="K670" s="3">
        <v>1.1599999999999999</v>
      </c>
      <c r="L670" s="3">
        <v>1.19</v>
      </c>
      <c r="M670" s="3"/>
      <c r="N670" s="3">
        <v>0.05</v>
      </c>
      <c r="O670" s="3">
        <v>5.48</v>
      </c>
      <c r="P670" s="3">
        <v>6.1</v>
      </c>
      <c r="Q670" s="3">
        <v>1.38</v>
      </c>
      <c r="R670" s="3"/>
      <c r="S670" s="3">
        <v>59.41</v>
      </c>
      <c r="T670" s="3"/>
      <c r="U670" s="3">
        <v>645</v>
      </c>
      <c r="V670" s="3">
        <v>596</v>
      </c>
      <c r="W670" s="4">
        <v>-0.09</v>
      </c>
      <c r="X670" s="3"/>
      <c r="Y670" s="2"/>
      <c r="Z670" s="2"/>
    </row>
    <row r="671" spans="1:26" ht="15.75" customHeight="1" x14ac:dyDescent="0.3">
      <c r="A671" s="7" t="s">
        <v>678</v>
      </c>
      <c r="B671" s="7">
        <v>670</v>
      </c>
      <c r="C671" s="3" t="s">
        <v>5</v>
      </c>
      <c r="D671" s="3"/>
      <c r="E671" s="3">
        <v>3.4</v>
      </c>
      <c r="F671" s="4">
        <v>0</v>
      </c>
      <c r="G671" s="8">
        <v>13200</v>
      </c>
      <c r="H671" s="8">
        <v>44</v>
      </c>
      <c r="I671" s="8">
        <v>1030</v>
      </c>
      <c r="J671" s="3">
        <v>63.46</v>
      </c>
      <c r="K671" s="3">
        <v>0.77</v>
      </c>
      <c r="L671" s="3">
        <v>3.89</v>
      </c>
      <c r="M671" s="3">
        <v>0.2</v>
      </c>
      <c r="N671" s="3">
        <v>0.05</v>
      </c>
      <c r="O671" s="3">
        <v>0.23</v>
      </c>
      <c r="P671" s="3">
        <v>1.23</v>
      </c>
      <c r="Q671" s="3">
        <v>0.21</v>
      </c>
      <c r="R671" s="3">
        <v>5.88</v>
      </c>
      <c r="S671" s="3">
        <v>30.24</v>
      </c>
      <c r="T671" s="3"/>
      <c r="U671" s="3">
        <v>914</v>
      </c>
      <c r="V671" s="3">
        <v>978</v>
      </c>
      <c r="W671" s="4">
        <v>0.89</v>
      </c>
      <c r="X671" s="3"/>
      <c r="Y671" s="2"/>
      <c r="Z671" s="2"/>
    </row>
    <row r="672" spans="1:26" ht="15.75" customHeight="1" x14ac:dyDescent="0.3">
      <c r="A672" s="7" t="s">
        <v>679</v>
      </c>
      <c r="B672" s="7">
        <v>671</v>
      </c>
      <c r="C672" s="3" t="s">
        <v>1</v>
      </c>
      <c r="D672" s="3"/>
      <c r="E672" s="3">
        <v>33.25</v>
      </c>
      <c r="F672" s="3">
        <v>-2.21</v>
      </c>
      <c r="G672" s="8">
        <v>7101500</v>
      </c>
      <c r="H672" s="8">
        <v>240231</v>
      </c>
      <c r="I672" s="8">
        <v>26886</v>
      </c>
      <c r="J672" s="3">
        <v>16.73</v>
      </c>
      <c r="K672" s="3">
        <v>2.98</v>
      </c>
      <c r="L672" s="3">
        <v>0.21</v>
      </c>
      <c r="M672" s="3">
        <v>0.9</v>
      </c>
      <c r="N672" s="3">
        <v>1.99</v>
      </c>
      <c r="O672" s="3">
        <v>18.5</v>
      </c>
      <c r="P672" s="3">
        <v>18.38</v>
      </c>
      <c r="Q672" s="3">
        <v>6.75</v>
      </c>
      <c r="R672" s="3">
        <v>4.26</v>
      </c>
      <c r="S672" s="3">
        <v>61.94</v>
      </c>
      <c r="T672" s="3"/>
      <c r="U672" s="3">
        <v>349</v>
      </c>
      <c r="V672" s="3">
        <v>284</v>
      </c>
      <c r="W672" s="9">
        <v>7.26</v>
      </c>
      <c r="X672" s="3"/>
      <c r="Y672" s="2"/>
      <c r="Z672" s="2"/>
    </row>
    <row r="673" spans="1:26" ht="15.75" customHeight="1" x14ac:dyDescent="0.3">
      <c r="A673" s="7" t="s">
        <v>680</v>
      </c>
      <c r="B673" s="7">
        <v>672</v>
      </c>
      <c r="C673" s="3" t="s">
        <v>1</v>
      </c>
      <c r="D673" s="3"/>
      <c r="E673" s="3">
        <v>0.65</v>
      </c>
      <c r="F673" s="9">
        <v>0</v>
      </c>
      <c r="G673" s="8">
        <v>27700</v>
      </c>
      <c r="H673" s="8">
        <v>18</v>
      </c>
      <c r="I673" s="8">
        <v>520</v>
      </c>
      <c r="J673" s="3"/>
      <c r="K673" s="3">
        <v>0.87</v>
      </c>
      <c r="L673" s="3">
        <v>0.14000000000000001</v>
      </c>
      <c r="M673" s="3"/>
      <c r="N673" s="3">
        <v>0</v>
      </c>
      <c r="O673" s="3">
        <v>0.41</v>
      </c>
      <c r="P673" s="3">
        <v>-1.1200000000000001</v>
      </c>
      <c r="Q673" s="3">
        <v>-4.8099999999999996</v>
      </c>
      <c r="R673" s="3"/>
      <c r="S673" s="3">
        <v>38.21</v>
      </c>
      <c r="T673" s="3"/>
      <c r="U673" s="3"/>
      <c r="V673" s="3"/>
      <c r="W673" s="6"/>
      <c r="X673" s="3"/>
      <c r="Y673" s="2"/>
      <c r="Z673" s="2"/>
    </row>
    <row r="674" spans="1:26" ht="15.75" customHeight="1" x14ac:dyDescent="0.3">
      <c r="A674" s="7" t="s">
        <v>681</v>
      </c>
      <c r="B674" s="7">
        <v>673</v>
      </c>
      <c r="C674" s="3" t="s">
        <v>1</v>
      </c>
      <c r="D674" s="3"/>
      <c r="E674" s="3">
        <v>1.86</v>
      </c>
      <c r="F674" s="3">
        <v>-0.53</v>
      </c>
      <c r="G674" s="8">
        <v>86300</v>
      </c>
      <c r="H674" s="3">
        <v>158</v>
      </c>
      <c r="I674" s="3">
        <v>502</v>
      </c>
      <c r="J674" s="3"/>
      <c r="K674" s="3">
        <v>0.33</v>
      </c>
      <c r="L674" s="3">
        <v>0.12</v>
      </c>
      <c r="M674" s="3">
        <v>7.0000000000000007E-2</v>
      </c>
      <c r="N674" s="3">
        <v>0</v>
      </c>
      <c r="O674" s="3">
        <v>-0.14000000000000001</v>
      </c>
      <c r="P674" s="3">
        <v>-0.52</v>
      </c>
      <c r="Q674" s="3">
        <v>-1.33</v>
      </c>
      <c r="R674" s="3">
        <v>11.46</v>
      </c>
      <c r="S674" s="3">
        <v>53.05</v>
      </c>
      <c r="T674" s="3"/>
      <c r="U674" s="3"/>
      <c r="V674" s="3"/>
      <c r="W674" s="9"/>
      <c r="X674" s="3"/>
      <c r="Y674" s="2"/>
      <c r="Z674" s="2"/>
    </row>
    <row r="675" spans="1:26" ht="15.75" customHeight="1" x14ac:dyDescent="0.3">
      <c r="A675" s="7" t="s">
        <v>682</v>
      </c>
      <c r="B675" s="7">
        <v>674</v>
      </c>
      <c r="C675" s="3" t="s">
        <v>1</v>
      </c>
      <c r="D675" s="3"/>
      <c r="E675" s="3">
        <v>3.46</v>
      </c>
      <c r="F675" s="9">
        <v>0</v>
      </c>
      <c r="G675" s="8">
        <v>823100</v>
      </c>
      <c r="H675" s="8">
        <v>2853</v>
      </c>
      <c r="I675" s="8">
        <v>3046</v>
      </c>
      <c r="J675" s="3">
        <v>35.21</v>
      </c>
      <c r="K675" s="3">
        <v>0.61</v>
      </c>
      <c r="L675" s="3">
        <v>0.55000000000000004</v>
      </c>
      <c r="M675" s="3">
        <v>0.13</v>
      </c>
      <c r="N675" s="3">
        <v>0.1</v>
      </c>
      <c r="O675" s="3">
        <v>2.25</v>
      </c>
      <c r="P675" s="3">
        <v>1.72</v>
      </c>
      <c r="Q675" s="3">
        <v>2.1</v>
      </c>
      <c r="R675" s="3">
        <v>3.87</v>
      </c>
      <c r="S675" s="3">
        <v>50.26</v>
      </c>
      <c r="T675" s="3"/>
      <c r="U675" s="3">
        <v>835</v>
      </c>
      <c r="V675" s="3">
        <v>822</v>
      </c>
      <c r="W675" s="9">
        <v>0.24</v>
      </c>
      <c r="X675" s="3"/>
      <c r="Y675" s="2"/>
      <c r="Z675" s="2"/>
    </row>
    <row r="676" spans="1:26" ht="15.75" customHeight="1" x14ac:dyDescent="0.3">
      <c r="A676" s="7" t="s">
        <v>683</v>
      </c>
      <c r="B676" s="7">
        <v>675</v>
      </c>
      <c r="C676" s="3" t="s">
        <v>5</v>
      </c>
      <c r="D676" s="3"/>
      <c r="E676" s="3">
        <v>0.06</v>
      </c>
      <c r="F676" s="3">
        <v>-14.29</v>
      </c>
      <c r="G676" s="8">
        <v>6739900</v>
      </c>
      <c r="H676" s="8">
        <v>411</v>
      </c>
      <c r="I676" s="8">
        <v>594</v>
      </c>
      <c r="J676" s="3">
        <v>682.04</v>
      </c>
      <c r="K676" s="3">
        <v>0.21</v>
      </c>
      <c r="L676" s="3">
        <v>0.87</v>
      </c>
      <c r="M676" s="3"/>
      <c r="N676" s="3">
        <v>0</v>
      </c>
      <c r="O676" s="3">
        <v>2.2799999999999998</v>
      </c>
      <c r="P676" s="3">
        <v>0.03</v>
      </c>
      <c r="Q676" s="3">
        <v>-0.63</v>
      </c>
      <c r="R676" s="3"/>
      <c r="S676" s="3">
        <v>83.23</v>
      </c>
      <c r="T676" s="3"/>
      <c r="U676" s="3">
        <v>976</v>
      </c>
      <c r="V676" s="3">
        <v>917</v>
      </c>
      <c r="W676" s="9">
        <v>-1.5</v>
      </c>
      <c r="X676" s="3"/>
      <c r="Y676" s="2"/>
      <c r="Z676" s="2"/>
    </row>
    <row r="677" spans="1:26" ht="15.75" customHeight="1" x14ac:dyDescent="0.3">
      <c r="A677" s="7" t="s">
        <v>684</v>
      </c>
      <c r="B677" s="7">
        <v>676</v>
      </c>
      <c r="C677" s="3" t="s">
        <v>5</v>
      </c>
      <c r="D677" s="3"/>
      <c r="E677" s="3">
        <v>1.95</v>
      </c>
      <c r="F677" s="3">
        <v>0</v>
      </c>
      <c r="G677" s="8">
        <v>0</v>
      </c>
      <c r="H677" s="3">
        <v>0</v>
      </c>
      <c r="I677" s="8">
        <v>1164</v>
      </c>
      <c r="J677" s="3"/>
      <c r="K677" s="3">
        <v>0.28000000000000003</v>
      </c>
      <c r="L677" s="3">
        <v>0.48</v>
      </c>
      <c r="M677" s="3"/>
      <c r="N677" s="3">
        <v>0</v>
      </c>
      <c r="O677" s="3">
        <v>-15.08</v>
      </c>
      <c r="P677" s="3">
        <v>-24.17</v>
      </c>
      <c r="Q677" s="3">
        <v>-5.85</v>
      </c>
      <c r="R677" s="3"/>
      <c r="S677" s="3">
        <v>29.56</v>
      </c>
      <c r="T677" s="3"/>
      <c r="U677" s="3"/>
      <c r="V677" s="3"/>
      <c r="W677" s="4"/>
      <c r="X677" s="3"/>
      <c r="Y677" s="2"/>
      <c r="Z677" s="2"/>
    </row>
    <row r="678" spans="1:26" ht="15.75" customHeight="1" x14ac:dyDescent="0.3">
      <c r="A678" s="7" t="s">
        <v>685</v>
      </c>
      <c r="B678" s="7">
        <v>677</v>
      </c>
      <c r="C678" s="3" t="s">
        <v>5</v>
      </c>
      <c r="D678" s="3"/>
      <c r="E678" s="3">
        <v>1.25</v>
      </c>
      <c r="F678" s="4">
        <v>0.81</v>
      </c>
      <c r="G678" s="8">
        <v>2778200</v>
      </c>
      <c r="H678" s="8">
        <v>3480</v>
      </c>
      <c r="I678" s="8">
        <v>7017</v>
      </c>
      <c r="J678" s="3"/>
      <c r="K678" s="3">
        <v>0.42</v>
      </c>
      <c r="L678" s="3">
        <v>1.28</v>
      </c>
      <c r="M678" s="3"/>
      <c r="N678" s="3">
        <v>0</v>
      </c>
      <c r="O678" s="3">
        <v>1.22</v>
      </c>
      <c r="P678" s="3">
        <v>-1.08</v>
      </c>
      <c r="Q678" s="3">
        <v>-80.459999999999994</v>
      </c>
      <c r="R678" s="3"/>
      <c r="S678" s="3">
        <v>52.99</v>
      </c>
      <c r="T678" s="3"/>
      <c r="U678" s="3"/>
      <c r="V678" s="3"/>
      <c r="W678" s="9"/>
      <c r="X678" s="3"/>
      <c r="Y678" s="2"/>
      <c r="Z678" s="2"/>
    </row>
    <row r="679" spans="1:26" ht="15.75" customHeight="1" x14ac:dyDescent="0.3">
      <c r="A679" s="7" t="s">
        <v>686</v>
      </c>
      <c r="B679" s="7">
        <v>678</v>
      </c>
      <c r="C679" s="3" t="s">
        <v>1</v>
      </c>
      <c r="D679" s="3"/>
      <c r="E679" s="3">
        <v>3.74</v>
      </c>
      <c r="F679" s="4">
        <v>1.08</v>
      </c>
      <c r="G679" s="8">
        <v>17200</v>
      </c>
      <c r="H679" s="8">
        <v>64</v>
      </c>
      <c r="I679" s="8">
        <v>2497</v>
      </c>
      <c r="J679" s="3">
        <v>12.82</v>
      </c>
      <c r="K679" s="3">
        <v>1.75</v>
      </c>
      <c r="L679" s="3">
        <v>1.18</v>
      </c>
      <c r="M679" s="3">
        <v>0.14000000000000001</v>
      </c>
      <c r="N679" s="3">
        <v>0.28999999999999998</v>
      </c>
      <c r="O679" s="3">
        <v>7.77</v>
      </c>
      <c r="P679" s="3">
        <v>14.12</v>
      </c>
      <c r="Q679" s="3">
        <v>15.79</v>
      </c>
      <c r="R679" s="3">
        <v>3.65</v>
      </c>
      <c r="S679" s="3">
        <v>31.76</v>
      </c>
      <c r="T679" s="3"/>
      <c r="U679" s="3">
        <v>331</v>
      </c>
      <c r="V679" s="3">
        <v>391</v>
      </c>
      <c r="W679" s="9">
        <v>0.23</v>
      </c>
      <c r="X679" s="3"/>
      <c r="Y679" s="2"/>
      <c r="Z679" s="2"/>
    </row>
    <row r="680" spans="1:26" ht="15.75" customHeight="1" x14ac:dyDescent="0.3">
      <c r="A680" s="7" t="s">
        <v>687</v>
      </c>
      <c r="B680" s="7">
        <v>679</v>
      </c>
      <c r="C680" s="3" t="s">
        <v>1</v>
      </c>
      <c r="D680" s="3"/>
      <c r="E680" s="3">
        <v>5</v>
      </c>
      <c r="F680" s="3">
        <v>0</v>
      </c>
      <c r="G680" s="8">
        <v>32100</v>
      </c>
      <c r="H680" s="8">
        <v>160</v>
      </c>
      <c r="I680" s="8">
        <v>1140</v>
      </c>
      <c r="J680" s="3">
        <v>10.73</v>
      </c>
      <c r="K680" s="3">
        <v>2.5299999999999998</v>
      </c>
      <c r="L680" s="3">
        <v>0.71</v>
      </c>
      <c r="M680" s="3">
        <v>0.15</v>
      </c>
      <c r="N680" s="3">
        <v>0.47</v>
      </c>
      <c r="O680" s="3">
        <v>17.61</v>
      </c>
      <c r="P680" s="3">
        <v>24.64</v>
      </c>
      <c r="Q680" s="3">
        <v>13.38</v>
      </c>
      <c r="R680" s="3">
        <v>5</v>
      </c>
      <c r="S680" s="3">
        <v>31.4</v>
      </c>
      <c r="T680" s="3"/>
      <c r="U680" s="3">
        <v>181</v>
      </c>
      <c r="V680" s="3">
        <v>181</v>
      </c>
      <c r="W680" s="9">
        <v>-0.09</v>
      </c>
      <c r="X680" s="3"/>
      <c r="Y680" s="2"/>
      <c r="Z680" s="2"/>
    </row>
    <row r="681" spans="1:26" ht="15.75" customHeight="1" x14ac:dyDescent="0.3">
      <c r="A681" s="7" t="s">
        <v>688</v>
      </c>
      <c r="B681" s="7">
        <v>680</v>
      </c>
      <c r="C681" s="3" t="s">
        <v>1</v>
      </c>
      <c r="D681" s="3"/>
      <c r="E681" s="3">
        <v>0.86</v>
      </c>
      <c r="F681" s="9">
        <v>-1.1499999999999999</v>
      </c>
      <c r="G681" s="8">
        <v>320700</v>
      </c>
      <c r="H681" s="8">
        <v>279</v>
      </c>
      <c r="I681" s="8">
        <v>491</v>
      </c>
      <c r="J681" s="3"/>
      <c r="K681" s="3">
        <v>0.37</v>
      </c>
      <c r="L681" s="3">
        <v>0.2</v>
      </c>
      <c r="M681" s="3">
        <v>0.05</v>
      </c>
      <c r="N681" s="3">
        <v>0</v>
      </c>
      <c r="O681" s="3">
        <v>-0.2</v>
      </c>
      <c r="P681" s="3">
        <v>-0.06</v>
      </c>
      <c r="Q681" s="3">
        <v>5.12</v>
      </c>
      <c r="R681" s="3"/>
      <c r="S681" s="3">
        <v>71.010000000000005</v>
      </c>
      <c r="T681" s="3"/>
      <c r="U681" s="3"/>
      <c r="V681" s="3"/>
      <c r="W681" s="4"/>
      <c r="X681" s="3"/>
      <c r="Y681" s="2"/>
      <c r="Z681" s="2"/>
    </row>
    <row r="682" spans="1:26" ht="15.75" customHeight="1" x14ac:dyDescent="0.3">
      <c r="A682" s="7" t="s">
        <v>689</v>
      </c>
      <c r="B682" s="7">
        <v>681</v>
      </c>
      <c r="C682" s="3" t="s">
        <v>5</v>
      </c>
      <c r="D682" s="3"/>
      <c r="E682" s="3">
        <v>0.54</v>
      </c>
      <c r="F682" s="3">
        <v>0</v>
      </c>
      <c r="G682" s="8">
        <v>1345600</v>
      </c>
      <c r="H682" s="8">
        <v>737</v>
      </c>
      <c r="I682" s="3">
        <v>668</v>
      </c>
      <c r="J682" s="3">
        <v>7.51</v>
      </c>
      <c r="K682" s="3">
        <v>0.68</v>
      </c>
      <c r="L682" s="3">
        <v>0.87</v>
      </c>
      <c r="M682" s="3"/>
      <c r="N682" s="3">
        <v>7.0000000000000007E-2</v>
      </c>
      <c r="O682" s="3">
        <v>8.52</v>
      </c>
      <c r="P682" s="3">
        <v>9.09</v>
      </c>
      <c r="Q682" s="3">
        <v>3.91</v>
      </c>
      <c r="R682" s="3">
        <v>3</v>
      </c>
      <c r="S682" s="3">
        <v>55.44</v>
      </c>
      <c r="T682" s="3"/>
      <c r="U682" s="3">
        <v>302</v>
      </c>
      <c r="V682" s="3">
        <v>220</v>
      </c>
      <c r="W682" s="9">
        <v>0.31</v>
      </c>
      <c r="X682" s="3"/>
      <c r="Y682" s="2"/>
      <c r="Z682" s="2"/>
    </row>
    <row r="683" spans="1:26" ht="15.75" customHeight="1" x14ac:dyDescent="0.3">
      <c r="A683" s="7" t="s">
        <v>690</v>
      </c>
      <c r="B683" s="7">
        <v>682</v>
      </c>
      <c r="C683" s="3" t="s">
        <v>5</v>
      </c>
      <c r="D683" s="3"/>
      <c r="E683" s="3">
        <v>0.61</v>
      </c>
      <c r="F683" s="4">
        <v>1.67</v>
      </c>
      <c r="G683" s="8">
        <v>142300</v>
      </c>
      <c r="H683" s="8">
        <v>87</v>
      </c>
      <c r="I683" s="3">
        <v>510</v>
      </c>
      <c r="J683" s="3"/>
      <c r="K683" s="3">
        <v>0.4</v>
      </c>
      <c r="L683" s="3">
        <v>1.29</v>
      </c>
      <c r="M683" s="3"/>
      <c r="N683" s="3">
        <v>0</v>
      </c>
      <c r="O683" s="3">
        <v>-3.65</v>
      </c>
      <c r="P683" s="3">
        <v>-9.61</v>
      </c>
      <c r="Q683" s="3">
        <v>-7.24</v>
      </c>
      <c r="R683" s="3"/>
      <c r="S683" s="3">
        <v>58.51</v>
      </c>
      <c r="T683" s="3"/>
      <c r="U683" s="3"/>
      <c r="V683" s="3"/>
      <c r="W683" s="9"/>
      <c r="X683" s="3"/>
      <c r="Y683" s="2"/>
      <c r="Z683" s="2"/>
    </row>
    <row r="684" spans="1:26" ht="15.75" customHeight="1" x14ac:dyDescent="0.3">
      <c r="A684" s="7" t="s">
        <v>691</v>
      </c>
      <c r="B684" s="7">
        <v>683</v>
      </c>
      <c r="C684" s="3" t="s">
        <v>5</v>
      </c>
      <c r="D684" s="3" t="s">
        <v>17</v>
      </c>
      <c r="E684" s="3">
        <v>0.28000000000000003</v>
      </c>
      <c r="F684" s="3">
        <v>-6.67</v>
      </c>
      <c r="G684" s="8">
        <v>1600</v>
      </c>
      <c r="H684" s="3">
        <v>0</v>
      </c>
      <c r="I684" s="3">
        <v>197</v>
      </c>
      <c r="J684" s="3"/>
      <c r="K684" s="3">
        <v>5.6</v>
      </c>
      <c r="L684" s="3">
        <v>17.079999999999998</v>
      </c>
      <c r="M684" s="3"/>
      <c r="N684" s="3">
        <v>0</v>
      </c>
      <c r="O684" s="3">
        <v>-3.62</v>
      </c>
      <c r="P684" s="3">
        <v>-81.83</v>
      </c>
      <c r="Q684" s="3">
        <v>-45.38</v>
      </c>
      <c r="R684" s="3"/>
      <c r="S684" s="3">
        <v>6.14</v>
      </c>
      <c r="T684" s="3"/>
      <c r="U684" s="3"/>
      <c r="V684" s="3"/>
      <c r="W684" s="9"/>
      <c r="X684" s="3"/>
      <c r="Y684" s="2"/>
      <c r="Z684" s="2"/>
    </row>
    <row r="685" spans="1:26" ht="15.75" customHeight="1" x14ac:dyDescent="0.3">
      <c r="A685" s="7" t="s">
        <v>692</v>
      </c>
      <c r="B685" s="7">
        <v>684</v>
      </c>
      <c r="C685" s="3" t="s">
        <v>1</v>
      </c>
      <c r="D685" s="3"/>
      <c r="E685" s="3">
        <v>4.58</v>
      </c>
      <c r="F685" s="9">
        <v>0</v>
      </c>
      <c r="G685" s="8">
        <v>972000</v>
      </c>
      <c r="H685" s="8">
        <v>4469</v>
      </c>
      <c r="I685" s="8">
        <v>4951</v>
      </c>
      <c r="J685" s="3">
        <v>8.5500000000000007</v>
      </c>
      <c r="K685" s="3">
        <v>0.61</v>
      </c>
      <c r="L685" s="3">
        <v>3.24</v>
      </c>
      <c r="M685" s="3">
        <v>0.27</v>
      </c>
      <c r="N685" s="3">
        <v>0.54</v>
      </c>
      <c r="O685" s="3">
        <v>4.76</v>
      </c>
      <c r="P685" s="3">
        <v>7.31</v>
      </c>
      <c r="Q685" s="3">
        <v>4.0199999999999996</v>
      </c>
      <c r="R685" s="3">
        <v>5.9</v>
      </c>
      <c r="S685" s="3">
        <v>56.52</v>
      </c>
      <c r="T685" s="3"/>
      <c r="U685" s="3">
        <v>383</v>
      </c>
      <c r="V685" s="3">
        <v>402</v>
      </c>
      <c r="W685" s="9">
        <v>5.88</v>
      </c>
      <c r="X685" s="3"/>
      <c r="Y685" s="2"/>
      <c r="Z685" s="2"/>
    </row>
    <row r="686" spans="1:26" ht="15.75" customHeight="1" x14ac:dyDescent="0.3">
      <c r="A686" s="7" t="s">
        <v>693</v>
      </c>
      <c r="B686" s="7">
        <v>685</v>
      </c>
      <c r="C686" s="3" t="s">
        <v>5</v>
      </c>
      <c r="D686" s="3"/>
      <c r="E686" s="3">
        <v>3.06</v>
      </c>
      <c r="F686" s="4">
        <v>-0.65</v>
      </c>
      <c r="G686" s="8">
        <v>32200</v>
      </c>
      <c r="H686" s="8">
        <v>96</v>
      </c>
      <c r="I686" s="8">
        <v>1537</v>
      </c>
      <c r="J686" s="3">
        <v>8.5500000000000007</v>
      </c>
      <c r="K686" s="3">
        <v>0.43</v>
      </c>
      <c r="L686" s="3">
        <v>0.71</v>
      </c>
      <c r="M686" s="3">
        <v>0.01</v>
      </c>
      <c r="N686" s="3">
        <v>0.36</v>
      </c>
      <c r="O686" s="3">
        <v>3.81</v>
      </c>
      <c r="P686" s="3">
        <v>5.14</v>
      </c>
      <c r="Q686" s="3">
        <v>19.95</v>
      </c>
      <c r="R686" s="3">
        <v>0.23</v>
      </c>
      <c r="S686" s="3">
        <v>12.81</v>
      </c>
      <c r="T686" s="3"/>
      <c r="U686" s="3">
        <v>441</v>
      </c>
      <c r="V686" s="3">
        <v>441</v>
      </c>
      <c r="W686" s="6">
        <v>-0.28999999999999998</v>
      </c>
      <c r="X686" s="3"/>
      <c r="Y686" s="2"/>
      <c r="Z686" s="2"/>
    </row>
    <row r="687" spans="1:26" ht="15.75" customHeight="1" x14ac:dyDescent="0.3">
      <c r="A687" s="7" t="s">
        <v>694</v>
      </c>
      <c r="B687" s="7">
        <v>686</v>
      </c>
      <c r="C687" s="3" t="s">
        <v>5</v>
      </c>
      <c r="D687" s="3"/>
      <c r="E687" s="3">
        <v>16.100000000000001</v>
      </c>
      <c r="F687" s="4">
        <v>-10.06</v>
      </c>
      <c r="G687" s="8">
        <v>100</v>
      </c>
      <c r="H687" s="3">
        <v>2</v>
      </c>
      <c r="I687" s="8">
        <v>403</v>
      </c>
      <c r="J687" s="3"/>
      <c r="K687" s="3">
        <v>0.85</v>
      </c>
      <c r="L687" s="3">
        <v>0.23</v>
      </c>
      <c r="M687" s="3"/>
      <c r="N687" s="3">
        <v>0</v>
      </c>
      <c r="O687" s="3">
        <v>-8.7899999999999991</v>
      </c>
      <c r="P687" s="3">
        <v>-11.15</v>
      </c>
      <c r="Q687" s="3">
        <v>-11.02</v>
      </c>
      <c r="R687" s="3"/>
      <c r="S687" s="3">
        <v>30.17</v>
      </c>
      <c r="T687" s="3"/>
      <c r="U687" s="3"/>
      <c r="V687" s="3"/>
      <c r="W687" s="4"/>
      <c r="X687" s="3"/>
      <c r="Y687" s="2"/>
      <c r="Z687" s="2"/>
    </row>
    <row r="688" spans="1:26" ht="15.75" customHeight="1" x14ac:dyDescent="0.3">
      <c r="A688" s="7" t="s">
        <v>695</v>
      </c>
      <c r="B688" s="7">
        <v>687</v>
      </c>
      <c r="C688" s="3" t="s">
        <v>1</v>
      </c>
      <c r="D688" s="3"/>
      <c r="E688" s="3">
        <v>0.17</v>
      </c>
      <c r="F688" s="9">
        <v>0</v>
      </c>
      <c r="G688" s="8">
        <v>1027200</v>
      </c>
      <c r="H688" s="3">
        <v>175</v>
      </c>
      <c r="I688" s="8">
        <v>1134</v>
      </c>
      <c r="J688" s="3"/>
      <c r="K688" s="3">
        <v>0.53</v>
      </c>
      <c r="L688" s="3">
        <v>0.06</v>
      </c>
      <c r="M688" s="3"/>
      <c r="N688" s="3">
        <v>0</v>
      </c>
      <c r="O688" s="3">
        <v>-2.2400000000000002</v>
      </c>
      <c r="P688" s="3">
        <v>-2.4500000000000002</v>
      </c>
      <c r="Q688" s="3">
        <v>-27.35</v>
      </c>
      <c r="R688" s="3"/>
      <c r="S688" s="3">
        <v>63.57</v>
      </c>
      <c r="T688" s="3"/>
      <c r="U688" s="3"/>
      <c r="V688" s="3"/>
      <c r="W688" s="9"/>
      <c r="X688" s="3"/>
      <c r="Y688" s="2"/>
      <c r="Z688" s="2"/>
    </row>
    <row r="689" spans="1:26" ht="15.75" customHeight="1" x14ac:dyDescent="0.3">
      <c r="A689" s="7" t="s">
        <v>696</v>
      </c>
      <c r="B689" s="7">
        <v>688</v>
      </c>
      <c r="C689" s="3" t="s">
        <v>1</v>
      </c>
      <c r="D689" s="3"/>
      <c r="E689" s="3">
        <v>54</v>
      </c>
      <c r="F689" s="4">
        <v>-6.9</v>
      </c>
      <c r="G689" s="8">
        <v>1300</v>
      </c>
      <c r="H689" s="3">
        <v>72</v>
      </c>
      <c r="I689" s="8">
        <v>405</v>
      </c>
      <c r="J689" s="3">
        <v>10.16</v>
      </c>
      <c r="K689" s="3">
        <v>1.07</v>
      </c>
      <c r="L689" s="3">
        <v>0.39</v>
      </c>
      <c r="M689" s="3">
        <v>0.13</v>
      </c>
      <c r="N689" s="3">
        <v>5.32</v>
      </c>
      <c r="O689" s="3">
        <v>9.98</v>
      </c>
      <c r="P689" s="3">
        <v>11.05</v>
      </c>
      <c r="Q689" s="3">
        <v>9.76</v>
      </c>
      <c r="R689" s="3">
        <v>0.22</v>
      </c>
      <c r="S689" s="3">
        <v>18.190000000000001</v>
      </c>
      <c r="T689" s="3"/>
      <c r="U689" s="3">
        <v>336</v>
      </c>
      <c r="V689" s="3">
        <v>265</v>
      </c>
      <c r="W689" s="9">
        <v>-0.31</v>
      </c>
      <c r="X689" s="3"/>
      <c r="Y689" s="2"/>
      <c r="Z689" s="2"/>
    </row>
    <row r="690" spans="1:26" ht="15.75" customHeight="1" x14ac:dyDescent="0.3">
      <c r="A690" s="7" t="s">
        <v>697</v>
      </c>
      <c r="B690" s="7">
        <v>689</v>
      </c>
      <c r="C690" s="3" t="s">
        <v>5</v>
      </c>
      <c r="D690" s="3"/>
      <c r="E690" s="3">
        <v>3.4</v>
      </c>
      <c r="F690" s="3">
        <v>-1.73</v>
      </c>
      <c r="G690" s="8">
        <v>30100</v>
      </c>
      <c r="H690" s="3">
        <v>104</v>
      </c>
      <c r="I690" s="8">
        <v>1102</v>
      </c>
      <c r="J690" s="3">
        <v>53.21</v>
      </c>
      <c r="K690" s="3">
        <v>1.07</v>
      </c>
      <c r="L690" s="3">
        <v>0.45</v>
      </c>
      <c r="M690" s="3">
        <v>0.03</v>
      </c>
      <c r="N690" s="3">
        <v>0.06</v>
      </c>
      <c r="O690" s="3">
        <v>2.21</v>
      </c>
      <c r="P690" s="3">
        <v>2.02</v>
      </c>
      <c r="Q690" s="3">
        <v>3.85</v>
      </c>
      <c r="R690" s="3">
        <v>0.72</v>
      </c>
      <c r="S690" s="3">
        <v>24.34</v>
      </c>
      <c r="T690" s="3"/>
      <c r="U690" s="3">
        <v>876</v>
      </c>
      <c r="V690" s="3">
        <v>874</v>
      </c>
      <c r="W690" s="4">
        <v>-0.19</v>
      </c>
      <c r="X690" s="3"/>
      <c r="Y690" s="2"/>
      <c r="Z690" s="2"/>
    </row>
    <row r="691" spans="1:26" ht="15.75" customHeight="1" x14ac:dyDescent="0.3">
      <c r="A691" s="7" t="s">
        <v>698</v>
      </c>
      <c r="B691" s="7">
        <v>690</v>
      </c>
      <c r="C691" s="3" t="s">
        <v>1</v>
      </c>
      <c r="D691" s="3"/>
      <c r="E691" s="3">
        <v>0.8</v>
      </c>
      <c r="F691" s="4">
        <v>1.27</v>
      </c>
      <c r="G691" s="8">
        <v>205100</v>
      </c>
      <c r="H691" s="3">
        <v>164</v>
      </c>
      <c r="I691" s="8">
        <v>712</v>
      </c>
      <c r="J691" s="3"/>
      <c r="K691" s="3">
        <v>1.9</v>
      </c>
      <c r="L691" s="3">
        <v>0.24</v>
      </c>
      <c r="M691" s="3"/>
      <c r="N691" s="3">
        <v>0</v>
      </c>
      <c r="O691" s="3">
        <v>-9.6</v>
      </c>
      <c r="P691" s="3">
        <v>-20.72</v>
      </c>
      <c r="Q691" s="3">
        <v>-166.17</v>
      </c>
      <c r="R691" s="3"/>
      <c r="S691" s="3">
        <v>58.67</v>
      </c>
      <c r="T691" s="3"/>
      <c r="U691" s="3"/>
      <c r="V691" s="3"/>
      <c r="W691" s="4"/>
      <c r="X691" s="3"/>
      <c r="Y691" s="2"/>
      <c r="Z691" s="2"/>
    </row>
    <row r="692" spans="1:26" ht="15.75" customHeight="1" x14ac:dyDescent="0.3">
      <c r="A692" s="7" t="s">
        <v>699</v>
      </c>
      <c r="B692" s="7">
        <v>691</v>
      </c>
      <c r="C692" s="3" t="s">
        <v>5</v>
      </c>
      <c r="D692" s="3"/>
      <c r="E692" s="3">
        <v>15</v>
      </c>
      <c r="F692" s="4">
        <v>0</v>
      </c>
      <c r="G692" s="8">
        <v>0</v>
      </c>
      <c r="H692" s="3">
        <v>0</v>
      </c>
      <c r="I692" s="3">
        <v>675</v>
      </c>
      <c r="J692" s="3"/>
      <c r="K692" s="3">
        <v>0.81</v>
      </c>
      <c r="L692" s="3">
        <v>0.16</v>
      </c>
      <c r="M692" s="3"/>
      <c r="N692" s="3">
        <v>0</v>
      </c>
      <c r="O692" s="3">
        <v>-1.94</v>
      </c>
      <c r="P692" s="3">
        <v>-2.19</v>
      </c>
      <c r="Q692" s="3">
        <v>2.34</v>
      </c>
      <c r="R692" s="3"/>
      <c r="S692" s="3">
        <v>25.23</v>
      </c>
      <c r="T692" s="3"/>
      <c r="U692" s="3"/>
      <c r="V692" s="3"/>
      <c r="W692" s="9"/>
      <c r="X692" s="3"/>
      <c r="Y692" s="2"/>
      <c r="Z692" s="2"/>
    </row>
    <row r="693" spans="1:26" ht="15.75" customHeight="1" x14ac:dyDescent="0.3">
      <c r="A693" s="7" t="s">
        <v>700</v>
      </c>
      <c r="B693" s="7">
        <v>692</v>
      </c>
      <c r="C693" s="3" t="s">
        <v>1</v>
      </c>
      <c r="D693" s="3"/>
      <c r="E693" s="3">
        <v>13.8</v>
      </c>
      <c r="F693" s="3">
        <v>0</v>
      </c>
      <c r="G693" s="8">
        <v>1820800</v>
      </c>
      <c r="H693" s="8">
        <v>25204</v>
      </c>
      <c r="I693" s="8">
        <v>8970</v>
      </c>
      <c r="J693" s="3">
        <v>9.3000000000000007</v>
      </c>
      <c r="K693" s="3">
        <v>2.77</v>
      </c>
      <c r="L693" s="3">
        <v>0.12</v>
      </c>
      <c r="M693" s="3">
        <v>0.67</v>
      </c>
      <c r="N693" s="3">
        <v>1.48</v>
      </c>
      <c r="O693" s="3">
        <v>31.35</v>
      </c>
      <c r="P693" s="3">
        <v>32.33</v>
      </c>
      <c r="Q693" s="3">
        <v>31.7</v>
      </c>
      <c r="R693" s="3">
        <v>4.8600000000000003</v>
      </c>
      <c r="S693" s="3">
        <v>39.61</v>
      </c>
      <c r="T693" s="3"/>
      <c r="U693" s="3">
        <v>115</v>
      </c>
      <c r="V693" s="3">
        <v>104</v>
      </c>
      <c r="W693" s="9">
        <v>0.16</v>
      </c>
      <c r="X693" s="3"/>
      <c r="Y693" s="2"/>
      <c r="Z693" s="2"/>
    </row>
    <row r="694" spans="1:26" ht="15.75" customHeight="1" x14ac:dyDescent="0.3">
      <c r="A694" s="7" t="s">
        <v>701</v>
      </c>
      <c r="B694" s="7">
        <v>693</v>
      </c>
      <c r="C694" s="3" t="s">
        <v>5</v>
      </c>
      <c r="D694" s="3"/>
      <c r="E694" s="3">
        <v>2.56</v>
      </c>
      <c r="F694" s="4">
        <v>0</v>
      </c>
      <c r="G694" s="8">
        <v>2109400</v>
      </c>
      <c r="H694" s="8">
        <v>5444</v>
      </c>
      <c r="I694" s="8">
        <v>4895</v>
      </c>
      <c r="J694" s="3">
        <v>4.75</v>
      </c>
      <c r="K694" s="3">
        <v>0.53</v>
      </c>
      <c r="L694" s="3">
        <v>0.93</v>
      </c>
      <c r="M694" s="3">
        <v>1</v>
      </c>
      <c r="N694" s="3">
        <v>0.54</v>
      </c>
      <c r="O694" s="3">
        <v>4.29</v>
      </c>
      <c r="P694" s="3">
        <v>10.53</v>
      </c>
      <c r="Q694" s="3">
        <v>2.89</v>
      </c>
      <c r="R694" s="3">
        <v>39.06</v>
      </c>
      <c r="S694" s="3">
        <v>33.99</v>
      </c>
      <c r="T694" s="3"/>
      <c r="U694" s="3">
        <v>235</v>
      </c>
      <c r="V694" s="3">
        <v>352</v>
      </c>
      <c r="W694" s="9">
        <v>0.15</v>
      </c>
      <c r="X694" s="3"/>
      <c r="Y694" s="2"/>
      <c r="Z694" s="2"/>
    </row>
    <row r="695" spans="1:26" ht="15.75" customHeight="1" x14ac:dyDescent="0.3">
      <c r="A695" s="7" t="s">
        <v>702</v>
      </c>
      <c r="B695" s="7">
        <v>694</v>
      </c>
      <c r="C695" s="3" t="s">
        <v>1</v>
      </c>
      <c r="D695" s="3"/>
      <c r="E695" s="3">
        <v>4.5199999999999996</v>
      </c>
      <c r="F695" s="3">
        <v>0.89</v>
      </c>
      <c r="G695" s="8">
        <v>311200</v>
      </c>
      <c r="H695" s="8">
        <v>1400</v>
      </c>
      <c r="I695" s="8">
        <v>4249</v>
      </c>
      <c r="J695" s="3">
        <v>21.09</v>
      </c>
      <c r="K695" s="3">
        <v>1.31</v>
      </c>
      <c r="L695" s="3">
        <v>0.18</v>
      </c>
      <c r="M695" s="3">
        <v>0.1</v>
      </c>
      <c r="N695" s="3">
        <v>0.21</v>
      </c>
      <c r="O695" s="3">
        <v>7.02</v>
      </c>
      <c r="P695" s="3">
        <v>6.1</v>
      </c>
      <c r="Q695" s="3">
        <v>8.73</v>
      </c>
      <c r="R695" s="3">
        <v>7.59</v>
      </c>
      <c r="S695" s="3">
        <v>48.28</v>
      </c>
      <c r="T695" s="3"/>
      <c r="U695" s="3">
        <v>651</v>
      </c>
      <c r="V695" s="3">
        <v>533</v>
      </c>
      <c r="W695" s="9">
        <v>-12.7</v>
      </c>
      <c r="X695" s="3"/>
      <c r="Y695" s="2"/>
      <c r="Z695" s="2"/>
    </row>
    <row r="696" spans="1:26" ht="15.75" customHeight="1" x14ac:dyDescent="0.3">
      <c r="A696" s="7" t="s">
        <v>703</v>
      </c>
      <c r="B696" s="7">
        <v>695</v>
      </c>
      <c r="C696" s="3" t="s">
        <v>1</v>
      </c>
      <c r="D696" s="3" t="s">
        <v>17</v>
      </c>
      <c r="E696" s="3">
        <v>0.06</v>
      </c>
      <c r="F696" s="4">
        <v>20</v>
      </c>
      <c r="G696" s="8">
        <v>417500</v>
      </c>
      <c r="H696" s="3">
        <v>24</v>
      </c>
      <c r="I696" s="8">
        <v>790</v>
      </c>
      <c r="J696" s="3"/>
      <c r="K696" s="3">
        <v>3</v>
      </c>
      <c r="L696" s="3">
        <v>5.0199999999999996</v>
      </c>
      <c r="M696" s="3"/>
      <c r="N696" s="3">
        <v>0</v>
      </c>
      <c r="O696" s="3">
        <v>-21.14</v>
      </c>
      <c r="P696" s="3">
        <v>-82.66</v>
      </c>
      <c r="Q696" s="3">
        <v>-40.56</v>
      </c>
      <c r="R696" s="3"/>
      <c r="S696" s="3">
        <v>62.28</v>
      </c>
      <c r="T696" s="3"/>
      <c r="U696" s="3"/>
      <c r="V696" s="3"/>
      <c r="W696" s="4"/>
      <c r="X696" s="3"/>
      <c r="Y696" s="2"/>
      <c r="Z696" s="2"/>
    </row>
    <row r="697" spans="1:26" ht="15.75" customHeight="1" x14ac:dyDescent="0.3">
      <c r="A697" s="7" t="s">
        <v>704</v>
      </c>
      <c r="B697" s="7">
        <v>696</v>
      </c>
      <c r="C697" s="3" t="s">
        <v>1</v>
      </c>
      <c r="D697" s="3"/>
      <c r="E697" s="3">
        <v>3.06</v>
      </c>
      <c r="F697" s="3">
        <v>-7.27</v>
      </c>
      <c r="G697" s="8">
        <v>400</v>
      </c>
      <c r="H697" s="8">
        <v>1</v>
      </c>
      <c r="I697" s="3">
        <v>306</v>
      </c>
      <c r="J697" s="3"/>
      <c r="K697" s="3">
        <v>0.36</v>
      </c>
      <c r="L697" s="3">
        <v>0.71</v>
      </c>
      <c r="M697" s="3"/>
      <c r="N697" s="3">
        <v>0</v>
      </c>
      <c r="O697" s="3">
        <v>-7.34</v>
      </c>
      <c r="P697" s="3">
        <v>-14.58</v>
      </c>
      <c r="Q697" s="3">
        <v>-13.41</v>
      </c>
      <c r="R697" s="3"/>
      <c r="S697" s="3">
        <v>23.78</v>
      </c>
      <c r="T697" s="3"/>
      <c r="U697" s="3"/>
      <c r="V697" s="3"/>
      <c r="W697" s="9"/>
      <c r="X697" s="3"/>
      <c r="Y697" s="2"/>
      <c r="Z697" s="2"/>
    </row>
    <row r="698" spans="1:26" ht="15.75" customHeight="1" x14ac:dyDescent="0.3">
      <c r="A698" s="7" t="s">
        <v>705</v>
      </c>
      <c r="B698" s="7">
        <v>697</v>
      </c>
      <c r="C698" s="3" t="s">
        <v>1</v>
      </c>
      <c r="D698" s="3"/>
      <c r="E698" s="3">
        <v>5.0999999999999996</v>
      </c>
      <c r="F698" s="3">
        <v>2.82</v>
      </c>
      <c r="G698" s="8">
        <v>1657200</v>
      </c>
      <c r="H698" s="8">
        <v>8408</v>
      </c>
      <c r="I698" s="8">
        <v>1530</v>
      </c>
      <c r="J698" s="3">
        <v>15.79</v>
      </c>
      <c r="K698" s="3">
        <v>3.31</v>
      </c>
      <c r="L698" s="3">
        <v>1.89</v>
      </c>
      <c r="M698" s="3">
        <v>0.1</v>
      </c>
      <c r="N698" s="3">
        <v>0.32</v>
      </c>
      <c r="O698" s="3">
        <v>11.56</v>
      </c>
      <c r="P698" s="3">
        <v>22.17</v>
      </c>
      <c r="Q698" s="3">
        <v>5.41</v>
      </c>
      <c r="R698" s="3">
        <v>3.23</v>
      </c>
      <c r="S698" s="3">
        <v>25.17</v>
      </c>
      <c r="T698" s="3"/>
      <c r="U698" s="3">
        <v>297</v>
      </c>
      <c r="V698" s="3">
        <v>342</v>
      </c>
      <c r="W698" s="9">
        <v>1.45</v>
      </c>
      <c r="X698" s="3"/>
      <c r="Y698" s="2"/>
      <c r="Z698" s="2"/>
    </row>
    <row r="699" spans="1:26" ht="15.75" customHeight="1" x14ac:dyDescent="0.3">
      <c r="A699" s="7" t="s">
        <v>706</v>
      </c>
      <c r="B699" s="7">
        <v>698</v>
      </c>
      <c r="C699" s="3" t="s">
        <v>1</v>
      </c>
      <c r="D699" s="3"/>
      <c r="E699" s="3">
        <v>6.4</v>
      </c>
      <c r="F699" s="4">
        <v>-2.29</v>
      </c>
      <c r="G699" s="8">
        <v>14127700</v>
      </c>
      <c r="H699" s="8">
        <v>91346</v>
      </c>
      <c r="I699" s="8">
        <v>55111</v>
      </c>
      <c r="J699" s="3">
        <v>54.25</v>
      </c>
      <c r="K699" s="3">
        <v>3.79</v>
      </c>
      <c r="L699" s="3">
        <v>0.3</v>
      </c>
      <c r="M699" s="3">
        <v>0.02</v>
      </c>
      <c r="N699" s="3">
        <v>0.12</v>
      </c>
      <c r="O699" s="3">
        <v>2.92</v>
      </c>
      <c r="P699" s="3">
        <v>6.91</v>
      </c>
      <c r="Q699" s="3">
        <v>-22.28</v>
      </c>
      <c r="R699" s="3">
        <v>0.93</v>
      </c>
      <c r="S699" s="3">
        <v>24.7</v>
      </c>
      <c r="T699" s="3"/>
      <c r="U699" s="3">
        <v>756</v>
      </c>
      <c r="V699" s="3">
        <v>843</v>
      </c>
      <c r="W699" s="6">
        <v>7.98</v>
      </c>
      <c r="X699" s="3"/>
      <c r="Y699" s="2"/>
      <c r="Z699" s="2"/>
    </row>
    <row r="700" spans="1:26" ht="15.75" customHeight="1" x14ac:dyDescent="0.3">
      <c r="A700" s="7" t="s">
        <v>707</v>
      </c>
      <c r="B700" s="7">
        <v>699</v>
      </c>
      <c r="C700" s="3" t="s">
        <v>1</v>
      </c>
      <c r="D700" s="3"/>
      <c r="E700" s="3">
        <v>1.52</v>
      </c>
      <c r="F700" s="4">
        <v>0.66</v>
      </c>
      <c r="G700" s="8">
        <v>2501500</v>
      </c>
      <c r="H700" s="8">
        <v>3783</v>
      </c>
      <c r="I700" s="8">
        <v>20635</v>
      </c>
      <c r="J700" s="3">
        <v>32.44</v>
      </c>
      <c r="K700" s="3">
        <v>2.71</v>
      </c>
      <c r="L700" s="3">
        <v>1.33</v>
      </c>
      <c r="M700" s="3">
        <v>0.05</v>
      </c>
      <c r="N700" s="3">
        <v>0.05</v>
      </c>
      <c r="O700" s="3">
        <v>6.14</v>
      </c>
      <c r="P700" s="3">
        <v>8.4700000000000006</v>
      </c>
      <c r="Q700" s="3">
        <v>3.02</v>
      </c>
      <c r="R700" s="3">
        <v>2.91</v>
      </c>
      <c r="S700" s="3">
        <v>35.44</v>
      </c>
      <c r="T700" s="3"/>
      <c r="U700" s="3">
        <v>655</v>
      </c>
      <c r="V700" s="3">
        <v>642</v>
      </c>
      <c r="W700" s="6">
        <v>8.4499999999999993</v>
      </c>
      <c r="X700" s="3"/>
      <c r="Y700" s="2"/>
      <c r="Z700" s="2"/>
    </row>
    <row r="701" spans="1:26" ht="15.75" customHeight="1" x14ac:dyDescent="0.3">
      <c r="A701" s="7" t="s">
        <v>708</v>
      </c>
      <c r="B701" s="7">
        <v>700</v>
      </c>
      <c r="C701" s="3" t="s">
        <v>1</v>
      </c>
      <c r="D701" s="3"/>
      <c r="E701" s="3">
        <v>6.5</v>
      </c>
      <c r="F701" s="3">
        <v>-1.52</v>
      </c>
      <c r="G701" s="8">
        <v>589000</v>
      </c>
      <c r="H701" s="8">
        <v>3817</v>
      </c>
      <c r="I701" s="8">
        <v>3709</v>
      </c>
      <c r="J701" s="3">
        <v>18.440000000000001</v>
      </c>
      <c r="K701" s="3">
        <v>2.9</v>
      </c>
      <c r="L701" s="3">
        <v>0.68</v>
      </c>
      <c r="M701" s="3">
        <v>0.14000000000000001</v>
      </c>
      <c r="N701" s="3">
        <v>0.35</v>
      </c>
      <c r="O701" s="3">
        <v>12.67</v>
      </c>
      <c r="P701" s="3">
        <v>16.52</v>
      </c>
      <c r="Q701" s="3">
        <v>5.64</v>
      </c>
      <c r="R701" s="3">
        <v>2.12</v>
      </c>
      <c r="S701" s="3">
        <v>29.57</v>
      </c>
      <c r="T701" s="3"/>
      <c r="U701" s="3">
        <v>392</v>
      </c>
      <c r="V701" s="3">
        <v>362</v>
      </c>
      <c r="W701" s="6">
        <v>0.85</v>
      </c>
      <c r="X701" s="3"/>
      <c r="Y701" s="2"/>
      <c r="Z701" s="2"/>
    </row>
    <row r="702" spans="1:26" ht="15.75" customHeight="1" x14ac:dyDescent="0.3">
      <c r="A702" s="7" t="s">
        <v>709</v>
      </c>
      <c r="B702" s="7">
        <v>701</v>
      </c>
      <c r="C702" s="3" t="s">
        <v>5</v>
      </c>
      <c r="D702" s="3"/>
      <c r="E702" s="3">
        <v>1.01</v>
      </c>
      <c r="F702" s="3">
        <v>1</v>
      </c>
      <c r="G702" s="8">
        <v>8965400</v>
      </c>
      <c r="H702" s="8">
        <v>9173</v>
      </c>
      <c r="I702" s="8">
        <v>808</v>
      </c>
      <c r="J702" s="3">
        <v>9.56</v>
      </c>
      <c r="K702" s="3">
        <v>0.99</v>
      </c>
      <c r="L702" s="3">
        <v>1.23</v>
      </c>
      <c r="M702" s="3">
        <v>0.02</v>
      </c>
      <c r="N702" s="3">
        <v>0.11</v>
      </c>
      <c r="O702" s="3">
        <v>7.21</v>
      </c>
      <c r="P702" s="3">
        <v>10.57</v>
      </c>
      <c r="Q702" s="3">
        <v>13.19</v>
      </c>
      <c r="R702" s="3">
        <v>7</v>
      </c>
      <c r="S702" s="3">
        <v>32.43</v>
      </c>
      <c r="T702" s="3"/>
      <c r="U702" s="3">
        <v>329</v>
      </c>
      <c r="V702" s="3">
        <v>324</v>
      </c>
      <c r="W702" s="9">
        <v>0.3</v>
      </c>
      <c r="X702" s="3"/>
      <c r="Y702" s="2"/>
      <c r="Z702" s="2"/>
    </row>
    <row r="703" spans="1:26" ht="15.75" customHeight="1" x14ac:dyDescent="0.3">
      <c r="A703" s="7" t="s">
        <v>710</v>
      </c>
      <c r="B703" s="7">
        <v>702</v>
      </c>
      <c r="C703" s="3" t="s">
        <v>1</v>
      </c>
      <c r="D703" s="3"/>
      <c r="E703" s="3">
        <v>3.14</v>
      </c>
      <c r="F703" s="4">
        <v>-0.63</v>
      </c>
      <c r="G703" s="8">
        <v>158100</v>
      </c>
      <c r="H703" s="8">
        <v>493</v>
      </c>
      <c r="I703" s="8">
        <v>5449</v>
      </c>
      <c r="J703" s="3"/>
      <c r="K703" s="3">
        <v>0.82</v>
      </c>
      <c r="L703" s="3">
        <v>2.0499999999999998</v>
      </c>
      <c r="M703" s="3"/>
      <c r="N703" s="3">
        <v>0</v>
      </c>
      <c r="O703" s="3">
        <v>-3.43</v>
      </c>
      <c r="P703" s="3">
        <v>-13.81</v>
      </c>
      <c r="Q703" s="3">
        <v>-5.46</v>
      </c>
      <c r="R703" s="3"/>
      <c r="S703" s="3">
        <v>23.87</v>
      </c>
      <c r="T703" s="3"/>
      <c r="U703" s="3"/>
      <c r="V703" s="3"/>
      <c r="W703" s="9"/>
      <c r="X703" s="3"/>
      <c r="Y703" s="2"/>
      <c r="Z703" s="2"/>
    </row>
    <row r="704" spans="1:26" ht="15.75" customHeight="1" x14ac:dyDescent="0.3">
      <c r="A704" s="7" t="s">
        <v>711</v>
      </c>
      <c r="B704" s="7">
        <v>703</v>
      </c>
      <c r="C704" s="3" t="s">
        <v>5</v>
      </c>
      <c r="D704" s="3"/>
      <c r="E704" s="3">
        <v>22.8</v>
      </c>
      <c r="F704" s="4">
        <v>0</v>
      </c>
      <c r="G704" s="8">
        <v>525300</v>
      </c>
      <c r="H704" s="8">
        <v>12061</v>
      </c>
      <c r="I704" s="8">
        <v>27022</v>
      </c>
      <c r="J704" s="3">
        <v>7.71</v>
      </c>
      <c r="K704" s="3">
        <v>1.27</v>
      </c>
      <c r="L704" s="3">
        <v>0.18</v>
      </c>
      <c r="M704" s="3">
        <v>1.4</v>
      </c>
      <c r="N704" s="3">
        <v>2.96</v>
      </c>
      <c r="O704" s="3">
        <v>13.77</v>
      </c>
      <c r="P704" s="3">
        <v>17.21</v>
      </c>
      <c r="Q704" s="3">
        <v>13.6</v>
      </c>
      <c r="R704" s="3">
        <v>6.14</v>
      </c>
      <c r="S704" s="3">
        <v>16.239999999999998</v>
      </c>
      <c r="T704" s="3"/>
      <c r="U704" s="3">
        <v>160</v>
      </c>
      <c r="V704" s="3">
        <v>123</v>
      </c>
      <c r="W704" s="9">
        <v>0.12</v>
      </c>
      <c r="X704" s="3"/>
      <c r="Y704" s="2"/>
      <c r="Z704" s="2"/>
    </row>
    <row r="705" spans="1:26" ht="15.75" customHeight="1" x14ac:dyDescent="0.3">
      <c r="A705" s="7" t="s">
        <v>712</v>
      </c>
      <c r="B705" s="7">
        <v>704</v>
      </c>
      <c r="C705" s="3" t="s">
        <v>5</v>
      </c>
      <c r="D705" s="3"/>
      <c r="E705" s="3">
        <v>0.35</v>
      </c>
      <c r="F705" s="4">
        <v>-2.78</v>
      </c>
      <c r="G705" s="8">
        <v>542300</v>
      </c>
      <c r="H705" s="8">
        <v>191</v>
      </c>
      <c r="I705" s="8">
        <v>329</v>
      </c>
      <c r="J705" s="3"/>
      <c r="K705" s="3">
        <v>0.66</v>
      </c>
      <c r="L705" s="3">
        <v>1.17</v>
      </c>
      <c r="M705" s="3"/>
      <c r="N705" s="3">
        <v>0</v>
      </c>
      <c r="O705" s="3">
        <v>-7.1</v>
      </c>
      <c r="P705" s="3">
        <v>-19.02</v>
      </c>
      <c r="Q705" s="3">
        <v>-13.09</v>
      </c>
      <c r="R705" s="3"/>
      <c r="S705" s="3">
        <v>32.229999999999997</v>
      </c>
      <c r="T705" s="3"/>
      <c r="U705" s="3"/>
      <c r="V705" s="3"/>
      <c r="W705" s="9"/>
      <c r="X705" s="3"/>
      <c r="Y705" s="2"/>
      <c r="Z705" s="2"/>
    </row>
    <row r="706" spans="1:26" ht="15.75" customHeight="1" x14ac:dyDescent="0.3">
      <c r="A706" s="7" t="s">
        <v>713</v>
      </c>
      <c r="B706" s="7">
        <v>705</v>
      </c>
      <c r="C706" s="3" t="s">
        <v>5</v>
      </c>
      <c r="D706" s="3"/>
      <c r="E706" s="3">
        <v>5.6</v>
      </c>
      <c r="F706" s="3">
        <v>0.9</v>
      </c>
      <c r="G706" s="8">
        <v>134300</v>
      </c>
      <c r="H706" s="8">
        <v>750</v>
      </c>
      <c r="I706" s="8">
        <v>1790</v>
      </c>
      <c r="J706" s="3">
        <v>50.95</v>
      </c>
      <c r="K706" s="3">
        <v>0.87</v>
      </c>
      <c r="L706" s="3">
        <v>1.61</v>
      </c>
      <c r="M706" s="3"/>
      <c r="N706" s="3">
        <v>0.11</v>
      </c>
      <c r="O706" s="3">
        <v>2.2799999999999998</v>
      </c>
      <c r="P706" s="3">
        <v>1.7</v>
      </c>
      <c r="Q706" s="3">
        <v>1.94</v>
      </c>
      <c r="R706" s="3">
        <v>1.8</v>
      </c>
      <c r="S706" s="3">
        <v>33.57</v>
      </c>
      <c r="T706" s="3"/>
      <c r="U706" s="3">
        <v>882</v>
      </c>
      <c r="V706" s="3">
        <v>864</v>
      </c>
      <c r="W706" s="9">
        <v>-0.79</v>
      </c>
      <c r="X706" s="3"/>
      <c r="Y706" s="2"/>
      <c r="Z706" s="2"/>
    </row>
    <row r="707" spans="1:26" ht="15.75" customHeight="1" x14ac:dyDescent="0.3">
      <c r="A707" s="7" t="s">
        <v>714</v>
      </c>
      <c r="B707" s="7">
        <v>706</v>
      </c>
      <c r="C707" s="3" t="s">
        <v>1</v>
      </c>
      <c r="D707" s="3" t="s">
        <v>17</v>
      </c>
      <c r="E707" s="3">
        <v>0.2</v>
      </c>
      <c r="F707" s="3">
        <v>-13.04</v>
      </c>
      <c r="G707" s="8">
        <v>107940000</v>
      </c>
      <c r="H707" s="8">
        <v>23064</v>
      </c>
      <c r="I707" s="8">
        <v>1878</v>
      </c>
      <c r="J707" s="3"/>
      <c r="K707" s="3">
        <v>2.86</v>
      </c>
      <c r="L707" s="3">
        <v>0.7</v>
      </c>
      <c r="M707" s="3"/>
      <c r="N707" s="3">
        <v>0</v>
      </c>
      <c r="O707" s="3">
        <v>-2.6</v>
      </c>
      <c r="P707" s="3">
        <v>-5.17</v>
      </c>
      <c r="Q707" s="3">
        <v>-24.55</v>
      </c>
      <c r="R707" s="3"/>
      <c r="S707" s="3">
        <v>24.14</v>
      </c>
      <c r="T707" s="3"/>
      <c r="U707" s="3"/>
      <c r="V707" s="3"/>
      <c r="W707" s="4"/>
      <c r="X707" s="3"/>
      <c r="Y707" s="2"/>
      <c r="Z707" s="2"/>
    </row>
    <row r="708" spans="1:26" ht="15.75" customHeight="1" x14ac:dyDescent="0.3">
      <c r="A708" s="7" t="s">
        <v>715</v>
      </c>
      <c r="B708" s="7">
        <v>707</v>
      </c>
      <c r="C708" s="3" t="s">
        <v>1</v>
      </c>
      <c r="D708" s="3"/>
      <c r="E708" s="3">
        <v>45.5</v>
      </c>
      <c r="F708" s="4">
        <v>0</v>
      </c>
      <c r="G708" s="8">
        <v>0</v>
      </c>
      <c r="H708" s="8">
        <v>0</v>
      </c>
      <c r="I708" s="8">
        <v>5460</v>
      </c>
      <c r="J708" s="3">
        <v>22.6</v>
      </c>
      <c r="K708" s="3">
        <v>0.94</v>
      </c>
      <c r="L708" s="3">
        <v>0.27</v>
      </c>
      <c r="M708" s="3">
        <v>1.9</v>
      </c>
      <c r="N708" s="3">
        <v>2.0099999999999998</v>
      </c>
      <c r="O708" s="3">
        <v>3.69</v>
      </c>
      <c r="P708" s="3">
        <v>4.21</v>
      </c>
      <c r="Q708" s="3">
        <v>3.42</v>
      </c>
      <c r="R708" s="3">
        <v>4.22</v>
      </c>
      <c r="S708" s="3">
        <v>28.07</v>
      </c>
      <c r="T708" s="3"/>
      <c r="U708" s="3">
        <v>708</v>
      </c>
      <c r="V708" s="3">
        <v>696</v>
      </c>
      <c r="W708" s="9">
        <v>61.92</v>
      </c>
      <c r="X708" s="3"/>
      <c r="Y708" s="2"/>
      <c r="Z708" s="2"/>
    </row>
    <row r="709" spans="1:26" ht="15.75" customHeight="1" x14ac:dyDescent="0.3">
      <c r="A709" s="7" t="s">
        <v>716</v>
      </c>
      <c r="B709" s="7">
        <v>708</v>
      </c>
      <c r="C709" s="3" t="s">
        <v>1</v>
      </c>
      <c r="D709" s="3"/>
      <c r="E709" s="3">
        <v>0.72</v>
      </c>
      <c r="F709" s="4">
        <v>0</v>
      </c>
      <c r="G709" s="8">
        <v>116900</v>
      </c>
      <c r="H709" s="3">
        <v>84</v>
      </c>
      <c r="I709" s="8">
        <v>337</v>
      </c>
      <c r="J709" s="3"/>
      <c r="K709" s="3">
        <v>0.55000000000000004</v>
      </c>
      <c r="L709" s="3">
        <v>1.73</v>
      </c>
      <c r="M709" s="3"/>
      <c r="N709" s="3">
        <v>0</v>
      </c>
      <c r="O709" s="3">
        <v>-0.95</v>
      </c>
      <c r="P709" s="3">
        <v>-6.11</v>
      </c>
      <c r="Q709" s="3">
        <v>-7.65</v>
      </c>
      <c r="R709" s="3"/>
      <c r="S709" s="3">
        <v>44.57</v>
      </c>
      <c r="T709" s="3"/>
      <c r="U709" s="3"/>
      <c r="V709" s="3"/>
      <c r="W709" s="6"/>
      <c r="X709" s="3"/>
      <c r="Y709" s="2"/>
      <c r="Z709" s="2"/>
    </row>
    <row r="710" spans="1:26" ht="15.75" customHeight="1" x14ac:dyDescent="0.3">
      <c r="A710" s="7" t="s">
        <v>717</v>
      </c>
      <c r="B710" s="7">
        <v>709</v>
      </c>
      <c r="C710" s="3" t="s">
        <v>1</v>
      </c>
      <c r="D710" s="3"/>
      <c r="E710" s="3">
        <v>185</v>
      </c>
      <c r="F710" s="4">
        <v>-0.27</v>
      </c>
      <c r="G710" s="8">
        <v>4200</v>
      </c>
      <c r="H710" s="3">
        <v>777</v>
      </c>
      <c r="I710" s="8">
        <v>3302</v>
      </c>
      <c r="J710" s="3">
        <v>19.47</v>
      </c>
      <c r="K710" s="3">
        <v>1.65</v>
      </c>
      <c r="L710" s="3">
        <v>0.13</v>
      </c>
      <c r="M710" s="3"/>
      <c r="N710" s="3">
        <v>9.5</v>
      </c>
      <c r="O710" s="3">
        <v>9.94</v>
      </c>
      <c r="P710" s="3">
        <v>8.9</v>
      </c>
      <c r="Q710" s="3">
        <v>15.85</v>
      </c>
      <c r="R710" s="3"/>
      <c r="S710" s="3">
        <v>6.89</v>
      </c>
      <c r="T710" s="3"/>
      <c r="U710" s="3">
        <v>557</v>
      </c>
      <c r="V710" s="3">
        <v>433</v>
      </c>
      <c r="W710" s="9">
        <v>23.74</v>
      </c>
      <c r="X710" s="3"/>
      <c r="Y710" s="2"/>
      <c r="Z710" s="2"/>
    </row>
    <row r="711" spans="1:26" ht="15.75" customHeight="1" x14ac:dyDescent="0.3">
      <c r="A711" s="7" t="s">
        <v>718</v>
      </c>
      <c r="B711" s="7">
        <v>710</v>
      </c>
      <c r="C711" s="3" t="s">
        <v>1</v>
      </c>
      <c r="D711" s="3"/>
      <c r="E711" s="3">
        <v>2.92</v>
      </c>
      <c r="F711" s="9">
        <v>-1.35</v>
      </c>
      <c r="G711" s="8">
        <v>35775400</v>
      </c>
      <c r="H711" s="8">
        <v>105639</v>
      </c>
      <c r="I711" s="8">
        <v>43645</v>
      </c>
      <c r="J711" s="3">
        <v>18.09</v>
      </c>
      <c r="K711" s="3">
        <v>1.52</v>
      </c>
      <c r="L711" s="3">
        <v>1.78</v>
      </c>
      <c r="M711" s="3"/>
      <c r="N711" s="3">
        <v>0.16</v>
      </c>
      <c r="O711" s="3">
        <v>5.05</v>
      </c>
      <c r="P711" s="3">
        <v>8.5399999999999991</v>
      </c>
      <c r="Q711" s="3">
        <v>19.73</v>
      </c>
      <c r="R711" s="3">
        <v>4.5199999999999996</v>
      </c>
      <c r="S711" s="3">
        <v>56.78</v>
      </c>
      <c r="T711" s="3"/>
      <c r="U711" s="3">
        <v>546</v>
      </c>
      <c r="V711" s="3">
        <v>582</v>
      </c>
      <c r="W711" s="6">
        <v>1.18</v>
      </c>
      <c r="X711" s="3"/>
      <c r="Y711" s="2"/>
      <c r="Z711" s="2"/>
    </row>
    <row r="712" spans="1:26" ht="15.75" customHeight="1" x14ac:dyDescent="0.3">
      <c r="A712" s="7" t="s">
        <v>719</v>
      </c>
      <c r="B712" s="7">
        <v>711</v>
      </c>
      <c r="C712" s="3" t="s">
        <v>1</v>
      </c>
      <c r="D712" s="3"/>
      <c r="E712" s="3">
        <v>3.78</v>
      </c>
      <c r="F712" s="4">
        <v>1.07</v>
      </c>
      <c r="G712" s="8">
        <v>3209900</v>
      </c>
      <c r="H712" s="8">
        <v>12176</v>
      </c>
      <c r="I712" s="8">
        <v>14459</v>
      </c>
      <c r="J712" s="3">
        <v>11.89</v>
      </c>
      <c r="K712" s="3">
        <v>1.22</v>
      </c>
      <c r="L712" s="3">
        <v>1.19</v>
      </c>
      <c r="M712" s="3"/>
      <c r="N712" s="3">
        <v>0.32</v>
      </c>
      <c r="O712" s="3">
        <v>6.73</v>
      </c>
      <c r="P712" s="3">
        <v>9.76</v>
      </c>
      <c r="Q712" s="3">
        <v>29.01</v>
      </c>
      <c r="R712" s="3">
        <v>6.75</v>
      </c>
      <c r="S712" s="3">
        <v>26.8</v>
      </c>
      <c r="T712" s="3"/>
      <c r="U712" s="3">
        <v>413</v>
      </c>
      <c r="V712" s="3">
        <v>407</v>
      </c>
      <c r="W712" s="6">
        <v>0.08</v>
      </c>
      <c r="X712" s="3"/>
      <c r="Y712" s="2"/>
      <c r="Z712" s="2"/>
    </row>
    <row r="713" spans="1:26" ht="15.75" customHeight="1" x14ac:dyDescent="0.3">
      <c r="A713" s="7" t="s">
        <v>720</v>
      </c>
      <c r="B713" s="7">
        <v>712</v>
      </c>
      <c r="C713" s="3" t="s">
        <v>1</v>
      </c>
      <c r="D713" s="3"/>
      <c r="E713" s="3">
        <v>5</v>
      </c>
      <c r="F713" s="4">
        <v>-0.99</v>
      </c>
      <c r="G713" s="8">
        <v>3510600</v>
      </c>
      <c r="H713" s="8">
        <v>17787</v>
      </c>
      <c r="I713" s="8">
        <v>3259</v>
      </c>
      <c r="J713" s="3">
        <v>25.78</v>
      </c>
      <c r="K713" s="3">
        <v>4.24</v>
      </c>
      <c r="L713" s="3">
        <v>1.1499999999999999</v>
      </c>
      <c r="M713" s="3">
        <v>0.09</v>
      </c>
      <c r="N713" s="3">
        <v>0.19</v>
      </c>
      <c r="O713" s="3">
        <v>12.55</v>
      </c>
      <c r="P713" s="3">
        <v>16.57</v>
      </c>
      <c r="Q713" s="3">
        <v>5.0599999999999996</v>
      </c>
      <c r="R713" s="3">
        <v>1.78</v>
      </c>
      <c r="S713" s="3">
        <v>40.53</v>
      </c>
      <c r="T713" s="3"/>
      <c r="U713" s="3">
        <v>460</v>
      </c>
      <c r="V713" s="3">
        <v>434</v>
      </c>
      <c r="W713" s="9">
        <v>6.76</v>
      </c>
      <c r="X713" s="3"/>
      <c r="Y713" s="2"/>
      <c r="Z713" s="2"/>
    </row>
    <row r="714" spans="1:26" ht="15.75" customHeight="1" x14ac:dyDescent="0.3">
      <c r="A714" s="7" t="s">
        <v>721</v>
      </c>
      <c r="B714" s="7">
        <v>713</v>
      </c>
      <c r="C714" s="3" t="s">
        <v>1</v>
      </c>
      <c r="D714" s="3"/>
      <c r="E714" s="3">
        <v>2</v>
      </c>
      <c r="F714" s="4">
        <v>-2.91</v>
      </c>
      <c r="G714" s="8">
        <v>454900</v>
      </c>
      <c r="H714" s="8">
        <v>929</v>
      </c>
      <c r="I714" s="8">
        <v>875</v>
      </c>
      <c r="J714" s="3">
        <v>11.86</v>
      </c>
      <c r="K714" s="3">
        <v>0.9</v>
      </c>
      <c r="L714" s="3">
        <v>1.53</v>
      </c>
      <c r="M714" s="3"/>
      <c r="N714" s="3">
        <v>0.17</v>
      </c>
      <c r="O714" s="3">
        <v>5.26</v>
      </c>
      <c r="P714" s="3">
        <v>7.89</v>
      </c>
      <c r="Q714" s="3">
        <v>6.32</v>
      </c>
      <c r="R714" s="3">
        <v>1.46</v>
      </c>
      <c r="S714" s="3">
        <v>72.319999999999993</v>
      </c>
      <c r="T714" s="3"/>
      <c r="U714" s="3">
        <v>463</v>
      </c>
      <c r="V714" s="3">
        <v>474</v>
      </c>
      <c r="W714" s="6">
        <v>2.79</v>
      </c>
      <c r="X714" s="3"/>
      <c r="Y714" s="2"/>
      <c r="Z714" s="2"/>
    </row>
    <row r="715" spans="1:26" ht="15.75" customHeight="1" x14ac:dyDescent="0.3">
      <c r="A715" s="7" t="s">
        <v>722</v>
      </c>
      <c r="B715" s="7">
        <v>714</v>
      </c>
      <c r="C715" s="3" t="s">
        <v>1</v>
      </c>
      <c r="D715" s="3"/>
      <c r="E715" s="3">
        <v>0.36</v>
      </c>
      <c r="F715" s="4">
        <v>-2.7</v>
      </c>
      <c r="G715" s="8">
        <v>17800</v>
      </c>
      <c r="H715" s="8">
        <v>6</v>
      </c>
      <c r="I715" s="3">
        <v>202</v>
      </c>
      <c r="J715" s="3"/>
      <c r="K715" s="3">
        <v>0.78</v>
      </c>
      <c r="L715" s="3">
        <v>1.3</v>
      </c>
      <c r="M715" s="3"/>
      <c r="N715" s="3">
        <v>0</v>
      </c>
      <c r="O715" s="3">
        <v>-2.62</v>
      </c>
      <c r="P715" s="3">
        <v>-11.3</v>
      </c>
      <c r="Q715" s="3">
        <v>-35.950000000000003</v>
      </c>
      <c r="R715" s="3"/>
      <c r="S715" s="3">
        <v>32.17</v>
      </c>
      <c r="T715" s="3"/>
      <c r="U715" s="3"/>
      <c r="V715" s="3"/>
      <c r="W715" s="6"/>
      <c r="X715" s="3"/>
      <c r="Y715" s="2"/>
      <c r="Z715" s="2"/>
    </row>
    <row r="716" spans="1:26" ht="15.75" customHeight="1" x14ac:dyDescent="0.3">
      <c r="A716" s="7" t="s">
        <v>723</v>
      </c>
      <c r="B716" s="7">
        <v>715</v>
      </c>
      <c r="C716" s="3" t="s">
        <v>1</v>
      </c>
      <c r="D716" s="3"/>
      <c r="E716" s="3">
        <v>2.48</v>
      </c>
      <c r="F716" s="4">
        <v>-0.8</v>
      </c>
      <c r="G716" s="8">
        <v>71600</v>
      </c>
      <c r="H716" s="3">
        <v>178</v>
      </c>
      <c r="I716" s="3">
        <v>992</v>
      </c>
      <c r="J716" s="3">
        <v>11.09</v>
      </c>
      <c r="K716" s="3">
        <v>1.6</v>
      </c>
      <c r="L716" s="3">
        <v>0.9</v>
      </c>
      <c r="M716" s="3">
        <v>0.1</v>
      </c>
      <c r="N716" s="3">
        <v>0.22</v>
      </c>
      <c r="O716" s="3">
        <v>10.63</v>
      </c>
      <c r="P716" s="3">
        <v>14.63</v>
      </c>
      <c r="Q716" s="3">
        <v>5.63</v>
      </c>
      <c r="R716" s="3">
        <v>7.6</v>
      </c>
      <c r="S716" s="3">
        <v>38.9</v>
      </c>
      <c r="T716" s="3"/>
      <c r="U716" s="3">
        <v>283</v>
      </c>
      <c r="V716" s="3">
        <v>272</v>
      </c>
      <c r="W716" s="9">
        <v>-17.670000000000002</v>
      </c>
      <c r="X716" s="3"/>
      <c r="Y716" s="2"/>
      <c r="Z716" s="2"/>
    </row>
    <row r="717" spans="1:26" ht="15.75" customHeight="1" x14ac:dyDescent="0.3">
      <c r="A717" s="7" t="s">
        <v>724</v>
      </c>
      <c r="B717" s="7">
        <v>716</v>
      </c>
      <c r="C717" s="3" t="s">
        <v>1</v>
      </c>
      <c r="D717" s="3"/>
      <c r="E717" s="3">
        <v>10.6</v>
      </c>
      <c r="F717" s="3">
        <v>0</v>
      </c>
      <c r="G717" s="8">
        <v>2326700</v>
      </c>
      <c r="H717" s="8">
        <v>24335</v>
      </c>
      <c r="I717" s="8">
        <v>4681</v>
      </c>
      <c r="J717" s="3">
        <v>77.05</v>
      </c>
      <c r="K717" s="3">
        <v>1.07</v>
      </c>
      <c r="L717" s="3">
        <v>0.14000000000000001</v>
      </c>
      <c r="M717" s="3">
        <v>0.3</v>
      </c>
      <c r="N717" s="3">
        <v>0.14000000000000001</v>
      </c>
      <c r="O717" s="3">
        <v>1.56</v>
      </c>
      <c r="P717" s="3">
        <v>1.37</v>
      </c>
      <c r="Q717" s="3">
        <v>4.43</v>
      </c>
      <c r="R717" s="3">
        <v>2.83</v>
      </c>
      <c r="S717" s="3">
        <v>49.07</v>
      </c>
      <c r="T717" s="3"/>
      <c r="U717" s="3">
        <v>917</v>
      </c>
      <c r="V717" s="3">
        <v>922</v>
      </c>
      <c r="W717" s="4">
        <v>1.18</v>
      </c>
      <c r="X717" s="3"/>
      <c r="Y717" s="2"/>
      <c r="Z717" s="2"/>
    </row>
    <row r="718" spans="1:26" ht="15.75" customHeight="1" x14ac:dyDescent="0.3">
      <c r="A718" s="7" t="s">
        <v>725</v>
      </c>
      <c r="B718" s="7">
        <v>717</v>
      </c>
      <c r="C718" s="3" t="s">
        <v>1</v>
      </c>
      <c r="D718" s="3"/>
      <c r="E718" s="3">
        <v>4.62</v>
      </c>
      <c r="F718" s="9">
        <v>-0.86</v>
      </c>
      <c r="G718" s="8">
        <v>36000</v>
      </c>
      <c r="H718" s="8">
        <v>166</v>
      </c>
      <c r="I718" s="8">
        <v>2395</v>
      </c>
      <c r="J718" s="3">
        <v>10.38</v>
      </c>
      <c r="K718" s="3">
        <v>2.0299999999999998</v>
      </c>
      <c r="L718" s="3">
        <v>4.22</v>
      </c>
      <c r="M718" s="3">
        <v>0.05</v>
      </c>
      <c r="N718" s="3">
        <v>0.45</v>
      </c>
      <c r="O718" s="3">
        <v>4.83</v>
      </c>
      <c r="P718" s="3">
        <v>19.91</v>
      </c>
      <c r="Q718" s="3">
        <v>0.97</v>
      </c>
      <c r="R718" s="3">
        <v>5.47</v>
      </c>
      <c r="S718" s="3">
        <v>42.55</v>
      </c>
      <c r="T718" s="3"/>
      <c r="U718" s="3">
        <v>212</v>
      </c>
      <c r="V718" s="3">
        <v>457</v>
      </c>
      <c r="W718" s="6">
        <v>0.19</v>
      </c>
      <c r="X718" s="3"/>
      <c r="Y718" s="2"/>
      <c r="Z718" s="2"/>
    </row>
    <row r="719" spans="1:26" ht="15.75" customHeight="1" x14ac:dyDescent="0.3">
      <c r="A719" s="7" t="s">
        <v>726</v>
      </c>
      <c r="B719" s="7">
        <v>718</v>
      </c>
      <c r="C719" s="3" t="s">
        <v>1</v>
      </c>
      <c r="D719" s="3"/>
      <c r="E719" s="3">
        <v>1.53</v>
      </c>
      <c r="F719" s="9">
        <v>0</v>
      </c>
      <c r="G719" s="8">
        <v>68200</v>
      </c>
      <c r="H719" s="3">
        <v>104</v>
      </c>
      <c r="I719" s="8">
        <v>918</v>
      </c>
      <c r="J719" s="3"/>
      <c r="K719" s="3">
        <v>1.18</v>
      </c>
      <c r="L719" s="3">
        <v>0.77</v>
      </c>
      <c r="M719" s="3">
        <v>0.06</v>
      </c>
      <c r="N719" s="3">
        <v>0</v>
      </c>
      <c r="O719" s="3">
        <v>-0.66</v>
      </c>
      <c r="P719" s="3">
        <v>-1.17</v>
      </c>
      <c r="Q719" s="3">
        <v>-6.08</v>
      </c>
      <c r="R719" s="3">
        <v>3.78</v>
      </c>
      <c r="S719" s="3">
        <v>29.12</v>
      </c>
      <c r="T719" s="3"/>
      <c r="U719" s="3"/>
      <c r="V719" s="3"/>
      <c r="W719" s="9"/>
      <c r="X719" s="3"/>
      <c r="Y719" s="2"/>
      <c r="Z719" s="2"/>
    </row>
    <row r="720" spans="1:26" ht="15.75" customHeight="1" x14ac:dyDescent="0.3">
      <c r="A720" s="7" t="s">
        <v>727</v>
      </c>
      <c r="B720" s="7">
        <v>719</v>
      </c>
      <c r="C720" s="3" t="s">
        <v>5</v>
      </c>
      <c r="D720" s="3"/>
      <c r="E720" s="3">
        <v>0.35</v>
      </c>
      <c r="F720" s="4">
        <v>0</v>
      </c>
      <c r="G720" s="8">
        <v>0</v>
      </c>
      <c r="H720" s="3">
        <v>0</v>
      </c>
      <c r="I720" s="3">
        <v>872</v>
      </c>
      <c r="J720" s="3"/>
      <c r="K720" s="3">
        <v>0.44</v>
      </c>
      <c r="L720" s="3">
        <v>0.75</v>
      </c>
      <c r="M720" s="3"/>
      <c r="N720" s="3">
        <v>0</v>
      </c>
      <c r="O720" s="3">
        <v>-8.8000000000000007</v>
      </c>
      <c r="P720" s="3">
        <v>-17.45</v>
      </c>
      <c r="Q720" s="3">
        <v>-440.07</v>
      </c>
      <c r="R720" s="3"/>
      <c r="S720" s="3">
        <v>2.96</v>
      </c>
      <c r="T720" s="3"/>
      <c r="U720" s="3"/>
      <c r="V720" s="3"/>
      <c r="W720" s="9"/>
      <c r="X720" s="3"/>
      <c r="Y720" s="2"/>
      <c r="Z720" s="2"/>
    </row>
    <row r="721" spans="1:26" ht="15.75" customHeight="1" x14ac:dyDescent="0.3">
      <c r="A721" s="7" t="s">
        <v>728</v>
      </c>
      <c r="B721" s="7">
        <v>720</v>
      </c>
      <c r="C721" s="3" t="s">
        <v>1</v>
      </c>
      <c r="D721" s="3"/>
      <c r="E721" s="3">
        <v>9</v>
      </c>
      <c r="F721" s="3">
        <v>0</v>
      </c>
      <c r="G721" s="8">
        <v>2666000</v>
      </c>
      <c r="H721" s="8">
        <v>24162</v>
      </c>
      <c r="I721" s="8">
        <v>3823</v>
      </c>
      <c r="J721" s="3">
        <v>21.28</v>
      </c>
      <c r="K721" s="3">
        <v>4.17</v>
      </c>
      <c r="L721" s="3">
        <v>0.2</v>
      </c>
      <c r="M721" s="3">
        <v>0.17</v>
      </c>
      <c r="N721" s="3">
        <v>0.42</v>
      </c>
      <c r="O721" s="3">
        <v>17.62</v>
      </c>
      <c r="P721" s="3">
        <v>20.85</v>
      </c>
      <c r="Q721" s="3">
        <v>22.66</v>
      </c>
      <c r="R721" s="3">
        <v>1.72</v>
      </c>
      <c r="S721" s="3">
        <v>29.6</v>
      </c>
      <c r="T721" s="3"/>
      <c r="U721" s="3">
        <v>383</v>
      </c>
      <c r="V721" s="3">
        <v>351</v>
      </c>
      <c r="W721" s="9">
        <v>0.43</v>
      </c>
      <c r="X721" s="3"/>
      <c r="Y721" s="2"/>
      <c r="Z721" s="2"/>
    </row>
    <row r="722" spans="1:26" ht="15.75" customHeight="1" x14ac:dyDescent="0.3">
      <c r="A722" s="7" t="s">
        <v>729</v>
      </c>
      <c r="B722" s="7">
        <v>721</v>
      </c>
      <c r="C722" s="3" t="s">
        <v>1</v>
      </c>
      <c r="D722" s="3" t="s">
        <v>6</v>
      </c>
      <c r="E722" s="3">
        <v>13.2</v>
      </c>
      <c r="F722" s="4">
        <v>0</v>
      </c>
      <c r="G722" s="8">
        <v>0</v>
      </c>
      <c r="H722" s="8">
        <v>0</v>
      </c>
      <c r="I722" s="8">
        <v>92</v>
      </c>
      <c r="J722" s="3"/>
      <c r="K722" s="3"/>
      <c r="L722" s="3">
        <v>0.44</v>
      </c>
      <c r="M722" s="3"/>
      <c r="N722" s="3">
        <v>0</v>
      </c>
      <c r="O722" s="3">
        <v>-33.97</v>
      </c>
      <c r="P722" s="3">
        <v>-43.74</v>
      </c>
      <c r="Q722" s="3">
        <v>-288.76</v>
      </c>
      <c r="R722" s="3"/>
      <c r="S722" s="3">
        <v>35.51</v>
      </c>
      <c r="T722" s="3"/>
      <c r="U722" s="3"/>
      <c r="V722" s="3"/>
      <c r="W722" s="9"/>
      <c r="X722" s="3"/>
      <c r="Y722" s="2"/>
      <c r="Z722" s="2"/>
    </row>
    <row r="723" spans="1:26" ht="15.75" customHeight="1" x14ac:dyDescent="0.3">
      <c r="A723" s="7" t="s">
        <v>730</v>
      </c>
      <c r="B723" s="7">
        <v>722</v>
      </c>
      <c r="C723" s="3" t="s">
        <v>5</v>
      </c>
      <c r="D723" s="3"/>
      <c r="E723" s="3">
        <v>11</v>
      </c>
      <c r="F723" s="3">
        <v>0.92</v>
      </c>
      <c r="G723" s="8">
        <v>1188300</v>
      </c>
      <c r="H723" s="8">
        <v>13189</v>
      </c>
      <c r="I723" s="8">
        <v>1980</v>
      </c>
      <c r="J723" s="3">
        <v>37.840000000000003</v>
      </c>
      <c r="K723" s="3">
        <v>5.79</v>
      </c>
      <c r="L723" s="3">
        <v>0.09</v>
      </c>
      <c r="M723" s="3">
        <v>0.06</v>
      </c>
      <c r="N723" s="3">
        <v>0.28999999999999998</v>
      </c>
      <c r="O723" s="3">
        <v>11.28</v>
      </c>
      <c r="P723" s="3">
        <v>12.01</v>
      </c>
      <c r="Q723" s="3">
        <v>16.09</v>
      </c>
      <c r="R723" s="3">
        <v>1.1200000000000001</v>
      </c>
      <c r="S723" s="3">
        <v>25</v>
      </c>
      <c r="T723" s="3"/>
      <c r="U723" s="3">
        <v>579</v>
      </c>
      <c r="V723" s="3">
        <v>513</v>
      </c>
      <c r="W723" s="9"/>
      <c r="X723" s="3"/>
      <c r="Y723" s="2"/>
      <c r="Z723" s="2"/>
    </row>
    <row r="724" spans="1:26" ht="15.75" customHeight="1" x14ac:dyDescent="0.3">
      <c r="A724" s="7" t="s">
        <v>731</v>
      </c>
      <c r="B724" s="7">
        <v>723</v>
      </c>
      <c r="C724" s="3" t="s">
        <v>5</v>
      </c>
      <c r="D724" s="3"/>
      <c r="E724" s="3">
        <v>14.5</v>
      </c>
      <c r="F724" s="4">
        <v>0.69</v>
      </c>
      <c r="G724" s="8">
        <v>55500</v>
      </c>
      <c r="H724" s="8">
        <v>810</v>
      </c>
      <c r="I724" s="8">
        <v>1561</v>
      </c>
      <c r="J724" s="3">
        <v>12.6</v>
      </c>
      <c r="K724" s="3">
        <v>1.99</v>
      </c>
      <c r="L724" s="3">
        <v>0.48</v>
      </c>
      <c r="M724" s="3">
        <v>0.35</v>
      </c>
      <c r="N724" s="3">
        <v>1.1499999999999999</v>
      </c>
      <c r="O724" s="3">
        <v>13.31</v>
      </c>
      <c r="P724" s="3">
        <v>16.63</v>
      </c>
      <c r="Q724" s="3">
        <v>5.49</v>
      </c>
      <c r="R724" s="3">
        <v>2.4300000000000002</v>
      </c>
      <c r="S724" s="3">
        <v>15.27</v>
      </c>
      <c r="T724" s="3"/>
      <c r="U724" s="3">
        <v>294</v>
      </c>
      <c r="V724" s="3">
        <v>259</v>
      </c>
      <c r="W724" s="9">
        <v>0.28000000000000003</v>
      </c>
      <c r="X724" s="3"/>
      <c r="Y724" s="2"/>
      <c r="Z724" s="2"/>
    </row>
    <row r="725" spans="1:26" ht="15.75" customHeight="1" x14ac:dyDescent="0.3">
      <c r="A725" s="7" t="s">
        <v>732</v>
      </c>
      <c r="B725" s="7">
        <v>724</v>
      </c>
      <c r="C725" s="3" t="s">
        <v>5</v>
      </c>
      <c r="D725" s="3"/>
      <c r="E725" s="3">
        <v>9.1</v>
      </c>
      <c r="F725" s="4">
        <v>1.68</v>
      </c>
      <c r="G725" s="8">
        <v>469600</v>
      </c>
      <c r="H725" s="8">
        <v>4268</v>
      </c>
      <c r="I725" s="8">
        <v>2730</v>
      </c>
      <c r="J725" s="3"/>
      <c r="K725" s="3">
        <v>2.14</v>
      </c>
      <c r="L725" s="3">
        <v>1.18</v>
      </c>
      <c r="M725" s="3">
        <v>0.2</v>
      </c>
      <c r="N725" s="3">
        <v>0</v>
      </c>
      <c r="O725" s="3">
        <v>-3.75</v>
      </c>
      <c r="P725" s="3">
        <v>-6.32</v>
      </c>
      <c r="Q725" s="3">
        <v>-12.74</v>
      </c>
      <c r="R725" s="3">
        <v>2.23</v>
      </c>
      <c r="S725" s="3">
        <v>26.86</v>
      </c>
      <c r="T725" s="3"/>
      <c r="U725" s="3"/>
      <c r="V725" s="3"/>
      <c r="W725" s="9"/>
      <c r="X725" s="3"/>
      <c r="Y725" s="2"/>
      <c r="Z725" s="2"/>
    </row>
    <row r="726" spans="1:26" ht="15.75" customHeight="1" x14ac:dyDescent="0.3">
      <c r="A726" s="7" t="s">
        <v>733</v>
      </c>
      <c r="B726" s="7">
        <v>725</v>
      </c>
      <c r="C726" s="3" t="s">
        <v>1</v>
      </c>
      <c r="D726" s="3"/>
      <c r="E726" s="3">
        <v>1.84</v>
      </c>
      <c r="F726" s="4">
        <v>-0.54</v>
      </c>
      <c r="G726" s="8">
        <v>2089800</v>
      </c>
      <c r="H726" s="8">
        <v>3891</v>
      </c>
      <c r="I726" s="8">
        <v>957</v>
      </c>
      <c r="J726" s="3">
        <v>20.86</v>
      </c>
      <c r="K726" s="3">
        <v>1.23</v>
      </c>
      <c r="L726" s="3">
        <v>0.84</v>
      </c>
      <c r="M726" s="3">
        <v>0.04</v>
      </c>
      <c r="N726" s="3">
        <v>0.09</v>
      </c>
      <c r="O726" s="3">
        <v>5.3</v>
      </c>
      <c r="P726" s="3">
        <v>5.84</v>
      </c>
      <c r="Q726" s="3">
        <v>7.67</v>
      </c>
      <c r="R726" s="3">
        <v>2.2000000000000002</v>
      </c>
      <c r="S726" s="3">
        <v>39.75</v>
      </c>
      <c r="T726" s="3"/>
      <c r="U726" s="3">
        <v>654</v>
      </c>
      <c r="V726" s="3">
        <v>609</v>
      </c>
      <c r="W726" s="9">
        <v>-0.49</v>
      </c>
      <c r="X726" s="3"/>
      <c r="Y726" s="2"/>
      <c r="Z726" s="2"/>
    </row>
    <row r="727" spans="1:26" ht="15.75" customHeight="1" x14ac:dyDescent="0.3">
      <c r="A727" s="7" t="s">
        <v>734</v>
      </c>
      <c r="B727" s="7">
        <v>726</v>
      </c>
      <c r="C727" s="3" t="s">
        <v>1</v>
      </c>
      <c r="D727" s="3"/>
      <c r="E727" s="3">
        <v>0.62</v>
      </c>
      <c r="F727" s="9">
        <v>0</v>
      </c>
      <c r="G727" s="8">
        <v>51300</v>
      </c>
      <c r="H727" s="8">
        <v>31</v>
      </c>
      <c r="I727" s="8">
        <v>1025</v>
      </c>
      <c r="J727" s="3">
        <v>11.33</v>
      </c>
      <c r="K727" s="3">
        <v>0.39</v>
      </c>
      <c r="L727" s="3">
        <v>0.12</v>
      </c>
      <c r="M727" s="3"/>
      <c r="N727" s="3">
        <v>0.05</v>
      </c>
      <c r="O727" s="3">
        <v>3.31</v>
      </c>
      <c r="P727" s="3">
        <v>3.55</v>
      </c>
      <c r="Q727" s="3">
        <v>6.63</v>
      </c>
      <c r="R727" s="3"/>
      <c r="S727" s="3">
        <v>64.95</v>
      </c>
      <c r="T727" s="3"/>
      <c r="U727" s="3">
        <v>560</v>
      </c>
      <c r="V727" s="3">
        <v>544</v>
      </c>
      <c r="W727" s="4">
        <v>-0.02</v>
      </c>
      <c r="X727" s="3"/>
      <c r="Y727" s="2"/>
      <c r="Z727" s="2"/>
    </row>
    <row r="728" spans="1:26" ht="15.75" customHeight="1" x14ac:dyDescent="0.3">
      <c r="A728" s="7" t="s">
        <v>734</v>
      </c>
      <c r="B728" s="7">
        <v>726</v>
      </c>
      <c r="C728" s="3" t="s">
        <v>1</v>
      </c>
      <c r="D728" s="3"/>
      <c r="E728" s="3">
        <v>0.61</v>
      </c>
      <c r="F728" s="3">
        <v>-1.61</v>
      </c>
      <c r="G728" s="8">
        <v>209700</v>
      </c>
      <c r="H728" s="3">
        <v>128</v>
      </c>
      <c r="I728" s="8">
        <v>1009</v>
      </c>
      <c r="J728" s="3">
        <v>11.33</v>
      </c>
      <c r="K728" s="3">
        <v>0.39</v>
      </c>
      <c r="L728" s="3">
        <v>0.12</v>
      </c>
      <c r="M728" s="3"/>
      <c r="N728" s="3">
        <v>0.05</v>
      </c>
      <c r="O728" s="3">
        <v>3.31</v>
      </c>
      <c r="P728" s="3">
        <v>3.55</v>
      </c>
      <c r="Q728" s="3">
        <v>6.63</v>
      </c>
      <c r="R728" s="3"/>
      <c r="S728" s="3">
        <v>64.95</v>
      </c>
      <c r="T728" s="3"/>
      <c r="U728" s="3"/>
      <c r="V728" s="3"/>
      <c r="W728" s="4"/>
      <c r="X728" s="10"/>
      <c r="Y728" s="2"/>
      <c r="Z728" s="2"/>
    </row>
    <row r="729" spans="1:26" ht="15.75" customHeight="1" x14ac:dyDescent="0.3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5.75" customHeight="1" x14ac:dyDescent="0.3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5.75" customHeight="1" x14ac:dyDescent="0.3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5.75" customHeight="1" x14ac:dyDescent="0.3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5.75" customHeight="1" x14ac:dyDescent="0.3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5.75" customHeight="1" x14ac:dyDescent="0.3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5.75" customHeight="1" x14ac:dyDescent="0.3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5.75" customHeight="1" x14ac:dyDescent="0.3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5.75" customHeight="1" x14ac:dyDescent="0.3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5.75" customHeight="1" x14ac:dyDescent="0.3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5.75" customHeight="1" x14ac:dyDescent="0.3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5.75" customHeight="1" x14ac:dyDescent="0.3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5.75" customHeight="1" x14ac:dyDescent="0.3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5.75" customHeight="1" x14ac:dyDescent="0.3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5.75" customHeight="1" x14ac:dyDescent="0.3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5.75" customHeight="1" x14ac:dyDescent="0.3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5.75" customHeight="1" x14ac:dyDescent="0.3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5.75" customHeight="1" x14ac:dyDescent="0.3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5.75" customHeight="1" x14ac:dyDescent="0.3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5.75" customHeight="1" x14ac:dyDescent="0.3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5.75" customHeight="1" x14ac:dyDescent="0.3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5.75" customHeight="1" x14ac:dyDescent="0.3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5.75" customHeight="1" x14ac:dyDescent="0.3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5.75" customHeight="1" x14ac:dyDescent="0.3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5.75" customHeight="1" x14ac:dyDescent="0.3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5.75" customHeight="1" x14ac:dyDescent="0.3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5.75" customHeight="1" x14ac:dyDescent="0.3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5.75" customHeight="1" x14ac:dyDescent="0.3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5.75" customHeight="1" x14ac:dyDescent="0.3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5.75" customHeight="1" x14ac:dyDescent="0.3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5.75" customHeight="1" x14ac:dyDescent="0.3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5.75" customHeight="1" x14ac:dyDescent="0.3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5.75" customHeight="1" x14ac:dyDescent="0.3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5.75" customHeight="1" x14ac:dyDescent="0.3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5.75" customHeight="1" x14ac:dyDescent="0.3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5.75" customHeight="1" x14ac:dyDescent="0.3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5.75" customHeight="1" x14ac:dyDescent="0.3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5.75" customHeight="1" x14ac:dyDescent="0.3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5.75" customHeight="1" x14ac:dyDescent="0.3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5.75" customHeight="1" x14ac:dyDescent="0.3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5.75" customHeight="1" x14ac:dyDescent="0.3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5.75" customHeight="1" x14ac:dyDescent="0.3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5.75" customHeight="1" x14ac:dyDescent="0.3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5.75" customHeight="1" x14ac:dyDescent="0.3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5.75" customHeight="1" x14ac:dyDescent="0.3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5.75" customHeight="1" x14ac:dyDescent="0.3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5.75" customHeight="1" x14ac:dyDescent="0.3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5.75" customHeight="1" x14ac:dyDescent="0.3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5.75" customHeight="1" x14ac:dyDescent="0.3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5.75" customHeight="1" x14ac:dyDescent="0.3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5.75" customHeight="1" x14ac:dyDescent="0.3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5.75" customHeight="1" x14ac:dyDescent="0.3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5.75" customHeight="1" x14ac:dyDescent="0.3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5.75" customHeight="1" x14ac:dyDescent="0.3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5.75" customHeight="1" x14ac:dyDescent="0.3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5.75" customHeight="1" x14ac:dyDescent="0.3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5.75" customHeight="1" x14ac:dyDescent="0.3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5.75" customHeight="1" x14ac:dyDescent="0.3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5.75" customHeight="1" x14ac:dyDescent="0.3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5.75" customHeight="1" x14ac:dyDescent="0.3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5.75" customHeight="1" x14ac:dyDescent="0.3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5.75" customHeight="1" x14ac:dyDescent="0.3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5.75" customHeight="1" x14ac:dyDescent="0.3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5.75" customHeight="1" x14ac:dyDescent="0.3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5.75" customHeight="1" x14ac:dyDescent="0.3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5.75" customHeight="1" x14ac:dyDescent="0.3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5.75" customHeight="1" x14ac:dyDescent="0.3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5.75" customHeight="1" x14ac:dyDescent="0.3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5.75" customHeight="1" x14ac:dyDescent="0.3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5.75" customHeight="1" x14ac:dyDescent="0.3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5.75" customHeight="1" x14ac:dyDescent="0.3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5.75" customHeight="1" x14ac:dyDescent="0.3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5.75" customHeight="1" x14ac:dyDescent="0.3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5.75" customHeight="1" x14ac:dyDescent="0.3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5.75" customHeight="1" x14ac:dyDescent="0.3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5.75" customHeight="1" x14ac:dyDescent="0.3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5.75" customHeight="1" x14ac:dyDescent="0.3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5.75" customHeight="1" x14ac:dyDescent="0.3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5.75" customHeight="1" x14ac:dyDescent="0.3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5.75" customHeight="1" x14ac:dyDescent="0.3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5.75" customHeight="1" x14ac:dyDescent="0.3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5.75" customHeight="1" x14ac:dyDescent="0.3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5.75" customHeight="1" x14ac:dyDescent="0.3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5.75" customHeight="1" x14ac:dyDescent="0.3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5.75" customHeight="1" x14ac:dyDescent="0.3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5.75" customHeight="1" x14ac:dyDescent="0.3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5.75" customHeight="1" x14ac:dyDescent="0.3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5.75" customHeight="1" x14ac:dyDescent="0.3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5.75" customHeight="1" x14ac:dyDescent="0.3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5.75" customHeight="1" x14ac:dyDescent="0.3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5.75" customHeight="1" x14ac:dyDescent="0.3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5.75" customHeight="1" x14ac:dyDescent="0.3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5.75" customHeight="1" x14ac:dyDescent="0.3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5.75" customHeight="1" x14ac:dyDescent="0.3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5.75" customHeight="1" x14ac:dyDescent="0.3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5.75" customHeight="1" x14ac:dyDescent="0.3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5.75" customHeight="1" x14ac:dyDescent="0.3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5.75" customHeight="1" x14ac:dyDescent="0.3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5.75" customHeight="1" x14ac:dyDescent="0.3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5.75" customHeight="1" x14ac:dyDescent="0.3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5.75" customHeight="1" x14ac:dyDescent="0.3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5.75" customHeight="1" x14ac:dyDescent="0.3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5.75" customHeight="1" x14ac:dyDescent="0.3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5.75" customHeight="1" x14ac:dyDescent="0.3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5.75" customHeight="1" x14ac:dyDescent="0.3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5.75" customHeight="1" x14ac:dyDescent="0.3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5.75" customHeight="1" x14ac:dyDescent="0.3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5.75" customHeight="1" x14ac:dyDescent="0.3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5.75" customHeight="1" x14ac:dyDescent="0.3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5.75" customHeight="1" x14ac:dyDescent="0.3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5.75" customHeight="1" x14ac:dyDescent="0.3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5.75" customHeight="1" x14ac:dyDescent="0.3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5.75" customHeight="1" x14ac:dyDescent="0.3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5.75" customHeight="1" x14ac:dyDescent="0.3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5.75" customHeight="1" x14ac:dyDescent="0.3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5.75" customHeight="1" x14ac:dyDescent="0.3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5.75" customHeight="1" x14ac:dyDescent="0.3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5.75" customHeight="1" x14ac:dyDescent="0.3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5.75" customHeight="1" x14ac:dyDescent="0.3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5.75" customHeight="1" x14ac:dyDescent="0.3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5.75" customHeight="1" x14ac:dyDescent="0.3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5.75" customHeight="1" x14ac:dyDescent="0.3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5.75" customHeight="1" x14ac:dyDescent="0.3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5.75" customHeight="1" x14ac:dyDescent="0.3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5.75" customHeight="1" x14ac:dyDescent="0.3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5.75" customHeight="1" x14ac:dyDescent="0.3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5.75" customHeight="1" x14ac:dyDescent="0.3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5.75" customHeight="1" x14ac:dyDescent="0.3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5.75" customHeight="1" x14ac:dyDescent="0.3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5.75" customHeight="1" x14ac:dyDescent="0.3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5.75" customHeight="1" x14ac:dyDescent="0.3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5.75" customHeight="1" x14ac:dyDescent="0.3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5.75" customHeight="1" x14ac:dyDescent="0.3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5.75" customHeight="1" x14ac:dyDescent="0.3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5.75" customHeight="1" x14ac:dyDescent="0.3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5.75" customHeight="1" x14ac:dyDescent="0.3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5.75" customHeight="1" x14ac:dyDescent="0.3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5.75" customHeight="1" x14ac:dyDescent="0.3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5.75" customHeight="1" x14ac:dyDescent="0.3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5.75" customHeight="1" x14ac:dyDescent="0.3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5.75" customHeight="1" x14ac:dyDescent="0.3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5.75" customHeight="1" x14ac:dyDescent="0.3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5.75" customHeight="1" x14ac:dyDescent="0.3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5.75" customHeight="1" x14ac:dyDescent="0.3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5.75" customHeight="1" x14ac:dyDescent="0.3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5.75" customHeight="1" x14ac:dyDescent="0.3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5.75" customHeight="1" x14ac:dyDescent="0.3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5.75" customHeight="1" x14ac:dyDescent="0.3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5.75" customHeight="1" x14ac:dyDescent="0.3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5.75" customHeight="1" x14ac:dyDescent="0.3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5.75" customHeight="1" x14ac:dyDescent="0.3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5.75" customHeight="1" x14ac:dyDescent="0.3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5.75" customHeight="1" x14ac:dyDescent="0.3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5.75" customHeight="1" x14ac:dyDescent="0.3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5.75" customHeight="1" x14ac:dyDescent="0.3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5.75" customHeight="1" x14ac:dyDescent="0.3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5.75" customHeight="1" x14ac:dyDescent="0.3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5.75" customHeight="1" x14ac:dyDescent="0.3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5.75" customHeight="1" x14ac:dyDescent="0.3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5.75" customHeight="1" x14ac:dyDescent="0.3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5.75" customHeight="1" x14ac:dyDescent="0.3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5.75" customHeight="1" x14ac:dyDescent="0.3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5.75" customHeight="1" x14ac:dyDescent="0.3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5.75" customHeight="1" x14ac:dyDescent="0.3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5.75" customHeight="1" x14ac:dyDescent="0.3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5.75" customHeight="1" x14ac:dyDescent="0.3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5.75" customHeight="1" x14ac:dyDescent="0.3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5.75" customHeight="1" x14ac:dyDescent="0.3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5.75" customHeight="1" x14ac:dyDescent="0.3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5.75" customHeight="1" x14ac:dyDescent="0.3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5.75" customHeight="1" x14ac:dyDescent="0.3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5.75" customHeight="1" x14ac:dyDescent="0.3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5.75" customHeight="1" x14ac:dyDescent="0.3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5.75" customHeight="1" x14ac:dyDescent="0.3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5.75" customHeight="1" x14ac:dyDescent="0.3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5.75" customHeight="1" x14ac:dyDescent="0.3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5.75" customHeight="1" x14ac:dyDescent="0.3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5.75" customHeight="1" x14ac:dyDescent="0.3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5.75" customHeight="1" x14ac:dyDescent="0.3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5.75" customHeight="1" x14ac:dyDescent="0.3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5.75" customHeight="1" x14ac:dyDescent="0.3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5.75" customHeight="1" x14ac:dyDescent="0.3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5.75" customHeight="1" x14ac:dyDescent="0.3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5.75" customHeight="1" x14ac:dyDescent="0.3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5.75" customHeight="1" x14ac:dyDescent="0.3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5.75" customHeight="1" x14ac:dyDescent="0.3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5.75" customHeight="1" x14ac:dyDescent="0.3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5.75" customHeight="1" x14ac:dyDescent="0.3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5.75" customHeight="1" x14ac:dyDescent="0.3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5.75" customHeight="1" x14ac:dyDescent="0.3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5.75" customHeight="1" x14ac:dyDescent="0.3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5.75" customHeight="1" x14ac:dyDescent="0.3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5.75" customHeight="1" x14ac:dyDescent="0.3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5.75" customHeight="1" x14ac:dyDescent="0.3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5.75" customHeight="1" x14ac:dyDescent="0.3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5.75" customHeight="1" x14ac:dyDescent="0.3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5.75" customHeight="1" x14ac:dyDescent="0.3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5.75" customHeight="1" x14ac:dyDescent="0.3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5.75" customHeight="1" x14ac:dyDescent="0.3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5.75" customHeight="1" x14ac:dyDescent="0.3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5.75" customHeight="1" x14ac:dyDescent="0.3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5.75" customHeight="1" x14ac:dyDescent="0.3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5.75" customHeight="1" x14ac:dyDescent="0.3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5.75" customHeight="1" x14ac:dyDescent="0.3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5.75" customHeight="1" x14ac:dyDescent="0.3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5.75" customHeight="1" x14ac:dyDescent="0.3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5.75" customHeight="1" x14ac:dyDescent="0.3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5.75" customHeight="1" x14ac:dyDescent="0.3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5.75" customHeight="1" x14ac:dyDescent="0.3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5.75" customHeight="1" x14ac:dyDescent="0.3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5.75" customHeight="1" x14ac:dyDescent="0.3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5.75" customHeight="1" x14ac:dyDescent="0.3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5.75" customHeight="1" x14ac:dyDescent="0.3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5.75" customHeight="1" x14ac:dyDescent="0.3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5.75" customHeight="1" x14ac:dyDescent="0.3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5.75" customHeight="1" x14ac:dyDescent="0.3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5.75" customHeight="1" x14ac:dyDescent="0.3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5.75" customHeight="1" x14ac:dyDescent="0.3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5.75" customHeight="1" x14ac:dyDescent="0.3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5.75" customHeight="1" x14ac:dyDescent="0.3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5.75" customHeight="1" x14ac:dyDescent="0.3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5.75" customHeight="1" x14ac:dyDescent="0.3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5.75" customHeight="1" x14ac:dyDescent="0.3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5.75" customHeight="1" x14ac:dyDescent="0.3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5.75" customHeight="1" x14ac:dyDescent="0.3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5.75" customHeight="1" x14ac:dyDescent="0.3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5.75" customHeight="1" x14ac:dyDescent="0.3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5.75" customHeight="1" x14ac:dyDescent="0.3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5.75" customHeight="1" x14ac:dyDescent="0.3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5.75" customHeight="1" x14ac:dyDescent="0.3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5.75" customHeight="1" x14ac:dyDescent="0.3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5.75" customHeight="1" x14ac:dyDescent="0.3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5.75" customHeight="1" x14ac:dyDescent="0.3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5.75" customHeight="1" x14ac:dyDescent="0.3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5.75" customHeight="1" x14ac:dyDescent="0.3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5.75" customHeight="1" x14ac:dyDescent="0.3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5.75" customHeight="1" x14ac:dyDescent="0.3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5.75" customHeight="1" x14ac:dyDescent="0.3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5.75" customHeight="1" x14ac:dyDescent="0.3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5.75" customHeight="1" x14ac:dyDescent="0.3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5.75" customHeight="1" x14ac:dyDescent="0.3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5.75" customHeight="1" x14ac:dyDescent="0.3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5.75" customHeight="1" x14ac:dyDescent="0.3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5.75" customHeight="1" x14ac:dyDescent="0.3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5.75" customHeight="1" x14ac:dyDescent="0.3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5.75" customHeight="1" x14ac:dyDescent="0.3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5.75" customHeight="1" x14ac:dyDescent="0.3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5.75" customHeight="1" x14ac:dyDescent="0.3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5.75" customHeight="1" x14ac:dyDescent="0.3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5.75" customHeight="1" x14ac:dyDescent="0.3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5.75" customHeight="1" x14ac:dyDescent="0.3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5.75" customHeight="1" x14ac:dyDescent="0.3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5.75" customHeight="1" x14ac:dyDescent="0.3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5.75" customHeight="1" x14ac:dyDescent="0.3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5.75" customHeight="1" x14ac:dyDescent="0.3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5.75" customHeight="1" x14ac:dyDescent="0.3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5.75" customHeight="1" x14ac:dyDescent="0.3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5.75" customHeight="1" x14ac:dyDescent="0.3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5.75" customHeight="1" x14ac:dyDescent="0.3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5.75" customHeight="1" x14ac:dyDescent="0.3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5.75" customHeight="1" x14ac:dyDescent="0.3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5.75" customHeight="1" x14ac:dyDescent="0.3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5.75" customHeight="1" x14ac:dyDescent="0.3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5.75" customHeight="1" x14ac:dyDescent="0.3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5.75" customHeight="1" x14ac:dyDescent="0.3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5.75" customHeight="1" x14ac:dyDescent="0.3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5.75" customHeight="1" x14ac:dyDescent="0.3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5.75" customHeight="1" x14ac:dyDescent="0.3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5.75" customHeight="1" x14ac:dyDescent="0.3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5.75" customHeight="1" x14ac:dyDescent="0.3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5.75" customHeight="1" x14ac:dyDescent="0.3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5.75" customHeight="1" x14ac:dyDescent="0.3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pageMargins left="0.7" right="0.7" top="0.75" bottom="0.75" header="0" footer="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  <outlinePr summaryBelow="0" summaryRight="0"/>
  </sheetPr>
  <dimension ref="A1:BS757"/>
  <sheetViews>
    <sheetView topLeftCell="B1" zoomScale="85" zoomScaleNormal="85" workbookViewId="0">
      <pane ySplit="1" topLeftCell="A471" activePane="bottomLeft" state="frozen"/>
      <selection pane="bottomLeft" activeCell="P464" sqref="P464"/>
    </sheetView>
  </sheetViews>
  <sheetFormatPr defaultColWidth="12.625" defaultRowHeight="15" customHeight="1" x14ac:dyDescent="0.3"/>
  <cols>
    <col min="1" max="1" width="79.625" hidden="1" customWidth="1"/>
    <col min="2" max="14" width="14.375" customWidth="1"/>
    <col min="15" max="15" width="13.125" customWidth="1"/>
    <col min="16" max="16" width="23.125" customWidth="1"/>
    <col min="17" max="23" width="13.125" customWidth="1"/>
    <col min="24" max="24" width="14.125" customWidth="1"/>
    <col min="25" max="25" width="13.125" customWidth="1"/>
    <col min="26" max="51" width="14.125" customWidth="1"/>
    <col min="52" max="52" width="17.625" bestFit="1" customWidth="1"/>
    <col min="53" max="68" width="5" customWidth="1"/>
    <col min="69" max="71" width="12.625" customWidth="1"/>
  </cols>
  <sheetData>
    <row r="1" spans="1:71" ht="16.5" hidden="1" customHeight="1" x14ac:dyDescent="0.3">
      <c r="A1" s="11" t="s">
        <v>735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10"/>
      <c r="BO1" s="10"/>
      <c r="BP1" s="10"/>
      <c r="BQ1" s="10"/>
      <c r="BR1" s="10"/>
      <c r="BS1" s="10"/>
    </row>
    <row r="2" spans="1:71" ht="16.5" hidden="1" customHeight="1" x14ac:dyDescent="0.3">
      <c r="A2" s="147" t="s">
        <v>736</v>
      </c>
      <c r="B2" s="147" t="s">
        <v>737</v>
      </c>
      <c r="C2" s="147" t="s">
        <v>738</v>
      </c>
      <c r="D2" s="147" t="s">
        <v>739</v>
      </c>
      <c r="E2" s="147" t="s">
        <v>740</v>
      </c>
      <c r="F2" s="147" t="s">
        <v>741</v>
      </c>
      <c r="G2" s="147" t="s">
        <v>742</v>
      </c>
      <c r="H2" s="147" t="s">
        <v>743</v>
      </c>
      <c r="I2" s="147" t="s">
        <v>744</v>
      </c>
      <c r="J2" s="147" t="s">
        <v>745</v>
      </c>
      <c r="K2" s="147" t="s">
        <v>746</v>
      </c>
      <c r="L2" s="147" t="s">
        <v>747</v>
      </c>
      <c r="M2" s="147" t="s">
        <v>748</v>
      </c>
      <c r="N2" s="147" t="s">
        <v>749</v>
      </c>
      <c r="O2" s="147" t="s">
        <v>750</v>
      </c>
      <c r="P2" s="147" t="s">
        <v>751</v>
      </c>
      <c r="Q2" s="147" t="s">
        <v>752</v>
      </c>
      <c r="R2" s="147" t="s">
        <v>753</v>
      </c>
      <c r="S2" s="147" t="s">
        <v>754</v>
      </c>
      <c r="T2" s="147" t="s">
        <v>755</v>
      </c>
      <c r="U2" s="147" t="s">
        <v>756</v>
      </c>
      <c r="V2" s="147" t="s">
        <v>757</v>
      </c>
      <c r="W2" s="147" t="s">
        <v>758</v>
      </c>
      <c r="X2" s="147" t="s">
        <v>759</v>
      </c>
      <c r="Y2" s="147" t="s">
        <v>760</v>
      </c>
      <c r="Z2" s="147" t="s">
        <v>761</v>
      </c>
      <c r="AA2" s="147" t="s">
        <v>762</v>
      </c>
      <c r="AB2" s="147" t="s">
        <v>763</v>
      </c>
      <c r="AC2" s="147" t="s">
        <v>764</v>
      </c>
      <c r="AD2" s="147" t="s">
        <v>765</v>
      </c>
      <c r="AE2" s="147" t="s">
        <v>766</v>
      </c>
      <c r="AF2" s="147" t="s">
        <v>767</v>
      </c>
      <c r="AG2" s="147" t="s">
        <v>768</v>
      </c>
      <c r="AH2" s="147" t="s">
        <v>769</v>
      </c>
      <c r="AI2" s="147" t="s">
        <v>770</v>
      </c>
      <c r="AJ2" s="147" t="s">
        <v>771</v>
      </c>
      <c r="AK2" s="147" t="s">
        <v>772</v>
      </c>
      <c r="AL2" s="147" t="s">
        <v>773</v>
      </c>
      <c r="AM2" s="147" t="s">
        <v>774</v>
      </c>
      <c r="AN2" s="147" t="s">
        <v>775</v>
      </c>
      <c r="AO2" s="150" t="s">
        <v>776</v>
      </c>
      <c r="AP2" s="147" t="s">
        <v>777</v>
      </c>
      <c r="AQ2" s="147" t="s">
        <v>778</v>
      </c>
      <c r="AR2" s="147" t="s">
        <v>779</v>
      </c>
      <c r="AS2" s="147" t="s">
        <v>780</v>
      </c>
      <c r="AT2" s="147" t="s">
        <v>781</v>
      </c>
      <c r="AU2" s="147" t="s">
        <v>782</v>
      </c>
      <c r="AV2" s="147" t="s">
        <v>783</v>
      </c>
      <c r="AW2" s="147" t="s">
        <v>784</v>
      </c>
      <c r="AX2" s="147" t="s">
        <v>785</v>
      </c>
      <c r="AY2" s="147" t="s">
        <v>786</v>
      </c>
      <c r="AZ2" s="147" t="s">
        <v>1113</v>
      </c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  <c r="BO2" s="12"/>
      <c r="BP2" s="12"/>
      <c r="BQ2" s="12"/>
      <c r="BR2" s="12"/>
      <c r="BS2" s="12"/>
    </row>
    <row r="3" spans="1:71" ht="16.5" hidden="1" customHeight="1" x14ac:dyDescent="0.3">
      <c r="A3" s="147"/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147"/>
      <c r="S3" s="147"/>
      <c r="T3" s="147"/>
      <c r="U3" s="147"/>
      <c r="V3" s="147"/>
      <c r="W3" s="147"/>
      <c r="X3" s="147"/>
      <c r="Y3" s="147"/>
      <c r="Z3" s="147"/>
      <c r="AA3" s="147"/>
      <c r="AB3" s="147"/>
      <c r="AC3" s="147"/>
      <c r="AD3" s="147"/>
      <c r="AE3" s="147"/>
      <c r="AF3" s="147"/>
      <c r="AG3" s="147"/>
      <c r="AH3" s="147"/>
      <c r="AI3" s="147"/>
      <c r="AJ3" s="147"/>
      <c r="AK3" s="147"/>
      <c r="AL3" s="147"/>
      <c r="AM3" s="147"/>
      <c r="AN3" s="147"/>
      <c r="AO3" s="147"/>
      <c r="AP3" s="147"/>
      <c r="AQ3" s="147"/>
      <c r="AR3" s="147"/>
      <c r="AS3" s="147"/>
      <c r="AT3" s="147"/>
      <c r="AU3" s="147"/>
      <c r="AV3" s="147"/>
      <c r="AW3" s="147"/>
      <c r="AX3" s="147"/>
      <c r="AY3" s="147"/>
      <c r="AZ3" s="147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  <c r="BS3" s="10"/>
    </row>
    <row r="4" spans="1:71" ht="16.5" hidden="1" customHeight="1" x14ac:dyDescent="0.3">
      <c r="A4" s="147" t="s">
        <v>787</v>
      </c>
      <c r="B4" s="147"/>
      <c r="C4" s="147"/>
      <c r="D4" s="147"/>
      <c r="E4" s="147"/>
      <c r="F4" s="147"/>
      <c r="G4" s="147"/>
      <c r="H4" s="147"/>
      <c r="I4" s="147"/>
      <c r="J4" s="147"/>
      <c r="K4" s="147"/>
      <c r="L4" s="147"/>
      <c r="M4" s="147"/>
      <c r="N4" s="147"/>
      <c r="O4" s="147"/>
      <c r="P4" s="147"/>
      <c r="Q4" s="147"/>
      <c r="R4" s="147"/>
      <c r="S4" s="147"/>
      <c r="T4" s="147"/>
      <c r="U4" s="147"/>
      <c r="V4" s="147"/>
      <c r="W4" s="147"/>
      <c r="X4" s="147"/>
      <c r="Y4" s="147"/>
      <c r="Z4" s="147"/>
      <c r="AA4" s="147"/>
      <c r="AB4" s="147"/>
      <c r="AC4" s="147"/>
      <c r="AD4" s="147"/>
      <c r="AE4" s="147"/>
      <c r="AF4" s="147"/>
      <c r="AG4" s="147"/>
      <c r="AH4" s="147"/>
      <c r="AI4" s="147"/>
      <c r="AJ4" s="147"/>
      <c r="AK4" s="147"/>
      <c r="AL4" s="147"/>
      <c r="AM4" s="147"/>
      <c r="AN4" s="147"/>
      <c r="AO4" s="147"/>
      <c r="AP4" s="147"/>
      <c r="AQ4" s="147"/>
      <c r="AR4" s="147"/>
      <c r="AS4" s="147"/>
      <c r="AT4" s="147"/>
      <c r="AU4" s="147"/>
      <c r="AV4" s="147"/>
      <c r="AW4" s="147"/>
      <c r="AX4" s="147"/>
      <c r="AY4" s="147"/>
      <c r="AZ4" s="147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  <c r="BS4" s="10"/>
    </row>
    <row r="5" spans="1:71" ht="16.5" hidden="1" customHeight="1" x14ac:dyDescent="0.3">
      <c r="A5" s="147" t="s">
        <v>788</v>
      </c>
      <c r="B5" s="147">
        <v>366559</v>
      </c>
      <c r="C5" s="147">
        <v>356869</v>
      </c>
      <c r="D5" s="147">
        <v>337136</v>
      </c>
      <c r="E5" s="147">
        <v>556782</v>
      </c>
      <c r="F5" s="147">
        <v>707387</v>
      </c>
      <c r="G5" s="147">
        <v>580989</v>
      </c>
      <c r="H5" s="147">
        <v>613088</v>
      </c>
      <c r="I5" s="147">
        <v>728374.61</v>
      </c>
      <c r="J5" s="147">
        <v>663070</v>
      </c>
      <c r="K5" s="147">
        <v>457878</v>
      </c>
      <c r="L5" s="147">
        <v>993472</v>
      </c>
      <c r="M5" s="147">
        <v>1037296.71</v>
      </c>
      <c r="N5" s="147">
        <v>921463</v>
      </c>
      <c r="O5" s="147">
        <v>1620060</v>
      </c>
      <c r="P5" s="147">
        <v>1413466</v>
      </c>
      <c r="Q5" s="147">
        <v>902520.4</v>
      </c>
      <c r="R5" s="147">
        <v>487034</v>
      </c>
      <c r="S5" s="147">
        <v>1023114</v>
      </c>
      <c r="T5" s="147">
        <v>827214</v>
      </c>
      <c r="U5" s="147">
        <v>1400044.8529999999</v>
      </c>
      <c r="V5" s="147">
        <v>1826360</v>
      </c>
      <c r="W5" s="147">
        <v>1610051</v>
      </c>
      <c r="X5" s="147">
        <v>1552162</v>
      </c>
      <c r="Y5" s="147">
        <v>1620733.8419999999</v>
      </c>
      <c r="Z5" s="147">
        <v>999351</v>
      </c>
      <c r="AA5" s="147">
        <v>922487</v>
      </c>
      <c r="AB5" s="147">
        <v>957348</v>
      </c>
      <c r="AC5" s="147">
        <v>2123441.142</v>
      </c>
      <c r="AD5" s="147">
        <v>1247461</v>
      </c>
      <c r="AE5" s="147">
        <v>1471828</v>
      </c>
      <c r="AF5" s="147">
        <v>5218080</v>
      </c>
      <c r="AG5" s="147">
        <v>2815969.87</v>
      </c>
      <c r="AH5" s="147">
        <v>962284</v>
      </c>
      <c r="AI5" s="147">
        <v>2206725</v>
      </c>
      <c r="AJ5" s="147">
        <v>1401212</v>
      </c>
      <c r="AK5" s="147">
        <v>976122</v>
      </c>
      <c r="AL5" s="147">
        <v>470443</v>
      </c>
      <c r="AM5" s="147">
        <v>610231</v>
      </c>
      <c r="AN5" s="147">
        <v>1098010</v>
      </c>
      <c r="AO5" s="147">
        <v>814911</v>
      </c>
      <c r="AP5" s="147">
        <v>478764</v>
      </c>
      <c r="AQ5" s="147">
        <v>972338</v>
      </c>
      <c r="AR5" s="147">
        <v>764198</v>
      </c>
      <c r="AS5" s="147">
        <v>1585654</v>
      </c>
      <c r="AT5" s="147">
        <v>802664</v>
      </c>
      <c r="AU5" s="147">
        <v>1063411</v>
      </c>
      <c r="AV5" s="147">
        <v>828720</v>
      </c>
      <c r="AW5" s="147">
        <v>4689470</v>
      </c>
      <c r="AX5" s="147">
        <v>2365018</v>
      </c>
      <c r="AY5" s="147">
        <v>5322492</v>
      </c>
      <c r="AZ5" s="147">
        <v>5862442</v>
      </c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</row>
    <row r="6" spans="1:71" ht="16.5" hidden="1" customHeight="1" x14ac:dyDescent="0.3">
      <c r="A6" s="147" t="s">
        <v>963</v>
      </c>
      <c r="B6" s="147">
        <v>0</v>
      </c>
      <c r="C6" s="147">
        <v>0</v>
      </c>
      <c r="D6" s="147">
        <v>0</v>
      </c>
      <c r="E6" s="147">
        <v>1000000</v>
      </c>
      <c r="F6" s="147">
        <v>0</v>
      </c>
      <c r="G6" s="147">
        <v>0</v>
      </c>
      <c r="H6" s="147">
        <v>0</v>
      </c>
      <c r="I6" s="147">
        <v>0</v>
      </c>
      <c r="J6" s="147">
        <v>0</v>
      </c>
      <c r="K6" s="147">
        <v>0</v>
      </c>
      <c r="L6" s="147">
        <v>0</v>
      </c>
      <c r="M6" s="147">
        <v>0</v>
      </c>
      <c r="N6" s="147">
        <v>0</v>
      </c>
      <c r="O6" s="147">
        <v>0</v>
      </c>
      <c r="P6" s="147">
        <v>0</v>
      </c>
      <c r="Q6" s="147">
        <v>0</v>
      </c>
      <c r="R6" s="147">
        <v>0</v>
      </c>
      <c r="S6" s="147">
        <v>0</v>
      </c>
      <c r="T6" s="147">
        <v>0</v>
      </c>
      <c r="U6" s="147">
        <v>0</v>
      </c>
      <c r="V6" s="147">
        <v>0</v>
      </c>
      <c r="W6" s="147">
        <v>0</v>
      </c>
      <c r="X6" s="147">
        <v>0</v>
      </c>
      <c r="Y6" s="147">
        <v>1593720</v>
      </c>
      <c r="Z6" s="147">
        <v>7461086</v>
      </c>
      <c r="AA6" s="147">
        <v>7462426</v>
      </c>
      <c r="AB6" s="147">
        <v>2500000</v>
      </c>
      <c r="AC6" s="147">
        <v>4032884.358</v>
      </c>
      <c r="AD6" s="147">
        <v>4022212</v>
      </c>
      <c r="AE6" s="147">
        <v>4116842</v>
      </c>
      <c r="AF6" s="147">
        <v>0</v>
      </c>
      <c r="AG6" s="147">
        <v>0</v>
      </c>
      <c r="AH6" s="147">
        <v>0</v>
      </c>
      <c r="AI6" s="147">
        <v>0</v>
      </c>
      <c r="AJ6" s="147">
        <v>0</v>
      </c>
      <c r="AK6" s="147">
        <v>0</v>
      </c>
      <c r="AL6" s="147">
        <v>0</v>
      </c>
      <c r="AM6" s="147">
        <v>0</v>
      </c>
      <c r="AN6" s="147">
        <v>0</v>
      </c>
      <c r="AO6" s="147">
        <v>63560</v>
      </c>
      <c r="AP6" s="147">
        <v>63560</v>
      </c>
      <c r="AQ6" s="147">
        <v>0</v>
      </c>
      <c r="AR6" s="147">
        <v>0</v>
      </c>
      <c r="AS6" s="147">
        <v>0</v>
      </c>
      <c r="AT6" s="147">
        <v>0</v>
      </c>
      <c r="AU6" s="147">
        <v>0</v>
      </c>
      <c r="AV6" s="147">
        <v>0</v>
      </c>
      <c r="AW6" s="147">
        <v>0</v>
      </c>
      <c r="AX6" s="147">
        <v>0</v>
      </c>
      <c r="AY6" s="147">
        <v>0</v>
      </c>
      <c r="AZ6" s="147">
        <v>0</v>
      </c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</row>
    <row r="7" spans="1:71" ht="16.5" hidden="1" customHeight="1" x14ac:dyDescent="0.3">
      <c r="A7" s="147" t="s">
        <v>964</v>
      </c>
      <c r="B7" s="147">
        <v>6079313</v>
      </c>
      <c r="C7" s="147">
        <v>6999043</v>
      </c>
      <c r="D7" s="147">
        <v>7375659</v>
      </c>
      <c r="E7" s="147">
        <v>7104888</v>
      </c>
      <c r="F7" s="147">
        <v>7491961</v>
      </c>
      <c r="G7" s="147">
        <v>6811227</v>
      </c>
      <c r="H7" s="147">
        <v>6524408</v>
      </c>
      <c r="I7" s="147">
        <v>6501039.5599999996</v>
      </c>
      <c r="J7" s="147">
        <v>6456499</v>
      </c>
      <c r="K7" s="147">
        <v>6918882</v>
      </c>
      <c r="L7" s="147">
        <v>6149731</v>
      </c>
      <c r="M7" s="147">
        <v>9217858.3800000008</v>
      </c>
      <c r="N7" s="147">
        <v>10339358</v>
      </c>
      <c r="O7" s="147">
        <v>11210281</v>
      </c>
      <c r="P7" s="147">
        <v>10709650</v>
      </c>
      <c r="Q7" s="147">
        <v>11160791.42</v>
      </c>
      <c r="R7" s="147">
        <v>11974807</v>
      </c>
      <c r="S7" s="147">
        <v>12811627</v>
      </c>
      <c r="T7" s="147">
        <v>12267003</v>
      </c>
      <c r="U7" s="147">
        <v>11918157.722999999</v>
      </c>
      <c r="V7" s="147">
        <v>12331796</v>
      </c>
      <c r="W7" s="147">
        <v>14754216</v>
      </c>
      <c r="X7" s="147">
        <v>13054693</v>
      </c>
      <c r="Y7" s="147">
        <v>13948340.827</v>
      </c>
      <c r="Z7" s="147">
        <v>13284418</v>
      </c>
      <c r="AA7" s="147">
        <v>14859356</v>
      </c>
      <c r="AB7" s="147">
        <v>13453681</v>
      </c>
      <c r="AC7" s="147">
        <v>15403766.437999999</v>
      </c>
      <c r="AD7" s="147">
        <v>13607514</v>
      </c>
      <c r="AE7" s="147">
        <v>14807170</v>
      </c>
      <c r="AF7" s="147">
        <v>14122912</v>
      </c>
      <c r="AG7" s="147">
        <v>15775582.15</v>
      </c>
      <c r="AH7" s="147">
        <v>15535560</v>
      </c>
      <c r="AI7" s="147">
        <v>17415347</v>
      </c>
      <c r="AJ7" s="147">
        <v>17411517</v>
      </c>
      <c r="AK7" s="147">
        <v>16412244</v>
      </c>
      <c r="AL7" s="147">
        <v>16161127</v>
      </c>
      <c r="AM7" s="147">
        <v>18076803</v>
      </c>
      <c r="AN7" s="147">
        <v>18109227</v>
      </c>
      <c r="AO7" s="147">
        <v>16343842</v>
      </c>
      <c r="AP7" s="147">
        <v>13961077</v>
      </c>
      <c r="AQ7" s="147">
        <v>15637149</v>
      </c>
      <c r="AR7" s="147">
        <v>15851816</v>
      </c>
      <c r="AS7" s="147">
        <v>16018214</v>
      </c>
      <c r="AT7" s="147">
        <v>14797718</v>
      </c>
      <c r="AU7" s="147">
        <v>15422256</v>
      </c>
      <c r="AV7" s="147">
        <v>15461923</v>
      </c>
      <c r="AW7" s="147">
        <v>14868926</v>
      </c>
      <c r="AX7" s="147">
        <v>15705143</v>
      </c>
      <c r="AY7" s="147">
        <v>13903963</v>
      </c>
      <c r="AZ7" s="147">
        <v>14344031</v>
      </c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</row>
    <row r="8" spans="1:71" ht="16.5" hidden="1" customHeight="1" x14ac:dyDescent="0.3">
      <c r="A8" s="147" t="s">
        <v>965</v>
      </c>
      <c r="B8" s="147">
        <v>6207574</v>
      </c>
      <c r="C8" s="147">
        <v>7085915</v>
      </c>
      <c r="D8" s="147">
        <v>7444805</v>
      </c>
      <c r="E8" s="147">
        <v>7225471</v>
      </c>
      <c r="F8" s="147">
        <v>7603766</v>
      </c>
      <c r="G8" s="147">
        <v>6905117</v>
      </c>
      <c r="H8" s="147">
        <v>6606681</v>
      </c>
      <c r="I8" s="147">
        <v>6601564.6900000004</v>
      </c>
      <c r="J8" s="147">
        <v>6559634</v>
      </c>
      <c r="K8" s="147">
        <v>7041903</v>
      </c>
      <c r="L8" s="147">
        <v>6286981</v>
      </c>
      <c r="M8" s="147">
        <v>9390185.6999999993</v>
      </c>
      <c r="N8" s="147">
        <v>10505398</v>
      </c>
      <c r="O8" s="147">
        <v>11388195</v>
      </c>
      <c r="P8" s="147">
        <v>10897905</v>
      </c>
      <c r="Q8" s="147">
        <v>0</v>
      </c>
      <c r="R8" s="147">
        <v>0</v>
      </c>
      <c r="S8" s="147">
        <v>0</v>
      </c>
      <c r="T8" s="147">
        <v>0</v>
      </c>
      <c r="U8" s="147">
        <v>0</v>
      </c>
      <c r="V8" s="147">
        <v>0</v>
      </c>
      <c r="W8" s="147">
        <v>0</v>
      </c>
      <c r="X8" s="147">
        <v>0</v>
      </c>
      <c r="Y8" s="147">
        <v>0</v>
      </c>
      <c r="Z8" s="147">
        <v>0</v>
      </c>
      <c r="AA8" s="147">
        <v>0</v>
      </c>
      <c r="AB8" s="147">
        <v>0</v>
      </c>
      <c r="AC8" s="147">
        <v>0</v>
      </c>
      <c r="AD8" s="147">
        <v>0</v>
      </c>
      <c r="AE8" s="147">
        <v>0</v>
      </c>
      <c r="AF8" s="147">
        <v>0</v>
      </c>
      <c r="AG8" s="147">
        <v>0</v>
      </c>
      <c r="AH8" s="147">
        <v>0</v>
      </c>
      <c r="AI8" s="147">
        <v>0</v>
      </c>
      <c r="AJ8" s="147">
        <v>0</v>
      </c>
      <c r="AK8" s="147">
        <v>0</v>
      </c>
      <c r="AL8" s="147">
        <v>0</v>
      </c>
      <c r="AM8" s="147">
        <v>0</v>
      </c>
      <c r="AN8" s="147">
        <v>0</v>
      </c>
      <c r="AO8" s="147">
        <v>0</v>
      </c>
      <c r="AP8" s="147">
        <v>0</v>
      </c>
      <c r="AQ8" s="147">
        <v>0</v>
      </c>
      <c r="AR8" s="147">
        <v>0</v>
      </c>
      <c r="AS8" s="147">
        <v>0</v>
      </c>
      <c r="AT8" s="147">
        <v>0</v>
      </c>
      <c r="AU8" s="147">
        <v>0</v>
      </c>
      <c r="AV8" s="147">
        <v>0</v>
      </c>
      <c r="AW8" s="147">
        <v>0</v>
      </c>
      <c r="AX8" s="147">
        <v>0</v>
      </c>
      <c r="AY8" s="147">
        <v>0</v>
      </c>
      <c r="AZ8" s="147">
        <v>0</v>
      </c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  <c r="BS8" s="10"/>
    </row>
    <row r="9" spans="1:71" ht="16.5" hidden="1" customHeight="1" x14ac:dyDescent="0.3">
      <c r="A9" s="147" t="s">
        <v>980</v>
      </c>
      <c r="B9" s="147">
        <v>45419</v>
      </c>
      <c r="C9" s="147">
        <v>40762</v>
      </c>
      <c r="D9" s="147">
        <v>68190</v>
      </c>
      <c r="E9" s="147">
        <v>31044</v>
      </c>
      <c r="F9" s="147">
        <v>52528</v>
      </c>
      <c r="G9" s="147">
        <v>47272</v>
      </c>
      <c r="H9" s="147">
        <v>62155</v>
      </c>
      <c r="I9" s="147">
        <v>57443.71</v>
      </c>
      <c r="J9" s="147">
        <v>70924</v>
      </c>
      <c r="K9" s="147">
        <v>59049</v>
      </c>
      <c r="L9" s="147">
        <v>43780</v>
      </c>
      <c r="M9" s="147">
        <v>60939.44</v>
      </c>
      <c r="N9" s="147">
        <v>84350</v>
      </c>
      <c r="O9" s="147">
        <v>70196</v>
      </c>
      <c r="P9" s="147">
        <v>72879</v>
      </c>
      <c r="Q9" s="147">
        <v>0</v>
      </c>
      <c r="R9" s="147">
        <v>0</v>
      </c>
      <c r="S9" s="147">
        <v>0</v>
      </c>
      <c r="T9" s="147">
        <v>0</v>
      </c>
      <c r="U9" s="147">
        <v>0</v>
      </c>
      <c r="V9" s="147">
        <v>0</v>
      </c>
      <c r="W9" s="147">
        <v>0</v>
      </c>
      <c r="X9" s="147">
        <v>0</v>
      </c>
      <c r="Y9" s="147">
        <v>0</v>
      </c>
      <c r="Z9" s="147">
        <v>0</v>
      </c>
      <c r="AA9" s="147">
        <v>0</v>
      </c>
      <c r="AB9" s="147">
        <v>0</v>
      </c>
      <c r="AC9" s="147">
        <v>0</v>
      </c>
      <c r="AD9" s="147">
        <v>0</v>
      </c>
      <c r="AE9" s="147">
        <v>0</v>
      </c>
      <c r="AF9" s="147">
        <v>0</v>
      </c>
      <c r="AG9" s="147">
        <v>0</v>
      </c>
      <c r="AH9" s="147">
        <v>0</v>
      </c>
      <c r="AI9" s="147">
        <v>0</v>
      </c>
      <c r="AJ9" s="147">
        <v>0</v>
      </c>
      <c r="AK9" s="147">
        <v>0</v>
      </c>
      <c r="AL9" s="147">
        <v>0</v>
      </c>
      <c r="AM9" s="147">
        <v>0</v>
      </c>
      <c r="AN9" s="147">
        <v>0</v>
      </c>
      <c r="AO9" s="147">
        <v>0</v>
      </c>
      <c r="AP9" s="147">
        <v>0</v>
      </c>
      <c r="AQ9" s="147">
        <v>0</v>
      </c>
      <c r="AR9" s="147">
        <v>0</v>
      </c>
      <c r="AS9" s="147">
        <v>0</v>
      </c>
      <c r="AT9" s="147">
        <v>0</v>
      </c>
      <c r="AU9" s="147">
        <v>0</v>
      </c>
      <c r="AV9" s="147">
        <v>0</v>
      </c>
      <c r="AW9" s="147">
        <v>0</v>
      </c>
      <c r="AX9" s="147">
        <v>0</v>
      </c>
      <c r="AY9" s="147">
        <v>0</v>
      </c>
      <c r="AZ9" s="147">
        <v>0</v>
      </c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0"/>
      <c r="BP9" s="10"/>
      <c r="BQ9" s="10"/>
      <c r="BR9" s="10"/>
      <c r="BS9" s="10"/>
    </row>
    <row r="10" spans="1:71" ht="16.5" hidden="1" customHeight="1" x14ac:dyDescent="0.3">
      <c r="A10" s="147" t="s">
        <v>789</v>
      </c>
      <c r="B10" s="147">
        <v>173680</v>
      </c>
      <c r="C10" s="147">
        <v>127634</v>
      </c>
      <c r="D10" s="147">
        <v>137336</v>
      </c>
      <c r="E10" s="147">
        <v>151627</v>
      </c>
      <c r="F10" s="147">
        <v>164333</v>
      </c>
      <c r="G10" s="147">
        <v>141162</v>
      </c>
      <c r="H10" s="147">
        <v>144428</v>
      </c>
      <c r="I10" s="147">
        <v>157968.85</v>
      </c>
      <c r="J10" s="147">
        <v>174059</v>
      </c>
      <c r="K10" s="147">
        <v>182070</v>
      </c>
      <c r="L10" s="147">
        <v>181030</v>
      </c>
      <c r="M10" s="147">
        <v>233266.76</v>
      </c>
      <c r="N10" s="147">
        <v>250390</v>
      </c>
      <c r="O10" s="147">
        <v>248110</v>
      </c>
      <c r="P10" s="147">
        <v>261134</v>
      </c>
      <c r="Q10" s="147">
        <v>0</v>
      </c>
      <c r="R10" s="147">
        <v>0</v>
      </c>
      <c r="S10" s="147">
        <v>0</v>
      </c>
      <c r="T10" s="147">
        <v>0</v>
      </c>
      <c r="U10" s="147">
        <v>0</v>
      </c>
      <c r="V10" s="147">
        <v>0</v>
      </c>
      <c r="W10" s="147">
        <v>0</v>
      </c>
      <c r="X10" s="147">
        <v>0</v>
      </c>
      <c r="Y10" s="147">
        <v>0</v>
      </c>
      <c r="Z10" s="147">
        <v>0</v>
      </c>
      <c r="AA10" s="147">
        <v>0</v>
      </c>
      <c r="AB10" s="147">
        <v>0</v>
      </c>
      <c r="AC10" s="147">
        <v>0</v>
      </c>
      <c r="AD10" s="147">
        <v>0</v>
      </c>
      <c r="AE10" s="147">
        <v>0</v>
      </c>
      <c r="AF10" s="147">
        <v>0</v>
      </c>
      <c r="AG10" s="147">
        <v>0</v>
      </c>
      <c r="AH10" s="147">
        <v>0</v>
      </c>
      <c r="AI10" s="147">
        <v>0</v>
      </c>
      <c r="AJ10" s="147">
        <v>0</v>
      </c>
      <c r="AK10" s="147">
        <v>0</v>
      </c>
      <c r="AL10" s="147">
        <v>0</v>
      </c>
      <c r="AM10" s="147">
        <v>0</v>
      </c>
      <c r="AN10" s="147">
        <v>0</v>
      </c>
      <c r="AO10" s="147">
        <v>0</v>
      </c>
      <c r="AP10" s="147">
        <v>0</v>
      </c>
      <c r="AQ10" s="147">
        <v>0</v>
      </c>
      <c r="AR10" s="147">
        <v>0</v>
      </c>
      <c r="AS10" s="147">
        <v>0</v>
      </c>
      <c r="AT10" s="147">
        <v>0</v>
      </c>
      <c r="AU10" s="147">
        <v>0</v>
      </c>
      <c r="AV10" s="147">
        <v>0</v>
      </c>
      <c r="AW10" s="147">
        <v>0</v>
      </c>
      <c r="AX10" s="147">
        <v>0</v>
      </c>
      <c r="AY10" s="147">
        <v>0</v>
      </c>
      <c r="AZ10" s="147">
        <v>0</v>
      </c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  <c r="BO10" s="10"/>
      <c r="BP10" s="10"/>
      <c r="BQ10" s="10"/>
      <c r="BR10" s="10"/>
      <c r="BS10" s="10"/>
    </row>
    <row r="11" spans="1:71" ht="16.5" hidden="1" customHeight="1" x14ac:dyDescent="0.3">
      <c r="A11" s="147" t="s">
        <v>994</v>
      </c>
      <c r="B11" s="147">
        <v>15100</v>
      </c>
      <c r="C11" s="147">
        <v>15000</v>
      </c>
      <c r="D11" s="147">
        <v>15000</v>
      </c>
      <c r="E11" s="147">
        <v>15000</v>
      </c>
      <c r="F11" s="147">
        <v>15000</v>
      </c>
      <c r="G11" s="147">
        <v>15450</v>
      </c>
      <c r="H11" s="147">
        <v>15300</v>
      </c>
      <c r="I11" s="147">
        <v>0</v>
      </c>
      <c r="J11" s="147">
        <v>0</v>
      </c>
      <c r="K11" s="147">
        <v>0</v>
      </c>
      <c r="L11" s="147">
        <v>0</v>
      </c>
      <c r="M11" s="147">
        <v>0</v>
      </c>
      <c r="N11" s="147">
        <v>0</v>
      </c>
      <c r="O11" s="147">
        <v>0</v>
      </c>
      <c r="P11" s="147">
        <v>0</v>
      </c>
      <c r="Q11" s="147">
        <v>0</v>
      </c>
      <c r="R11" s="147">
        <v>5801</v>
      </c>
      <c r="S11" s="147">
        <v>6125</v>
      </c>
      <c r="T11" s="147">
        <v>8049</v>
      </c>
      <c r="U11" s="147">
        <v>11652.013000000001</v>
      </c>
      <c r="V11" s="147">
        <v>11175</v>
      </c>
      <c r="W11" s="147">
        <v>9197</v>
      </c>
      <c r="X11" s="147">
        <v>5036</v>
      </c>
      <c r="Y11" s="147">
        <v>2958.1439999999998</v>
      </c>
      <c r="Z11" s="147">
        <v>3458</v>
      </c>
      <c r="AA11" s="147">
        <v>3258</v>
      </c>
      <c r="AB11" s="147">
        <v>3258</v>
      </c>
      <c r="AC11" s="147">
        <v>4190.549</v>
      </c>
      <c r="AD11" s="147">
        <v>4347</v>
      </c>
      <c r="AE11" s="147">
        <v>5372</v>
      </c>
      <c r="AF11" s="147">
        <v>17874</v>
      </c>
      <c r="AG11" s="147">
        <v>32985.75</v>
      </c>
      <c r="AH11" s="147">
        <v>6217</v>
      </c>
      <c r="AI11" s="147">
        <v>5208</v>
      </c>
      <c r="AJ11" s="147">
        <v>1250</v>
      </c>
      <c r="AK11" s="147">
        <v>0</v>
      </c>
      <c r="AL11" s="147">
        <v>0</v>
      </c>
      <c r="AM11" s="147">
        <v>33150</v>
      </c>
      <c r="AN11" s="147">
        <v>57120</v>
      </c>
      <c r="AO11" s="147">
        <v>69870</v>
      </c>
      <c r="AP11" s="147">
        <v>111690</v>
      </c>
      <c r="AQ11" s="147">
        <v>134640</v>
      </c>
      <c r="AR11" s="147">
        <v>148920</v>
      </c>
      <c r="AS11" s="147">
        <v>170850</v>
      </c>
      <c r="AT11" s="147">
        <v>124543</v>
      </c>
      <c r="AU11" s="147">
        <v>123972</v>
      </c>
      <c r="AV11" s="147">
        <v>123249</v>
      </c>
      <c r="AW11" s="147">
        <v>132766</v>
      </c>
      <c r="AX11" s="147">
        <v>10909</v>
      </c>
      <c r="AY11" s="147">
        <v>8636</v>
      </c>
      <c r="AZ11" s="147">
        <v>9168</v>
      </c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  <c r="BO11" s="10"/>
      <c r="BP11" s="10"/>
      <c r="BQ11" s="10"/>
      <c r="BR11" s="10"/>
      <c r="BS11" s="10"/>
    </row>
    <row r="12" spans="1:71" ht="16.5" hidden="1" customHeight="1" x14ac:dyDescent="0.3">
      <c r="A12" s="147" t="s">
        <v>965</v>
      </c>
      <c r="B12" s="147">
        <v>15100</v>
      </c>
      <c r="C12" s="147">
        <v>15000</v>
      </c>
      <c r="D12" s="147">
        <v>15000</v>
      </c>
      <c r="E12" s="147">
        <v>15000</v>
      </c>
      <c r="F12" s="147">
        <v>15000</v>
      </c>
      <c r="G12" s="147">
        <v>15450</v>
      </c>
      <c r="H12" s="147">
        <v>15300</v>
      </c>
      <c r="I12" s="147">
        <v>0</v>
      </c>
      <c r="J12" s="147">
        <v>0</v>
      </c>
      <c r="K12" s="147">
        <v>0</v>
      </c>
      <c r="L12" s="147">
        <v>0</v>
      </c>
      <c r="M12" s="147">
        <v>0</v>
      </c>
      <c r="N12" s="147">
        <v>0</v>
      </c>
      <c r="O12" s="147">
        <v>0</v>
      </c>
      <c r="P12" s="147">
        <v>0</v>
      </c>
      <c r="Q12" s="147">
        <v>0</v>
      </c>
      <c r="R12" s="147">
        <v>5801</v>
      </c>
      <c r="S12" s="147">
        <v>6125</v>
      </c>
      <c r="T12" s="147">
        <v>8049</v>
      </c>
      <c r="U12" s="147">
        <v>11652.013000000001</v>
      </c>
      <c r="V12" s="147">
        <v>11175</v>
      </c>
      <c r="W12" s="147">
        <v>9197</v>
      </c>
      <c r="X12" s="147">
        <v>5036</v>
      </c>
      <c r="Y12" s="147">
        <v>2958.1439999999998</v>
      </c>
      <c r="Z12" s="147">
        <v>3458</v>
      </c>
      <c r="AA12" s="147">
        <v>3258</v>
      </c>
      <c r="AB12" s="147">
        <v>3258</v>
      </c>
      <c r="AC12" s="147">
        <v>4190.549</v>
      </c>
      <c r="AD12" s="147">
        <v>4347</v>
      </c>
      <c r="AE12" s="147">
        <v>5372</v>
      </c>
      <c r="AF12" s="147">
        <v>17874</v>
      </c>
      <c r="AG12" s="147">
        <v>2385.75</v>
      </c>
      <c r="AH12" s="147">
        <v>6217</v>
      </c>
      <c r="AI12" s="147">
        <v>5208</v>
      </c>
      <c r="AJ12" s="147">
        <v>1250</v>
      </c>
      <c r="AK12" s="147">
        <v>0</v>
      </c>
      <c r="AL12" s="147">
        <v>0</v>
      </c>
      <c r="AM12" s="147">
        <v>0</v>
      </c>
      <c r="AN12" s="147">
        <v>0</v>
      </c>
      <c r="AO12" s="147">
        <v>0</v>
      </c>
      <c r="AP12" s="147">
        <v>0</v>
      </c>
      <c r="AQ12" s="147">
        <v>0</v>
      </c>
      <c r="AR12" s="147">
        <v>0</v>
      </c>
      <c r="AS12" s="147">
        <v>0</v>
      </c>
      <c r="AT12" s="147">
        <v>0</v>
      </c>
      <c r="AU12" s="147">
        <v>0</v>
      </c>
      <c r="AV12" s="147">
        <v>2968</v>
      </c>
      <c r="AW12" s="147">
        <v>132766</v>
      </c>
      <c r="AX12" s="147">
        <v>10909</v>
      </c>
      <c r="AY12" s="147">
        <v>8636</v>
      </c>
      <c r="AZ12" s="147">
        <v>9168</v>
      </c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  <c r="BO12" s="10"/>
      <c r="BP12" s="10"/>
      <c r="BQ12" s="10"/>
      <c r="BR12" s="10"/>
      <c r="BS12" s="10"/>
    </row>
    <row r="13" spans="1:71" ht="16.5" hidden="1" customHeight="1" x14ac:dyDescent="0.3">
      <c r="A13" s="147" t="s">
        <v>980</v>
      </c>
      <c r="B13" s="147">
        <v>0</v>
      </c>
      <c r="C13" s="147">
        <v>0</v>
      </c>
      <c r="D13" s="147">
        <v>0</v>
      </c>
      <c r="E13" s="147">
        <v>0</v>
      </c>
      <c r="F13" s="147">
        <v>0</v>
      </c>
      <c r="G13" s="147">
        <v>0</v>
      </c>
      <c r="H13" s="147">
        <v>0</v>
      </c>
      <c r="I13" s="147">
        <v>0</v>
      </c>
      <c r="J13" s="147">
        <v>0</v>
      </c>
      <c r="K13" s="147">
        <v>0</v>
      </c>
      <c r="L13" s="147">
        <v>0</v>
      </c>
      <c r="M13" s="147">
        <v>0</v>
      </c>
      <c r="N13" s="147">
        <v>0</v>
      </c>
      <c r="O13" s="147">
        <v>0</v>
      </c>
      <c r="P13" s="147">
        <v>0</v>
      </c>
      <c r="Q13" s="147">
        <v>0</v>
      </c>
      <c r="R13" s="147">
        <v>0</v>
      </c>
      <c r="S13" s="147">
        <v>0</v>
      </c>
      <c r="T13" s="147">
        <v>0</v>
      </c>
      <c r="U13" s="147">
        <v>0</v>
      </c>
      <c r="V13" s="147">
        <v>0</v>
      </c>
      <c r="W13" s="147">
        <v>0</v>
      </c>
      <c r="X13" s="147">
        <v>0</v>
      </c>
      <c r="Y13" s="147">
        <v>0</v>
      </c>
      <c r="Z13" s="147">
        <v>0</v>
      </c>
      <c r="AA13" s="147">
        <v>0</v>
      </c>
      <c r="AB13" s="147">
        <v>0</v>
      </c>
      <c r="AC13" s="147">
        <v>0</v>
      </c>
      <c r="AD13" s="147">
        <v>0</v>
      </c>
      <c r="AE13" s="147">
        <v>0</v>
      </c>
      <c r="AF13" s="147">
        <v>0</v>
      </c>
      <c r="AG13" s="147">
        <v>30600</v>
      </c>
      <c r="AH13" s="147">
        <v>0</v>
      </c>
      <c r="AI13" s="147">
        <v>0</v>
      </c>
      <c r="AJ13" s="147">
        <v>0</v>
      </c>
      <c r="AK13" s="147">
        <v>0</v>
      </c>
      <c r="AL13" s="147">
        <v>0</v>
      </c>
      <c r="AM13" s="147">
        <v>33150</v>
      </c>
      <c r="AN13" s="147">
        <v>57120</v>
      </c>
      <c r="AO13" s="147">
        <v>69870</v>
      </c>
      <c r="AP13" s="147">
        <v>111690</v>
      </c>
      <c r="AQ13" s="147">
        <v>134640</v>
      </c>
      <c r="AR13" s="147">
        <v>148920</v>
      </c>
      <c r="AS13" s="147">
        <v>170850</v>
      </c>
      <c r="AT13" s="147">
        <v>124543</v>
      </c>
      <c r="AU13" s="147">
        <v>123972</v>
      </c>
      <c r="AV13" s="147">
        <v>120281</v>
      </c>
      <c r="AW13" s="147">
        <v>0</v>
      </c>
      <c r="AX13" s="147">
        <v>0</v>
      </c>
      <c r="AY13" s="147">
        <v>0</v>
      </c>
      <c r="AZ13" s="147">
        <v>0</v>
      </c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  <c r="BO13" s="10"/>
      <c r="BP13" s="10"/>
      <c r="BQ13" s="10"/>
      <c r="BR13" s="10"/>
      <c r="BS13" s="10"/>
    </row>
    <row r="14" spans="1:71" ht="16.5" hidden="1" customHeight="1" x14ac:dyDescent="0.3">
      <c r="A14" s="147" t="s">
        <v>1117</v>
      </c>
      <c r="B14" s="147">
        <v>0</v>
      </c>
      <c r="C14" s="147">
        <v>0</v>
      </c>
      <c r="D14" s="147">
        <v>0</v>
      </c>
      <c r="E14" s="147">
        <v>0</v>
      </c>
      <c r="F14" s="147">
        <v>0</v>
      </c>
      <c r="G14" s="147">
        <v>2608</v>
      </c>
      <c r="H14" s="147">
        <v>1986</v>
      </c>
      <c r="I14" s="147">
        <v>1445.32</v>
      </c>
      <c r="J14" s="147">
        <v>658</v>
      </c>
      <c r="K14" s="147">
        <v>1557</v>
      </c>
      <c r="L14" s="147">
        <v>1516</v>
      </c>
      <c r="M14" s="147">
        <v>1430.75</v>
      </c>
      <c r="N14" s="147">
        <v>1258</v>
      </c>
      <c r="O14" s="147">
        <v>3230</v>
      </c>
      <c r="P14" s="147">
        <v>4237</v>
      </c>
      <c r="Q14" s="147">
        <v>4070.57</v>
      </c>
      <c r="R14" s="147">
        <v>5776</v>
      </c>
      <c r="S14" s="147">
        <v>8554</v>
      </c>
      <c r="T14" s="147">
        <v>9136</v>
      </c>
      <c r="U14" s="147">
        <v>6954.5240000000003</v>
      </c>
      <c r="V14" s="147">
        <v>7511</v>
      </c>
      <c r="W14" s="147">
        <v>7979</v>
      </c>
      <c r="X14" s="147">
        <v>7667</v>
      </c>
      <c r="Y14" s="147">
        <v>4116.3890000000001</v>
      </c>
      <c r="Z14" s="147">
        <v>4020</v>
      </c>
      <c r="AA14" s="147">
        <v>4876</v>
      </c>
      <c r="AB14" s="147">
        <v>4786</v>
      </c>
      <c r="AC14" s="147">
        <v>4527.2839999999997</v>
      </c>
      <c r="AD14" s="147">
        <v>4265</v>
      </c>
      <c r="AE14" s="147">
        <v>3701</v>
      </c>
      <c r="AF14" s="147">
        <v>3477</v>
      </c>
      <c r="AG14" s="147">
        <v>3409.62</v>
      </c>
      <c r="AH14" s="147">
        <v>287</v>
      </c>
      <c r="AI14" s="147">
        <v>172</v>
      </c>
      <c r="AJ14" s="147">
        <v>102</v>
      </c>
      <c r="AK14" s="147">
        <v>0</v>
      </c>
      <c r="AL14" s="147">
        <v>0</v>
      </c>
      <c r="AM14" s="147">
        <v>0</v>
      </c>
      <c r="AN14" s="147">
        <v>0</v>
      </c>
      <c r="AO14" s="147">
        <v>0</v>
      </c>
      <c r="AP14" s="147">
        <v>0</v>
      </c>
      <c r="AQ14" s="147">
        <v>0</v>
      </c>
      <c r="AR14" s="147">
        <v>0</v>
      </c>
      <c r="AS14" s="147">
        <v>0</v>
      </c>
      <c r="AT14" s="147">
        <v>0</v>
      </c>
      <c r="AU14" s="147">
        <v>0</v>
      </c>
      <c r="AV14" s="147">
        <v>0</v>
      </c>
      <c r="AW14" s="147">
        <v>0</v>
      </c>
      <c r="AX14" s="147">
        <v>0</v>
      </c>
      <c r="AY14" s="147">
        <v>0</v>
      </c>
      <c r="AZ14" s="147">
        <v>0</v>
      </c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/>
      <c r="BO14" s="10"/>
      <c r="BP14" s="10"/>
      <c r="BQ14" s="10"/>
      <c r="BR14" s="10"/>
      <c r="BS14" s="10"/>
    </row>
    <row r="15" spans="1:71" ht="16.5" hidden="1" customHeight="1" x14ac:dyDescent="0.3">
      <c r="A15" s="147" t="s">
        <v>965</v>
      </c>
      <c r="B15" s="147">
        <v>0</v>
      </c>
      <c r="C15" s="147">
        <v>0</v>
      </c>
      <c r="D15" s="147">
        <v>0</v>
      </c>
      <c r="E15" s="147">
        <v>0</v>
      </c>
      <c r="F15" s="147">
        <v>0</v>
      </c>
      <c r="G15" s="147">
        <v>2608</v>
      </c>
      <c r="H15" s="147">
        <v>1986</v>
      </c>
      <c r="I15" s="147">
        <v>1445.32</v>
      </c>
      <c r="J15" s="147">
        <v>658</v>
      </c>
      <c r="K15" s="147">
        <v>1557</v>
      </c>
      <c r="L15" s="147">
        <v>1516</v>
      </c>
      <c r="M15" s="147">
        <v>1430.75</v>
      </c>
      <c r="N15" s="147">
        <v>1258</v>
      </c>
      <c r="O15" s="147">
        <v>3230</v>
      </c>
      <c r="P15" s="147">
        <v>4237</v>
      </c>
      <c r="Q15" s="147">
        <v>4070.57</v>
      </c>
      <c r="R15" s="147">
        <v>5776</v>
      </c>
      <c r="S15" s="147">
        <v>8554</v>
      </c>
      <c r="T15" s="147">
        <v>9136</v>
      </c>
      <c r="U15" s="147">
        <v>6954.5240000000003</v>
      </c>
      <c r="V15" s="147">
        <v>7511</v>
      </c>
      <c r="W15" s="147">
        <v>7979</v>
      </c>
      <c r="X15" s="147">
        <v>7667</v>
      </c>
      <c r="Y15" s="147">
        <v>4116.3890000000001</v>
      </c>
      <c r="Z15" s="147">
        <v>4020</v>
      </c>
      <c r="AA15" s="147">
        <v>4876</v>
      </c>
      <c r="AB15" s="147">
        <v>4786</v>
      </c>
      <c r="AC15" s="147">
        <v>4527.2839999999997</v>
      </c>
      <c r="AD15" s="147">
        <v>4265</v>
      </c>
      <c r="AE15" s="147">
        <v>3701</v>
      </c>
      <c r="AF15" s="147">
        <v>3477</v>
      </c>
      <c r="AG15" s="147">
        <v>3409.62</v>
      </c>
      <c r="AH15" s="147">
        <v>287</v>
      </c>
      <c r="AI15" s="147">
        <v>172</v>
      </c>
      <c r="AJ15" s="147">
        <v>102</v>
      </c>
      <c r="AK15" s="147">
        <v>0</v>
      </c>
      <c r="AL15" s="147">
        <v>0</v>
      </c>
      <c r="AM15" s="147">
        <v>0</v>
      </c>
      <c r="AN15" s="147">
        <v>0</v>
      </c>
      <c r="AO15" s="147">
        <v>0</v>
      </c>
      <c r="AP15" s="147">
        <v>0</v>
      </c>
      <c r="AQ15" s="147">
        <v>0</v>
      </c>
      <c r="AR15" s="147">
        <v>0</v>
      </c>
      <c r="AS15" s="147">
        <v>0</v>
      </c>
      <c r="AT15" s="147">
        <v>0</v>
      </c>
      <c r="AU15" s="147">
        <v>0</v>
      </c>
      <c r="AV15" s="147">
        <v>0</v>
      </c>
      <c r="AW15" s="147">
        <v>0</v>
      </c>
      <c r="AX15" s="147">
        <v>0</v>
      </c>
      <c r="AY15" s="147">
        <v>0</v>
      </c>
      <c r="AZ15" s="147">
        <v>0</v>
      </c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0"/>
      <c r="BS15" s="10"/>
    </row>
    <row r="16" spans="1:71" ht="16.5" hidden="1" customHeight="1" x14ac:dyDescent="0.3">
      <c r="A16" s="147" t="s">
        <v>1118</v>
      </c>
      <c r="B16" s="147">
        <v>0</v>
      </c>
      <c r="C16" s="147">
        <v>0</v>
      </c>
      <c r="D16" s="147">
        <v>0</v>
      </c>
      <c r="E16" s="147">
        <v>0</v>
      </c>
      <c r="F16" s="147">
        <v>0</v>
      </c>
      <c r="G16" s="147">
        <v>130726</v>
      </c>
      <c r="H16" s="147">
        <v>203676</v>
      </c>
      <c r="I16" s="147">
        <v>117263.19</v>
      </c>
      <c r="J16" s="147">
        <v>282294</v>
      </c>
      <c r="K16" s="147">
        <v>338220</v>
      </c>
      <c r="L16" s="147">
        <v>1173816</v>
      </c>
      <c r="M16" s="147">
        <v>748337.71</v>
      </c>
      <c r="N16" s="147">
        <v>206027</v>
      </c>
      <c r="O16" s="147">
        <v>36867</v>
      </c>
      <c r="P16" s="147">
        <v>152643</v>
      </c>
      <c r="Q16" s="147">
        <v>142731.95000000001</v>
      </c>
      <c r="R16" s="147">
        <v>254360</v>
      </c>
      <c r="S16" s="147">
        <v>151458</v>
      </c>
      <c r="T16" s="147">
        <v>290099</v>
      </c>
      <c r="U16" s="147">
        <v>240052.68</v>
      </c>
      <c r="V16" s="147">
        <v>656437</v>
      </c>
      <c r="W16" s="147">
        <v>32016</v>
      </c>
      <c r="X16" s="147">
        <v>142028</v>
      </c>
      <c r="Y16" s="147">
        <v>4416.4930000000004</v>
      </c>
      <c r="Z16" s="147">
        <v>136927</v>
      </c>
      <c r="AA16" s="147">
        <v>127768</v>
      </c>
      <c r="AB16" s="147">
        <v>139666</v>
      </c>
      <c r="AC16" s="147">
        <v>127232.183</v>
      </c>
      <c r="AD16" s="147">
        <v>869052</v>
      </c>
      <c r="AE16" s="147">
        <v>460890</v>
      </c>
      <c r="AF16" s="147">
        <v>1587509</v>
      </c>
      <c r="AG16" s="147">
        <v>1421699.05</v>
      </c>
      <c r="AH16" s="147">
        <v>840829</v>
      </c>
      <c r="AI16" s="147">
        <v>785492</v>
      </c>
      <c r="AJ16" s="147">
        <v>596396</v>
      </c>
      <c r="AK16" s="147">
        <v>854832</v>
      </c>
      <c r="AL16" s="147">
        <v>1367694</v>
      </c>
      <c r="AM16" s="147">
        <v>640198</v>
      </c>
      <c r="AN16" s="147">
        <v>618577</v>
      </c>
      <c r="AO16" s="147">
        <v>725121</v>
      </c>
      <c r="AP16" s="147">
        <v>994992</v>
      </c>
      <c r="AQ16" s="147">
        <v>408193</v>
      </c>
      <c r="AR16" s="147">
        <v>381205</v>
      </c>
      <c r="AS16" s="147">
        <v>616621</v>
      </c>
      <c r="AT16" s="147">
        <v>0</v>
      </c>
      <c r="AU16" s="147">
        <v>0</v>
      </c>
      <c r="AV16" s="147">
        <v>0</v>
      </c>
      <c r="AW16" s="147">
        <v>0</v>
      </c>
      <c r="AX16" s="147">
        <v>0</v>
      </c>
      <c r="AY16" s="147">
        <v>0</v>
      </c>
      <c r="AZ16" s="147">
        <v>0</v>
      </c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</row>
    <row r="17" spans="1:71" ht="16.5" hidden="1" customHeight="1" x14ac:dyDescent="0.3">
      <c r="A17" s="147" t="s">
        <v>965</v>
      </c>
      <c r="B17" s="147">
        <v>0</v>
      </c>
      <c r="C17" s="147">
        <v>0</v>
      </c>
      <c r="D17" s="147">
        <v>0</v>
      </c>
      <c r="E17" s="147">
        <v>0</v>
      </c>
      <c r="F17" s="147">
        <v>0</v>
      </c>
      <c r="G17" s="147">
        <v>130726</v>
      </c>
      <c r="H17" s="147">
        <v>203676</v>
      </c>
      <c r="I17" s="147">
        <v>117263.19</v>
      </c>
      <c r="J17" s="147">
        <v>282294</v>
      </c>
      <c r="K17" s="147">
        <v>338220</v>
      </c>
      <c r="L17" s="147">
        <v>1173816</v>
      </c>
      <c r="M17" s="147">
        <v>748337.71</v>
      </c>
      <c r="N17" s="147">
        <v>206027</v>
      </c>
      <c r="O17" s="147">
        <v>36867</v>
      </c>
      <c r="P17" s="147">
        <v>152643</v>
      </c>
      <c r="Q17" s="147">
        <v>142731.95000000001</v>
      </c>
      <c r="R17" s="147">
        <v>254360</v>
      </c>
      <c r="S17" s="147">
        <v>151458</v>
      </c>
      <c r="T17" s="147">
        <v>290099</v>
      </c>
      <c r="U17" s="147">
        <v>240052.68</v>
      </c>
      <c r="V17" s="147">
        <v>656437</v>
      </c>
      <c r="W17" s="147">
        <v>32016</v>
      </c>
      <c r="X17" s="147">
        <v>142028</v>
      </c>
      <c r="Y17" s="147">
        <v>4416.4930000000004</v>
      </c>
      <c r="Z17" s="147">
        <v>136927</v>
      </c>
      <c r="AA17" s="147">
        <v>127768</v>
      </c>
      <c r="AB17" s="147">
        <v>139666</v>
      </c>
      <c r="AC17" s="147">
        <v>127232.183</v>
      </c>
      <c r="AD17" s="147">
        <v>869052</v>
      </c>
      <c r="AE17" s="147">
        <v>460890</v>
      </c>
      <c r="AF17" s="147">
        <v>1587509</v>
      </c>
      <c r="AG17" s="147">
        <v>1421699.05</v>
      </c>
      <c r="AH17" s="147">
        <v>840829</v>
      </c>
      <c r="AI17" s="147">
        <v>785492</v>
      </c>
      <c r="AJ17" s="147">
        <v>596396</v>
      </c>
      <c r="AK17" s="147">
        <v>854832</v>
      </c>
      <c r="AL17" s="147">
        <v>1367694</v>
      </c>
      <c r="AM17" s="147">
        <v>640198</v>
      </c>
      <c r="AN17" s="147">
        <v>618577</v>
      </c>
      <c r="AO17" s="147">
        <v>725121</v>
      </c>
      <c r="AP17" s="147">
        <v>994992</v>
      </c>
      <c r="AQ17" s="147">
        <v>408193</v>
      </c>
      <c r="AR17" s="147">
        <v>381205</v>
      </c>
      <c r="AS17" s="147">
        <v>616621</v>
      </c>
      <c r="AT17" s="147">
        <v>0</v>
      </c>
      <c r="AU17" s="147">
        <v>0</v>
      </c>
      <c r="AV17" s="147">
        <v>0</v>
      </c>
      <c r="AW17" s="147">
        <v>0</v>
      </c>
      <c r="AX17" s="147">
        <v>0</v>
      </c>
      <c r="AY17" s="147">
        <v>0</v>
      </c>
      <c r="AZ17" s="147">
        <v>0</v>
      </c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  <c r="BR17" s="10"/>
      <c r="BS17" s="10"/>
    </row>
    <row r="18" spans="1:71" ht="16.5" hidden="1" customHeight="1" x14ac:dyDescent="0.3">
      <c r="A18" s="147" t="s">
        <v>966</v>
      </c>
      <c r="B18" s="147">
        <v>14218102</v>
      </c>
      <c r="C18" s="147">
        <v>15233738</v>
      </c>
      <c r="D18" s="147">
        <v>19693344</v>
      </c>
      <c r="E18" s="147">
        <v>19228747</v>
      </c>
      <c r="F18" s="147">
        <v>16696822</v>
      </c>
      <c r="G18" s="147">
        <v>16294265</v>
      </c>
      <c r="H18" s="147">
        <v>17477334</v>
      </c>
      <c r="I18" s="147">
        <v>16008231.52</v>
      </c>
      <c r="J18" s="147">
        <v>15228573</v>
      </c>
      <c r="K18" s="147">
        <v>16787056</v>
      </c>
      <c r="L18" s="147">
        <v>16840348</v>
      </c>
      <c r="M18" s="147">
        <v>21383155.48</v>
      </c>
      <c r="N18" s="147">
        <v>21780915</v>
      </c>
      <c r="O18" s="147">
        <v>22986007</v>
      </c>
      <c r="P18" s="147">
        <v>25389074</v>
      </c>
      <c r="Q18" s="147">
        <v>26131954.5</v>
      </c>
      <c r="R18" s="147">
        <v>27490838</v>
      </c>
      <c r="S18" s="147">
        <v>29342539</v>
      </c>
      <c r="T18" s="147">
        <v>29319918</v>
      </c>
      <c r="U18" s="147">
        <v>33290478.541000001</v>
      </c>
      <c r="V18" s="147">
        <v>33546713</v>
      </c>
      <c r="W18" s="147">
        <v>34637462</v>
      </c>
      <c r="X18" s="147">
        <v>36181065</v>
      </c>
      <c r="Y18" s="147">
        <v>36917346.431999996</v>
      </c>
      <c r="Z18" s="147">
        <v>34463889</v>
      </c>
      <c r="AA18" s="147">
        <v>33884960</v>
      </c>
      <c r="AB18" s="147">
        <v>35809097</v>
      </c>
      <c r="AC18" s="147">
        <v>37517574.733999997</v>
      </c>
      <c r="AD18" s="147">
        <v>34133354</v>
      </c>
      <c r="AE18" s="147">
        <v>33169349</v>
      </c>
      <c r="AF18" s="147">
        <v>35032449</v>
      </c>
      <c r="AG18" s="147">
        <v>35180216.25</v>
      </c>
      <c r="AH18" s="147">
        <v>33062536</v>
      </c>
      <c r="AI18" s="147">
        <v>34976601</v>
      </c>
      <c r="AJ18" s="147">
        <v>37248080</v>
      </c>
      <c r="AK18" s="147">
        <v>39626191</v>
      </c>
      <c r="AL18" s="147">
        <v>39129576</v>
      </c>
      <c r="AM18" s="147">
        <v>40417978</v>
      </c>
      <c r="AN18" s="147">
        <v>42155317</v>
      </c>
      <c r="AO18" s="147">
        <v>43359928</v>
      </c>
      <c r="AP18" s="147">
        <v>40690667</v>
      </c>
      <c r="AQ18" s="147">
        <v>39707722</v>
      </c>
      <c r="AR18" s="147">
        <v>39995712</v>
      </c>
      <c r="AS18" s="147">
        <v>38371250</v>
      </c>
      <c r="AT18" s="147">
        <v>36859224</v>
      </c>
      <c r="AU18" s="147">
        <v>37125714</v>
      </c>
      <c r="AV18" s="147">
        <v>36950766</v>
      </c>
      <c r="AW18" s="147">
        <v>36873414</v>
      </c>
      <c r="AX18" s="147">
        <v>35719609</v>
      </c>
      <c r="AY18" s="147">
        <v>34695744</v>
      </c>
      <c r="AZ18" s="147">
        <v>37758390</v>
      </c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  <c r="BN18" s="10"/>
      <c r="BO18" s="10"/>
      <c r="BP18" s="10"/>
      <c r="BQ18" s="10"/>
      <c r="BR18" s="10"/>
      <c r="BS18" s="10"/>
    </row>
    <row r="19" spans="1:71" ht="16.5" hidden="1" customHeight="1" x14ac:dyDescent="0.3">
      <c r="A19" s="147" t="s">
        <v>1119</v>
      </c>
      <c r="B19" s="147">
        <v>0</v>
      </c>
      <c r="C19" s="147">
        <v>0</v>
      </c>
      <c r="D19" s="147">
        <v>0</v>
      </c>
      <c r="E19" s="147">
        <v>0</v>
      </c>
      <c r="F19" s="147">
        <v>0</v>
      </c>
      <c r="G19" s="147">
        <v>0</v>
      </c>
      <c r="H19" s="147">
        <v>0</v>
      </c>
      <c r="I19" s="147">
        <v>0</v>
      </c>
      <c r="J19" s="147">
        <v>0</v>
      </c>
      <c r="K19" s="147">
        <v>0</v>
      </c>
      <c r="L19" s="147">
        <v>0</v>
      </c>
      <c r="M19" s="147">
        <v>0</v>
      </c>
      <c r="N19" s="147">
        <v>0</v>
      </c>
      <c r="O19" s="147">
        <v>0</v>
      </c>
      <c r="P19" s="147">
        <v>0</v>
      </c>
      <c r="Q19" s="147">
        <v>0</v>
      </c>
      <c r="R19" s="147">
        <v>0</v>
      </c>
      <c r="S19" s="147">
        <v>0</v>
      </c>
      <c r="T19" s="147">
        <v>0</v>
      </c>
      <c r="U19" s="147">
        <v>0</v>
      </c>
      <c r="V19" s="147">
        <v>0</v>
      </c>
      <c r="W19" s="147">
        <v>0</v>
      </c>
      <c r="X19" s="147">
        <v>0</v>
      </c>
      <c r="Y19" s="147">
        <v>0</v>
      </c>
      <c r="Z19" s="147">
        <v>0</v>
      </c>
      <c r="AA19" s="147">
        <v>0</v>
      </c>
      <c r="AB19" s="147">
        <v>0</v>
      </c>
      <c r="AC19" s="147">
        <v>0</v>
      </c>
      <c r="AD19" s="147">
        <v>0</v>
      </c>
      <c r="AE19" s="147">
        <v>0</v>
      </c>
      <c r="AF19" s="147">
        <v>0</v>
      </c>
      <c r="AG19" s="147">
        <v>0</v>
      </c>
      <c r="AH19" s="147">
        <v>0</v>
      </c>
      <c r="AI19" s="147">
        <v>0</v>
      </c>
      <c r="AJ19" s="147">
        <v>0</v>
      </c>
      <c r="AK19" s="147">
        <v>0</v>
      </c>
      <c r="AL19" s="147">
        <v>0</v>
      </c>
      <c r="AM19" s="147">
        <v>0</v>
      </c>
      <c r="AN19" s="147">
        <v>0</v>
      </c>
      <c r="AO19" s="147">
        <v>0</v>
      </c>
      <c r="AP19" s="147">
        <v>0</v>
      </c>
      <c r="AQ19" s="147">
        <v>0</v>
      </c>
      <c r="AR19" s="147">
        <v>0</v>
      </c>
      <c r="AS19" s="147">
        <v>0</v>
      </c>
      <c r="AT19" s="147">
        <v>1138577</v>
      </c>
      <c r="AU19" s="147">
        <v>1616213</v>
      </c>
      <c r="AV19" s="147">
        <v>1818455</v>
      </c>
      <c r="AW19" s="147">
        <v>1950245</v>
      </c>
      <c r="AX19" s="147">
        <v>630820</v>
      </c>
      <c r="AY19" s="147">
        <v>1590857</v>
      </c>
      <c r="AZ19" s="147">
        <v>499705</v>
      </c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</row>
    <row r="20" spans="1:71" ht="16.5" hidden="1" customHeight="1" x14ac:dyDescent="0.3">
      <c r="A20" s="147" t="s">
        <v>1120</v>
      </c>
      <c r="B20" s="147">
        <v>0</v>
      </c>
      <c r="C20" s="147">
        <v>0</v>
      </c>
      <c r="D20" s="147">
        <v>0</v>
      </c>
      <c r="E20" s="147">
        <v>0</v>
      </c>
      <c r="F20" s="147">
        <v>0</v>
      </c>
      <c r="G20" s="147">
        <v>0</v>
      </c>
      <c r="H20" s="147">
        <v>0</v>
      </c>
      <c r="I20" s="147">
        <v>0</v>
      </c>
      <c r="J20" s="147">
        <v>0</v>
      </c>
      <c r="K20" s="147">
        <v>0</v>
      </c>
      <c r="L20" s="147">
        <v>0</v>
      </c>
      <c r="M20" s="147">
        <v>0</v>
      </c>
      <c r="N20" s="147">
        <v>0</v>
      </c>
      <c r="O20" s="147">
        <v>0</v>
      </c>
      <c r="P20" s="147">
        <v>0</v>
      </c>
      <c r="Q20" s="147">
        <v>0</v>
      </c>
      <c r="R20" s="147">
        <v>0</v>
      </c>
      <c r="S20" s="147">
        <v>0</v>
      </c>
      <c r="T20" s="147">
        <v>0</v>
      </c>
      <c r="U20" s="147">
        <v>0</v>
      </c>
      <c r="V20" s="147">
        <v>0</v>
      </c>
      <c r="W20" s="147">
        <v>0</v>
      </c>
      <c r="X20" s="147">
        <v>0</v>
      </c>
      <c r="Y20" s="147">
        <v>0</v>
      </c>
      <c r="Z20" s="147">
        <v>0</v>
      </c>
      <c r="AA20" s="147">
        <v>0</v>
      </c>
      <c r="AB20" s="147">
        <v>0</v>
      </c>
      <c r="AC20" s="147">
        <v>0</v>
      </c>
      <c r="AD20" s="147">
        <v>0</v>
      </c>
      <c r="AE20" s="147">
        <v>0</v>
      </c>
      <c r="AF20" s="147">
        <v>0</v>
      </c>
      <c r="AG20" s="147">
        <v>0</v>
      </c>
      <c r="AH20" s="147">
        <v>0</v>
      </c>
      <c r="AI20" s="147">
        <v>0</v>
      </c>
      <c r="AJ20" s="147">
        <v>0</v>
      </c>
      <c r="AK20" s="147">
        <v>1032461</v>
      </c>
      <c r="AL20" s="147">
        <v>970855</v>
      </c>
      <c r="AM20" s="147">
        <v>464892</v>
      </c>
      <c r="AN20" s="147">
        <v>47857</v>
      </c>
      <c r="AO20" s="147">
        <v>33941</v>
      </c>
      <c r="AP20" s="147">
        <v>25599</v>
      </c>
      <c r="AQ20" s="147">
        <v>33697</v>
      </c>
      <c r="AR20" s="147">
        <v>522754</v>
      </c>
      <c r="AS20" s="147">
        <v>489926</v>
      </c>
      <c r="AT20" s="147">
        <v>208606</v>
      </c>
      <c r="AU20" s="147">
        <v>175163</v>
      </c>
      <c r="AV20" s="147">
        <v>153684</v>
      </c>
      <c r="AW20" s="147">
        <v>54981</v>
      </c>
      <c r="AX20" s="147">
        <v>54871</v>
      </c>
      <c r="AY20" s="147">
        <v>6863</v>
      </c>
      <c r="AZ20" s="147">
        <v>7201</v>
      </c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  <c r="BS20" s="10"/>
    </row>
    <row r="21" spans="1:71" ht="16.5" hidden="1" customHeight="1" x14ac:dyDescent="0.3">
      <c r="A21" s="147" t="s">
        <v>969</v>
      </c>
      <c r="B21" s="147">
        <v>1078669</v>
      </c>
      <c r="C21" s="147">
        <v>904654</v>
      </c>
      <c r="D21" s="147">
        <v>890898</v>
      </c>
      <c r="E21" s="147">
        <v>910650</v>
      </c>
      <c r="F21" s="147">
        <v>756023</v>
      </c>
      <c r="G21" s="147">
        <v>486234</v>
      </c>
      <c r="H21" s="147">
        <v>474508</v>
      </c>
      <c r="I21" s="147">
        <v>860991.44</v>
      </c>
      <c r="J21" s="147">
        <v>637248</v>
      </c>
      <c r="K21" s="147">
        <v>507263</v>
      </c>
      <c r="L21" s="147">
        <v>537414</v>
      </c>
      <c r="M21" s="147">
        <v>1612948.88</v>
      </c>
      <c r="N21" s="147">
        <v>1682409</v>
      </c>
      <c r="O21" s="147">
        <v>1653230</v>
      </c>
      <c r="P21" s="147">
        <v>1555714</v>
      </c>
      <c r="Q21" s="147">
        <v>1588297.03</v>
      </c>
      <c r="R21" s="147">
        <v>1580151</v>
      </c>
      <c r="S21" s="147">
        <v>1635786</v>
      </c>
      <c r="T21" s="147">
        <v>1698462</v>
      </c>
      <c r="U21" s="147">
        <v>1469286.669</v>
      </c>
      <c r="V21" s="147">
        <v>1516543</v>
      </c>
      <c r="W21" s="147">
        <v>1576133</v>
      </c>
      <c r="X21" s="147">
        <v>1490725</v>
      </c>
      <c r="Y21" s="147">
        <v>1452676.746</v>
      </c>
      <c r="Z21" s="147">
        <v>1530795</v>
      </c>
      <c r="AA21" s="147">
        <v>1343331</v>
      </c>
      <c r="AB21" s="147">
        <v>1231242</v>
      </c>
      <c r="AC21" s="147">
        <v>1650282.861</v>
      </c>
      <c r="AD21" s="147">
        <v>1737928</v>
      </c>
      <c r="AE21" s="147">
        <v>1835202</v>
      </c>
      <c r="AF21" s="147">
        <v>1836493</v>
      </c>
      <c r="AG21" s="147">
        <v>1624922.19</v>
      </c>
      <c r="AH21" s="147">
        <v>1294111</v>
      </c>
      <c r="AI21" s="147">
        <v>1219430</v>
      </c>
      <c r="AJ21" s="147">
        <v>1206910</v>
      </c>
      <c r="AK21" s="147">
        <v>1176674</v>
      </c>
      <c r="AL21" s="147">
        <v>978908</v>
      </c>
      <c r="AM21" s="147">
        <v>1030969</v>
      </c>
      <c r="AN21" s="147">
        <v>1292740</v>
      </c>
      <c r="AO21" s="147">
        <v>1335393</v>
      </c>
      <c r="AP21" s="147">
        <v>1497829</v>
      </c>
      <c r="AQ21" s="147">
        <v>1463514</v>
      </c>
      <c r="AR21" s="147">
        <v>1396033</v>
      </c>
      <c r="AS21" s="147">
        <v>1768512</v>
      </c>
      <c r="AT21" s="147">
        <v>1146936</v>
      </c>
      <c r="AU21" s="147">
        <v>1125597</v>
      </c>
      <c r="AV21" s="147">
        <v>1118542</v>
      </c>
      <c r="AW21" s="147">
        <v>976981</v>
      </c>
      <c r="AX21" s="147">
        <v>740169</v>
      </c>
      <c r="AY21" s="147">
        <v>682063</v>
      </c>
      <c r="AZ21" s="147">
        <v>1054193</v>
      </c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  <c r="BS21" s="10"/>
    </row>
    <row r="22" spans="1:71" ht="16.5" hidden="1" customHeight="1" x14ac:dyDescent="0.3">
      <c r="A22" s="147" t="s">
        <v>1121</v>
      </c>
      <c r="B22" s="147">
        <v>0</v>
      </c>
      <c r="C22" s="147">
        <v>0</v>
      </c>
      <c r="D22" s="147">
        <v>0</v>
      </c>
      <c r="E22" s="147">
        <v>0</v>
      </c>
      <c r="F22" s="147">
        <v>0</v>
      </c>
      <c r="G22" s="147">
        <v>154731</v>
      </c>
      <c r="H22" s="147">
        <v>146544</v>
      </c>
      <c r="I22" s="147">
        <v>153815.15</v>
      </c>
      <c r="J22" s="147">
        <v>168245</v>
      </c>
      <c r="K22" s="147">
        <v>184711</v>
      </c>
      <c r="L22" s="147">
        <v>160827</v>
      </c>
      <c r="M22" s="147">
        <v>538929.72</v>
      </c>
      <c r="N22" s="147">
        <v>594506</v>
      </c>
      <c r="O22" s="147">
        <v>517225</v>
      </c>
      <c r="P22" s="147">
        <v>535949</v>
      </c>
      <c r="Q22" s="147">
        <v>664015.22</v>
      </c>
      <c r="R22" s="147">
        <v>639375</v>
      </c>
      <c r="S22" s="147">
        <v>596458</v>
      </c>
      <c r="T22" s="147">
        <v>616889</v>
      </c>
      <c r="U22" s="147">
        <v>461043.103</v>
      </c>
      <c r="V22" s="147">
        <v>337155</v>
      </c>
      <c r="W22" s="147">
        <v>377882</v>
      </c>
      <c r="X22" s="147">
        <v>351868</v>
      </c>
      <c r="Y22" s="147">
        <v>360128.163</v>
      </c>
      <c r="Z22" s="147">
        <v>288888</v>
      </c>
      <c r="AA22" s="147">
        <v>202515</v>
      </c>
      <c r="AB22" s="147">
        <v>271614</v>
      </c>
      <c r="AC22" s="147">
        <v>463727.277</v>
      </c>
      <c r="AD22" s="147">
        <v>333730</v>
      </c>
      <c r="AE22" s="147">
        <v>342384</v>
      </c>
      <c r="AF22" s="147">
        <v>342437</v>
      </c>
      <c r="AG22" s="147">
        <v>387619.14</v>
      </c>
      <c r="AH22" s="147">
        <v>0</v>
      </c>
      <c r="AI22" s="147">
        <v>0</v>
      </c>
      <c r="AJ22" s="147">
        <v>0</v>
      </c>
      <c r="AK22" s="147">
        <v>0</v>
      </c>
      <c r="AL22" s="147">
        <v>0</v>
      </c>
      <c r="AM22" s="147">
        <v>0</v>
      </c>
      <c r="AN22" s="147">
        <v>0</v>
      </c>
      <c r="AO22" s="147">
        <v>0</v>
      </c>
      <c r="AP22" s="147">
        <v>0</v>
      </c>
      <c r="AQ22" s="147">
        <v>0</v>
      </c>
      <c r="AR22" s="147">
        <v>0</v>
      </c>
      <c r="AS22" s="147">
        <v>0</v>
      </c>
      <c r="AT22" s="147">
        <v>0</v>
      </c>
      <c r="AU22" s="147">
        <v>0</v>
      </c>
      <c r="AV22" s="147">
        <v>0</v>
      </c>
      <c r="AW22" s="147">
        <v>0</v>
      </c>
      <c r="AX22" s="147">
        <v>0</v>
      </c>
      <c r="AY22" s="147">
        <v>0</v>
      </c>
      <c r="AZ22" s="147">
        <v>0</v>
      </c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  <c r="BO22" s="10"/>
      <c r="BP22" s="10"/>
      <c r="BQ22" s="10"/>
      <c r="BR22" s="10"/>
      <c r="BS22" s="10"/>
    </row>
    <row r="23" spans="1:71" ht="16.5" hidden="1" customHeight="1" x14ac:dyDescent="0.3">
      <c r="A23" s="147" t="s">
        <v>987</v>
      </c>
      <c r="B23" s="147">
        <v>0</v>
      </c>
      <c r="C23" s="147">
        <v>0</v>
      </c>
      <c r="D23" s="147">
        <v>0</v>
      </c>
      <c r="E23" s="147">
        <v>0</v>
      </c>
      <c r="F23" s="147">
        <v>0</v>
      </c>
      <c r="G23" s="147">
        <v>35907</v>
      </c>
      <c r="H23" s="147">
        <v>62161</v>
      </c>
      <c r="I23" s="147">
        <v>325304.69</v>
      </c>
      <c r="J23" s="147">
        <v>180639</v>
      </c>
      <c r="K23" s="147">
        <v>55778</v>
      </c>
      <c r="L23" s="147">
        <v>36526</v>
      </c>
      <c r="M23" s="147">
        <v>26444.34</v>
      </c>
      <c r="N23" s="147">
        <v>33487</v>
      </c>
      <c r="O23" s="147">
        <v>38907</v>
      </c>
      <c r="P23" s="147">
        <v>42631</v>
      </c>
      <c r="Q23" s="147">
        <v>0</v>
      </c>
      <c r="R23" s="147">
        <v>0</v>
      </c>
      <c r="S23" s="147">
        <v>0</v>
      </c>
      <c r="T23" s="147">
        <v>0</v>
      </c>
      <c r="U23" s="147">
        <v>0</v>
      </c>
      <c r="V23" s="147">
        <v>0</v>
      </c>
      <c r="W23" s="147">
        <v>0</v>
      </c>
      <c r="X23" s="147">
        <v>0</v>
      </c>
      <c r="Y23" s="147">
        <v>0</v>
      </c>
      <c r="Z23" s="147">
        <v>0</v>
      </c>
      <c r="AA23" s="147">
        <v>0</v>
      </c>
      <c r="AB23" s="147">
        <v>0</v>
      </c>
      <c r="AC23" s="147">
        <v>0</v>
      </c>
      <c r="AD23" s="147">
        <v>0</v>
      </c>
      <c r="AE23" s="147">
        <v>0</v>
      </c>
      <c r="AF23" s="147">
        <v>0</v>
      </c>
      <c r="AG23" s="147">
        <v>0</v>
      </c>
      <c r="AH23" s="147">
        <v>0</v>
      </c>
      <c r="AI23" s="147">
        <v>0</v>
      </c>
      <c r="AJ23" s="147">
        <v>0</v>
      </c>
      <c r="AK23" s="147">
        <v>0</v>
      </c>
      <c r="AL23" s="147">
        <v>0</v>
      </c>
      <c r="AM23" s="147">
        <v>0</v>
      </c>
      <c r="AN23" s="147">
        <v>0</v>
      </c>
      <c r="AO23" s="147">
        <v>0</v>
      </c>
      <c r="AP23" s="147">
        <v>0</v>
      </c>
      <c r="AQ23" s="147">
        <v>0</v>
      </c>
      <c r="AR23" s="147">
        <v>0</v>
      </c>
      <c r="AS23" s="147">
        <v>0</v>
      </c>
      <c r="AT23" s="147">
        <v>0</v>
      </c>
      <c r="AU23" s="147">
        <v>0</v>
      </c>
      <c r="AV23" s="147">
        <v>0</v>
      </c>
      <c r="AW23" s="147">
        <v>0</v>
      </c>
      <c r="AX23" s="147">
        <v>0</v>
      </c>
      <c r="AY23" s="147">
        <v>0</v>
      </c>
      <c r="AZ23" s="147">
        <v>0</v>
      </c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  <c r="BN23" s="10"/>
      <c r="BO23" s="10"/>
      <c r="BP23" s="10"/>
      <c r="BQ23" s="10"/>
      <c r="BR23" s="10"/>
      <c r="BS23" s="10"/>
    </row>
    <row r="24" spans="1:71" ht="16.5" hidden="1" customHeight="1" x14ac:dyDescent="0.3">
      <c r="A24" s="147" t="s">
        <v>1122</v>
      </c>
      <c r="B24" s="147">
        <v>0</v>
      </c>
      <c r="C24" s="147">
        <v>0</v>
      </c>
      <c r="D24" s="147">
        <v>0</v>
      </c>
      <c r="E24" s="147">
        <v>0</v>
      </c>
      <c r="F24" s="147">
        <v>0</v>
      </c>
      <c r="G24" s="147">
        <v>165373</v>
      </c>
      <c r="H24" s="147">
        <v>157266</v>
      </c>
      <c r="I24" s="147">
        <v>281472.56</v>
      </c>
      <c r="J24" s="147">
        <v>200596</v>
      </c>
      <c r="K24" s="147">
        <v>166791</v>
      </c>
      <c r="L24" s="147">
        <v>173661</v>
      </c>
      <c r="M24" s="147">
        <v>707574.8</v>
      </c>
      <c r="N24" s="147">
        <v>855477</v>
      </c>
      <c r="O24" s="147">
        <v>824449</v>
      </c>
      <c r="P24" s="147">
        <v>697232</v>
      </c>
      <c r="Q24" s="147">
        <v>106600.9</v>
      </c>
      <c r="R24" s="147">
        <v>77987</v>
      </c>
      <c r="S24" s="147">
        <v>80654</v>
      </c>
      <c r="T24" s="147">
        <v>108955</v>
      </c>
      <c r="U24" s="147">
        <v>127239.879</v>
      </c>
      <c r="V24" s="147">
        <v>126593</v>
      </c>
      <c r="W24" s="147">
        <v>173393</v>
      </c>
      <c r="X24" s="147">
        <v>122716</v>
      </c>
      <c r="Y24" s="147">
        <v>210550.144</v>
      </c>
      <c r="Z24" s="147">
        <v>163062</v>
      </c>
      <c r="AA24" s="147">
        <v>227653</v>
      </c>
      <c r="AB24" s="147">
        <v>148408</v>
      </c>
      <c r="AC24" s="147">
        <v>264910.2</v>
      </c>
      <c r="AD24" s="147">
        <v>263936</v>
      </c>
      <c r="AE24" s="147">
        <v>282270</v>
      </c>
      <c r="AF24" s="147">
        <v>176172</v>
      </c>
      <c r="AG24" s="147">
        <v>200487.97</v>
      </c>
      <c r="AH24" s="147">
        <v>0</v>
      </c>
      <c r="AI24" s="147">
        <v>0</v>
      </c>
      <c r="AJ24" s="147">
        <v>0</v>
      </c>
      <c r="AK24" s="147">
        <v>0</v>
      </c>
      <c r="AL24" s="147">
        <v>0</v>
      </c>
      <c r="AM24" s="147">
        <v>0</v>
      </c>
      <c r="AN24" s="147">
        <v>0</v>
      </c>
      <c r="AO24" s="147">
        <v>0</v>
      </c>
      <c r="AP24" s="147">
        <v>0</v>
      </c>
      <c r="AQ24" s="147">
        <v>0</v>
      </c>
      <c r="AR24" s="147">
        <v>0</v>
      </c>
      <c r="AS24" s="147">
        <v>0</v>
      </c>
      <c r="AT24" s="147">
        <v>0</v>
      </c>
      <c r="AU24" s="147">
        <v>0</v>
      </c>
      <c r="AV24" s="147">
        <v>0</v>
      </c>
      <c r="AW24" s="147">
        <v>0</v>
      </c>
      <c r="AX24" s="147">
        <v>0</v>
      </c>
      <c r="AY24" s="147">
        <v>0</v>
      </c>
      <c r="AZ24" s="147">
        <v>0</v>
      </c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  <c r="BN24" s="10"/>
      <c r="BO24" s="10"/>
      <c r="BP24" s="10"/>
      <c r="BQ24" s="10"/>
      <c r="BR24" s="10"/>
      <c r="BS24" s="10"/>
    </row>
    <row r="25" spans="1:71" ht="16.5" hidden="1" customHeight="1" x14ac:dyDescent="0.3">
      <c r="A25" s="147" t="s">
        <v>1123</v>
      </c>
      <c r="B25" s="147">
        <v>0</v>
      </c>
      <c r="C25" s="147">
        <v>0</v>
      </c>
      <c r="D25" s="147">
        <v>0</v>
      </c>
      <c r="E25" s="147">
        <v>0</v>
      </c>
      <c r="F25" s="147">
        <v>0</v>
      </c>
      <c r="G25" s="147">
        <v>224</v>
      </c>
      <c r="H25" s="147">
        <v>150</v>
      </c>
      <c r="I25" s="147">
        <v>0</v>
      </c>
      <c r="J25" s="147">
        <v>9</v>
      </c>
      <c r="K25" s="147">
        <v>450</v>
      </c>
      <c r="L25" s="147">
        <v>750</v>
      </c>
      <c r="M25" s="147">
        <v>564.77</v>
      </c>
      <c r="N25" s="147">
        <v>415</v>
      </c>
      <c r="O25" s="147">
        <v>458</v>
      </c>
      <c r="P25" s="147">
        <v>362</v>
      </c>
      <c r="Q25" s="147">
        <v>0</v>
      </c>
      <c r="R25" s="147">
        <v>0</v>
      </c>
      <c r="S25" s="147">
        <v>0</v>
      </c>
      <c r="T25" s="147">
        <v>0</v>
      </c>
      <c r="U25" s="147">
        <v>0</v>
      </c>
      <c r="V25" s="147">
        <v>0</v>
      </c>
      <c r="W25" s="147">
        <v>0</v>
      </c>
      <c r="X25" s="147">
        <v>0</v>
      </c>
      <c r="Y25" s="147">
        <v>0</v>
      </c>
      <c r="Z25" s="147">
        <v>0</v>
      </c>
      <c r="AA25" s="147">
        <v>0</v>
      </c>
      <c r="AB25" s="147">
        <v>0</v>
      </c>
      <c r="AC25" s="147">
        <v>0</v>
      </c>
      <c r="AD25" s="147">
        <v>0</v>
      </c>
      <c r="AE25" s="147">
        <v>0</v>
      </c>
      <c r="AF25" s="147">
        <v>0</v>
      </c>
      <c r="AG25" s="147">
        <v>0</v>
      </c>
      <c r="AH25" s="147">
        <v>0</v>
      </c>
      <c r="AI25" s="147">
        <v>0</v>
      </c>
      <c r="AJ25" s="147">
        <v>0</v>
      </c>
      <c r="AK25" s="147">
        <v>0</v>
      </c>
      <c r="AL25" s="147">
        <v>0</v>
      </c>
      <c r="AM25" s="147">
        <v>0</v>
      </c>
      <c r="AN25" s="147">
        <v>0</v>
      </c>
      <c r="AO25" s="147">
        <v>0</v>
      </c>
      <c r="AP25" s="147">
        <v>0</v>
      </c>
      <c r="AQ25" s="147">
        <v>0</v>
      </c>
      <c r="AR25" s="147">
        <v>0</v>
      </c>
      <c r="AS25" s="147">
        <v>0</v>
      </c>
      <c r="AT25" s="147">
        <v>0</v>
      </c>
      <c r="AU25" s="147">
        <v>0</v>
      </c>
      <c r="AV25" s="147">
        <v>0</v>
      </c>
      <c r="AW25" s="147">
        <v>0</v>
      </c>
      <c r="AX25" s="147">
        <v>0</v>
      </c>
      <c r="AY25" s="147">
        <v>0</v>
      </c>
      <c r="AZ25" s="147">
        <v>0</v>
      </c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  <c r="BN25" s="10"/>
      <c r="BO25" s="10"/>
      <c r="BP25" s="10"/>
      <c r="BQ25" s="10"/>
      <c r="BR25" s="10"/>
      <c r="BS25" s="10"/>
    </row>
    <row r="26" spans="1:71" ht="16.5" hidden="1" customHeight="1" x14ac:dyDescent="0.3">
      <c r="A26" s="147" t="s">
        <v>970</v>
      </c>
      <c r="B26" s="147">
        <v>0</v>
      </c>
      <c r="C26" s="147">
        <v>0</v>
      </c>
      <c r="D26" s="147">
        <v>0</v>
      </c>
      <c r="E26" s="147">
        <v>0</v>
      </c>
      <c r="F26" s="147">
        <v>0</v>
      </c>
      <c r="G26" s="147">
        <v>129999</v>
      </c>
      <c r="H26" s="147">
        <v>108387</v>
      </c>
      <c r="I26" s="147">
        <v>100399.03999999999</v>
      </c>
      <c r="J26" s="147">
        <v>87759</v>
      </c>
      <c r="K26" s="147">
        <v>99533</v>
      </c>
      <c r="L26" s="147">
        <v>165650</v>
      </c>
      <c r="M26" s="147">
        <v>339435.26</v>
      </c>
      <c r="N26" s="147">
        <v>198524</v>
      </c>
      <c r="O26" s="147">
        <v>272191</v>
      </c>
      <c r="P26" s="147">
        <v>279540</v>
      </c>
      <c r="Q26" s="147">
        <v>817680.91</v>
      </c>
      <c r="R26" s="147">
        <v>862789</v>
      </c>
      <c r="S26" s="147">
        <v>958674</v>
      </c>
      <c r="T26" s="147">
        <v>972618</v>
      </c>
      <c r="U26" s="147">
        <v>881003.68700000003</v>
      </c>
      <c r="V26" s="147">
        <v>1052795</v>
      </c>
      <c r="W26" s="147">
        <v>1024858</v>
      </c>
      <c r="X26" s="147">
        <v>1016141</v>
      </c>
      <c r="Y26" s="147">
        <v>881998.43900000001</v>
      </c>
      <c r="Z26" s="147">
        <v>1078845</v>
      </c>
      <c r="AA26" s="147">
        <v>913163</v>
      </c>
      <c r="AB26" s="147">
        <v>811220</v>
      </c>
      <c r="AC26" s="147">
        <v>921645.38399999996</v>
      </c>
      <c r="AD26" s="147">
        <v>1140262</v>
      </c>
      <c r="AE26" s="147">
        <v>1210548</v>
      </c>
      <c r="AF26" s="147">
        <v>1317884</v>
      </c>
      <c r="AG26" s="147">
        <v>1036815.09</v>
      </c>
      <c r="AH26" s="147">
        <v>0</v>
      </c>
      <c r="AI26" s="147">
        <v>0</v>
      </c>
      <c r="AJ26" s="147">
        <v>0</v>
      </c>
      <c r="AK26" s="147">
        <v>0</v>
      </c>
      <c r="AL26" s="147">
        <v>0</v>
      </c>
      <c r="AM26" s="147">
        <v>1030969</v>
      </c>
      <c r="AN26" s="147">
        <v>0</v>
      </c>
      <c r="AO26" s="147">
        <v>0</v>
      </c>
      <c r="AP26" s="147">
        <v>0</v>
      </c>
      <c r="AQ26" s="147">
        <v>1463514</v>
      </c>
      <c r="AR26" s="147">
        <v>0</v>
      </c>
      <c r="AS26" s="147">
        <v>0</v>
      </c>
      <c r="AT26" s="147">
        <v>1146936</v>
      </c>
      <c r="AU26" s="147">
        <v>1125597</v>
      </c>
      <c r="AV26" s="147">
        <v>1118542</v>
      </c>
      <c r="AW26" s="147">
        <v>976981</v>
      </c>
      <c r="AX26" s="147">
        <v>740169</v>
      </c>
      <c r="AY26" s="147">
        <v>682063</v>
      </c>
      <c r="AZ26" s="147">
        <v>1054193</v>
      </c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10"/>
      <c r="BN26" s="10"/>
      <c r="BO26" s="10"/>
      <c r="BP26" s="10"/>
      <c r="BQ26" s="10"/>
      <c r="BR26" s="10"/>
      <c r="BS26" s="10"/>
    </row>
    <row r="27" spans="1:71" ht="16.5" hidden="1" customHeight="1" x14ac:dyDescent="0.3">
      <c r="A27" s="147" t="s">
        <v>971</v>
      </c>
      <c r="B27" s="147">
        <v>21757743</v>
      </c>
      <c r="C27" s="147">
        <v>23509304</v>
      </c>
      <c r="D27" s="147">
        <v>28312037</v>
      </c>
      <c r="E27" s="147">
        <v>28816067</v>
      </c>
      <c r="F27" s="147">
        <v>25667193</v>
      </c>
      <c r="G27" s="147">
        <v>24321499</v>
      </c>
      <c r="H27" s="147">
        <v>25310300</v>
      </c>
      <c r="I27" s="147">
        <v>24217345.629999999</v>
      </c>
      <c r="J27" s="147">
        <v>23268342</v>
      </c>
      <c r="K27" s="147">
        <v>25010856</v>
      </c>
      <c r="L27" s="147">
        <v>25696297</v>
      </c>
      <c r="M27" s="147">
        <v>34001027.909999996</v>
      </c>
      <c r="N27" s="147">
        <v>34931430</v>
      </c>
      <c r="O27" s="147">
        <v>37509675</v>
      </c>
      <c r="P27" s="147">
        <v>39224784</v>
      </c>
      <c r="Q27" s="147">
        <v>39930365.869999997</v>
      </c>
      <c r="R27" s="147">
        <v>41798767</v>
      </c>
      <c r="S27" s="147">
        <v>44979203</v>
      </c>
      <c r="T27" s="147">
        <v>44419881</v>
      </c>
      <c r="U27" s="147">
        <v>48336627.002999999</v>
      </c>
      <c r="V27" s="147">
        <v>49896535</v>
      </c>
      <c r="W27" s="147">
        <v>52627054</v>
      </c>
      <c r="X27" s="147">
        <v>52433376</v>
      </c>
      <c r="Y27" s="147">
        <v>55544308.873000003</v>
      </c>
      <c r="Z27" s="147">
        <v>57883944</v>
      </c>
      <c r="AA27" s="147">
        <v>58608462</v>
      </c>
      <c r="AB27" s="147">
        <v>54099078</v>
      </c>
      <c r="AC27" s="147">
        <v>60863899.549000002</v>
      </c>
      <c r="AD27" s="147">
        <v>55626133</v>
      </c>
      <c r="AE27" s="147">
        <v>55870354</v>
      </c>
      <c r="AF27" s="147">
        <v>57818794</v>
      </c>
      <c r="AG27" s="147">
        <v>56854784.869999997</v>
      </c>
      <c r="AH27" s="147">
        <v>51701824</v>
      </c>
      <c r="AI27" s="147">
        <v>56608975</v>
      </c>
      <c r="AJ27" s="147">
        <v>57865467</v>
      </c>
      <c r="AK27" s="147">
        <v>60078524</v>
      </c>
      <c r="AL27" s="147">
        <v>59078603</v>
      </c>
      <c r="AM27" s="147">
        <v>61274221</v>
      </c>
      <c r="AN27" s="147">
        <v>63378848</v>
      </c>
      <c r="AO27" s="147">
        <v>62746566</v>
      </c>
      <c r="AP27" s="147">
        <v>57824178</v>
      </c>
      <c r="AQ27" s="147">
        <v>58357253</v>
      </c>
      <c r="AR27" s="147">
        <v>59060638</v>
      </c>
      <c r="AS27" s="147">
        <v>59021027</v>
      </c>
      <c r="AT27" s="147">
        <v>55078268</v>
      </c>
      <c r="AU27" s="147">
        <v>56652326</v>
      </c>
      <c r="AV27" s="147">
        <v>56455339</v>
      </c>
      <c r="AW27" s="147">
        <v>59546783</v>
      </c>
      <c r="AX27" s="147">
        <v>55226539</v>
      </c>
      <c r="AY27" s="147">
        <v>56210618</v>
      </c>
      <c r="AZ27" s="147">
        <v>59535130</v>
      </c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/>
      <c r="BQ27" s="10"/>
      <c r="BR27" s="10"/>
      <c r="BS27" s="10"/>
    </row>
    <row r="28" spans="1:71" ht="16.5" hidden="1" customHeight="1" x14ac:dyDescent="0.3">
      <c r="A28" s="147" t="s">
        <v>972</v>
      </c>
      <c r="B28" s="147">
        <v>0</v>
      </c>
      <c r="C28" s="147">
        <v>0</v>
      </c>
      <c r="D28" s="147">
        <v>0</v>
      </c>
      <c r="E28" s="147">
        <v>0</v>
      </c>
      <c r="F28" s="147">
        <v>0</v>
      </c>
      <c r="G28" s="147">
        <v>730</v>
      </c>
      <c r="H28" s="147">
        <v>990</v>
      </c>
      <c r="I28" s="147">
        <v>989.8</v>
      </c>
      <c r="J28" s="147">
        <v>990</v>
      </c>
      <c r="K28" s="147">
        <v>990</v>
      </c>
      <c r="L28" s="147">
        <v>1057</v>
      </c>
      <c r="M28" s="147">
        <v>11031.72</v>
      </c>
      <c r="N28" s="147">
        <v>11795</v>
      </c>
      <c r="O28" s="147">
        <v>12211</v>
      </c>
      <c r="P28" s="147">
        <v>12270</v>
      </c>
      <c r="Q28" s="147">
        <v>12024.28</v>
      </c>
      <c r="R28" s="147">
        <v>12078</v>
      </c>
      <c r="S28" s="147">
        <v>12531</v>
      </c>
      <c r="T28" s="147">
        <v>12876</v>
      </c>
      <c r="U28" s="147">
        <v>13649.287</v>
      </c>
      <c r="V28" s="147">
        <v>12825</v>
      </c>
      <c r="W28" s="147">
        <v>13660</v>
      </c>
      <c r="X28" s="147">
        <v>14654</v>
      </c>
      <c r="Y28" s="147">
        <v>11093.803</v>
      </c>
      <c r="Z28" s="147">
        <v>11058</v>
      </c>
      <c r="AA28" s="147">
        <v>10899</v>
      </c>
      <c r="AB28" s="147">
        <v>10417</v>
      </c>
      <c r="AC28" s="147">
        <v>43431.894</v>
      </c>
      <c r="AD28" s="147">
        <v>20084</v>
      </c>
      <c r="AE28" s="147">
        <v>17556</v>
      </c>
      <c r="AF28" s="147">
        <v>14803</v>
      </c>
      <c r="AG28" s="147">
        <v>9983.89</v>
      </c>
      <c r="AH28" s="147">
        <v>8890</v>
      </c>
      <c r="AI28" s="147">
        <v>1473</v>
      </c>
      <c r="AJ28" s="147">
        <v>1417</v>
      </c>
      <c r="AK28" s="147">
        <v>1417</v>
      </c>
      <c r="AL28" s="147">
        <v>1417</v>
      </c>
      <c r="AM28" s="147">
        <v>1417</v>
      </c>
      <c r="AN28" s="147">
        <v>1417</v>
      </c>
      <c r="AO28" s="147">
        <v>1467</v>
      </c>
      <c r="AP28" s="147">
        <v>1107</v>
      </c>
      <c r="AQ28" s="147">
        <v>1107</v>
      </c>
      <c r="AR28" s="147">
        <v>1107</v>
      </c>
      <c r="AS28" s="147">
        <v>1107</v>
      </c>
      <c r="AT28" s="147">
        <v>5161</v>
      </c>
      <c r="AU28" s="147">
        <v>5167</v>
      </c>
      <c r="AV28" s="147">
        <v>5181</v>
      </c>
      <c r="AW28" s="147">
        <v>4367</v>
      </c>
      <c r="AX28" s="147">
        <v>4379</v>
      </c>
      <c r="AY28" s="147">
        <v>4996</v>
      </c>
      <c r="AZ28" s="147">
        <v>5006</v>
      </c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/>
      <c r="BQ28" s="10"/>
      <c r="BR28" s="10"/>
      <c r="BS28" s="10"/>
    </row>
    <row r="29" spans="1:71" ht="16.5" hidden="1" customHeight="1" x14ac:dyDescent="0.3">
      <c r="A29" s="147" t="s">
        <v>973</v>
      </c>
      <c r="B29" s="147">
        <v>252420</v>
      </c>
      <c r="C29" s="147">
        <v>253523</v>
      </c>
      <c r="D29" s="147">
        <v>254561</v>
      </c>
      <c r="E29" s="147">
        <v>264341</v>
      </c>
      <c r="F29" s="147">
        <v>275650</v>
      </c>
      <c r="G29" s="147">
        <v>310706</v>
      </c>
      <c r="H29" s="147">
        <v>376931</v>
      </c>
      <c r="I29" s="147">
        <v>401792.4</v>
      </c>
      <c r="J29" s="147">
        <v>402154</v>
      </c>
      <c r="K29" s="147">
        <v>399683</v>
      </c>
      <c r="L29" s="147">
        <v>442198</v>
      </c>
      <c r="M29" s="147">
        <v>837717.06</v>
      </c>
      <c r="N29" s="147">
        <v>880440</v>
      </c>
      <c r="O29" s="147">
        <v>900990</v>
      </c>
      <c r="P29" s="147">
        <v>919026</v>
      </c>
      <c r="Q29" s="147">
        <v>923968.41</v>
      </c>
      <c r="R29" s="147">
        <v>944831</v>
      </c>
      <c r="S29" s="147">
        <v>1535263</v>
      </c>
      <c r="T29" s="147">
        <v>1633158</v>
      </c>
      <c r="U29" s="147">
        <v>1806273.1710000001</v>
      </c>
      <c r="V29" s="147">
        <v>1065775</v>
      </c>
      <c r="W29" s="147">
        <v>1114571</v>
      </c>
      <c r="X29" s="147">
        <v>1193581</v>
      </c>
      <c r="Y29" s="147">
        <v>1868540.2080000001</v>
      </c>
      <c r="Z29" s="147">
        <v>1795714</v>
      </c>
      <c r="AA29" s="147">
        <v>1821491</v>
      </c>
      <c r="AB29" s="147">
        <v>1880607</v>
      </c>
      <c r="AC29" s="147">
        <v>1921304.8589999999</v>
      </c>
      <c r="AD29" s="147">
        <v>1946068</v>
      </c>
      <c r="AE29" s="147">
        <v>1954007</v>
      </c>
      <c r="AF29" s="147">
        <v>2007859</v>
      </c>
      <c r="AG29" s="147">
        <v>2090292.33</v>
      </c>
      <c r="AH29" s="147">
        <v>2252488</v>
      </c>
      <c r="AI29" s="147">
        <v>2217100</v>
      </c>
      <c r="AJ29" s="147">
        <v>2934482</v>
      </c>
      <c r="AK29" s="147">
        <v>11118781</v>
      </c>
      <c r="AL29" s="147">
        <v>11055894</v>
      </c>
      <c r="AM29" s="147">
        <v>11063757</v>
      </c>
      <c r="AN29" s="147">
        <v>11019855</v>
      </c>
      <c r="AO29" s="147">
        <v>10867775</v>
      </c>
      <c r="AP29" s="147">
        <v>10790255</v>
      </c>
      <c r="AQ29" s="147">
        <v>11194096</v>
      </c>
      <c r="AR29" s="147">
        <v>11327556</v>
      </c>
      <c r="AS29" s="147">
        <v>11091560</v>
      </c>
      <c r="AT29" s="147">
        <v>10991229</v>
      </c>
      <c r="AU29" s="147">
        <v>10804874</v>
      </c>
      <c r="AV29" s="147">
        <v>10774176</v>
      </c>
      <c r="AW29" s="147">
        <v>10280183</v>
      </c>
      <c r="AX29" s="147">
        <v>10808274</v>
      </c>
      <c r="AY29" s="147">
        <v>9667765</v>
      </c>
      <c r="AZ29" s="147">
        <v>9866757</v>
      </c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0"/>
      <c r="BL29" s="10"/>
      <c r="BM29" s="10"/>
      <c r="BN29" s="10"/>
      <c r="BO29" s="10"/>
      <c r="BP29" s="10"/>
      <c r="BQ29" s="10"/>
      <c r="BR29" s="10"/>
      <c r="BS29" s="10"/>
    </row>
    <row r="30" spans="1:71" ht="16.5" hidden="1" customHeight="1" x14ac:dyDescent="0.3">
      <c r="A30" s="147" t="s">
        <v>974</v>
      </c>
      <c r="B30" s="147">
        <v>80503</v>
      </c>
      <c r="C30" s="147">
        <v>76832</v>
      </c>
      <c r="D30" s="147">
        <v>70495</v>
      </c>
      <c r="E30" s="147">
        <v>102587</v>
      </c>
      <c r="F30" s="147">
        <v>94901</v>
      </c>
      <c r="G30" s="147">
        <v>96146</v>
      </c>
      <c r="H30" s="147">
        <v>97400</v>
      </c>
      <c r="I30" s="147">
        <v>86871.02</v>
      </c>
      <c r="J30" s="147">
        <v>86621</v>
      </c>
      <c r="K30" s="147">
        <v>83829</v>
      </c>
      <c r="L30" s="147">
        <v>77489</v>
      </c>
      <c r="M30" s="147">
        <v>72669.279999999999</v>
      </c>
      <c r="N30" s="147">
        <v>73923</v>
      </c>
      <c r="O30" s="147">
        <v>74416</v>
      </c>
      <c r="P30" s="147">
        <v>75730</v>
      </c>
      <c r="Q30" s="147">
        <v>70305.37</v>
      </c>
      <c r="R30" s="147">
        <v>71761</v>
      </c>
      <c r="S30" s="147">
        <v>71803</v>
      </c>
      <c r="T30" s="147">
        <v>37102</v>
      </c>
      <c r="U30" s="147">
        <v>32317.276000000002</v>
      </c>
      <c r="V30" s="147">
        <v>32122</v>
      </c>
      <c r="W30" s="147">
        <v>33817</v>
      </c>
      <c r="X30" s="147">
        <v>35144</v>
      </c>
      <c r="Y30" s="147">
        <v>33919.430999999997</v>
      </c>
      <c r="Z30" s="147">
        <v>33645</v>
      </c>
      <c r="AA30" s="147">
        <v>34386</v>
      </c>
      <c r="AB30" s="147">
        <v>39952</v>
      </c>
      <c r="AC30" s="147">
        <v>30592.383999999998</v>
      </c>
      <c r="AD30" s="147">
        <v>30910</v>
      </c>
      <c r="AE30" s="147">
        <v>32055</v>
      </c>
      <c r="AF30" s="147">
        <v>34376</v>
      </c>
      <c r="AG30" s="147">
        <v>33686.519999999997</v>
      </c>
      <c r="AH30" s="147">
        <v>29157</v>
      </c>
      <c r="AI30" s="147">
        <v>28280</v>
      </c>
      <c r="AJ30" s="147">
        <v>1990368</v>
      </c>
      <c r="AK30" s="147">
        <v>2655007</v>
      </c>
      <c r="AL30" s="147">
        <v>2614677</v>
      </c>
      <c r="AM30" s="147">
        <v>3051317</v>
      </c>
      <c r="AN30" s="147">
        <v>2396304</v>
      </c>
      <c r="AO30" s="147">
        <v>1012105</v>
      </c>
      <c r="AP30" s="147">
        <v>963418</v>
      </c>
      <c r="AQ30" s="147">
        <v>833200</v>
      </c>
      <c r="AR30" s="147">
        <v>42961</v>
      </c>
      <c r="AS30" s="147">
        <v>42071</v>
      </c>
      <c r="AT30" s="147">
        <v>10775318</v>
      </c>
      <c r="AU30" s="147">
        <v>10419331</v>
      </c>
      <c r="AV30" s="147">
        <v>10362576</v>
      </c>
      <c r="AW30" s="147">
        <v>11505038</v>
      </c>
      <c r="AX30" s="147">
        <v>12718759</v>
      </c>
      <c r="AY30" s="147">
        <v>12276446</v>
      </c>
      <c r="AZ30" s="147">
        <v>12860855</v>
      </c>
      <c r="BA30" s="10"/>
      <c r="BB30" s="10"/>
      <c r="BC30" s="10"/>
      <c r="BD30" s="10"/>
      <c r="BE30" s="10"/>
      <c r="BF30" s="10"/>
      <c r="BG30" s="10"/>
      <c r="BH30" s="10"/>
      <c r="BI30" s="10"/>
      <c r="BJ30" s="10"/>
      <c r="BK30" s="10"/>
      <c r="BL30" s="10"/>
      <c r="BM30" s="10"/>
      <c r="BN30" s="10"/>
      <c r="BO30" s="10"/>
      <c r="BP30" s="10"/>
      <c r="BQ30" s="10"/>
      <c r="BR30" s="10"/>
      <c r="BS30" s="10"/>
    </row>
    <row r="31" spans="1:71" ht="16.5" hidden="1" customHeight="1" x14ac:dyDescent="0.3">
      <c r="A31" s="147" t="s">
        <v>976</v>
      </c>
      <c r="B31" s="147">
        <v>80503</v>
      </c>
      <c r="C31" s="147">
        <v>76832</v>
      </c>
      <c r="D31" s="147">
        <v>70495</v>
      </c>
      <c r="E31" s="147">
        <v>102587</v>
      </c>
      <c r="F31" s="147">
        <v>94901</v>
      </c>
      <c r="G31" s="147">
        <v>96146</v>
      </c>
      <c r="H31" s="147">
        <v>97400</v>
      </c>
      <c r="I31" s="147">
        <v>0</v>
      </c>
      <c r="J31" s="147">
        <v>0</v>
      </c>
      <c r="K31" s="147">
        <v>83829</v>
      </c>
      <c r="L31" s="147">
        <v>0</v>
      </c>
      <c r="M31" s="147">
        <v>0</v>
      </c>
      <c r="N31" s="147">
        <v>0</v>
      </c>
      <c r="O31" s="147">
        <v>0</v>
      </c>
      <c r="P31" s="147">
        <v>0</v>
      </c>
      <c r="Q31" s="147">
        <v>70305.37</v>
      </c>
      <c r="R31" s="147">
        <v>71761</v>
      </c>
      <c r="S31" s="147">
        <v>71803</v>
      </c>
      <c r="T31" s="147">
        <v>37102</v>
      </c>
      <c r="U31" s="147">
        <v>32317.276000000002</v>
      </c>
      <c r="V31" s="147">
        <v>32122</v>
      </c>
      <c r="W31" s="147">
        <v>33817</v>
      </c>
      <c r="X31" s="147">
        <v>35144</v>
      </c>
      <c r="Y31" s="147">
        <v>33919.430999999997</v>
      </c>
      <c r="Z31" s="147">
        <v>33645</v>
      </c>
      <c r="AA31" s="147">
        <v>34386</v>
      </c>
      <c r="AB31" s="147">
        <v>39952</v>
      </c>
      <c r="AC31" s="147">
        <v>30592.383999999998</v>
      </c>
      <c r="AD31" s="147">
        <v>30910</v>
      </c>
      <c r="AE31" s="147">
        <v>32055</v>
      </c>
      <c r="AF31" s="147">
        <v>34376</v>
      </c>
      <c r="AG31" s="147">
        <v>33686.519999999997</v>
      </c>
      <c r="AH31" s="147">
        <v>29157</v>
      </c>
      <c r="AI31" s="147">
        <v>28280</v>
      </c>
      <c r="AJ31" s="147">
        <v>1990368</v>
      </c>
      <c r="AK31" s="147">
        <v>2655007</v>
      </c>
      <c r="AL31" s="147">
        <v>2614677</v>
      </c>
      <c r="AM31" s="147">
        <v>3051317</v>
      </c>
      <c r="AN31" s="147">
        <v>2396304</v>
      </c>
      <c r="AO31" s="147">
        <v>1012105</v>
      </c>
      <c r="AP31" s="147">
        <v>963418</v>
      </c>
      <c r="AQ31" s="147">
        <v>833200</v>
      </c>
      <c r="AR31" s="147">
        <v>42961</v>
      </c>
      <c r="AS31" s="147">
        <v>42071</v>
      </c>
      <c r="AT31" s="147">
        <v>10775318</v>
      </c>
      <c r="AU31" s="147">
        <v>10419331</v>
      </c>
      <c r="AV31" s="147">
        <v>10362576</v>
      </c>
      <c r="AW31" s="147">
        <v>11505038</v>
      </c>
      <c r="AX31" s="147">
        <v>12718759</v>
      </c>
      <c r="AY31" s="147">
        <v>12276446</v>
      </c>
      <c r="AZ31" s="147">
        <v>12860855</v>
      </c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  <c r="BM31" s="10"/>
      <c r="BN31" s="10"/>
      <c r="BO31" s="10"/>
      <c r="BP31" s="10"/>
      <c r="BQ31" s="10"/>
      <c r="BR31" s="10"/>
      <c r="BS31" s="10"/>
    </row>
    <row r="32" spans="1:71" ht="16.5" hidden="1" customHeight="1" x14ac:dyDescent="0.3">
      <c r="A32" s="147" t="s">
        <v>977</v>
      </c>
      <c r="B32" s="147">
        <v>60142</v>
      </c>
      <c r="C32" s="147">
        <v>60142</v>
      </c>
      <c r="D32" s="147">
        <v>60142</v>
      </c>
      <c r="E32" s="147">
        <v>58607</v>
      </c>
      <c r="F32" s="147">
        <v>58606</v>
      </c>
      <c r="G32" s="147">
        <v>0</v>
      </c>
      <c r="H32" s="147">
        <v>0</v>
      </c>
      <c r="I32" s="147">
        <v>0</v>
      </c>
      <c r="J32" s="147">
        <v>0</v>
      </c>
      <c r="K32" s="147">
        <v>0</v>
      </c>
      <c r="L32" s="147">
        <v>0</v>
      </c>
      <c r="M32" s="147">
        <v>0</v>
      </c>
      <c r="N32" s="147">
        <v>0</v>
      </c>
      <c r="O32" s="147">
        <v>0</v>
      </c>
      <c r="P32" s="147">
        <v>0</v>
      </c>
      <c r="Q32" s="147">
        <v>0</v>
      </c>
      <c r="R32" s="147">
        <v>0</v>
      </c>
      <c r="S32" s="147">
        <v>0</v>
      </c>
      <c r="T32" s="147">
        <v>0</v>
      </c>
      <c r="U32" s="147">
        <v>0</v>
      </c>
      <c r="V32" s="147">
        <v>0</v>
      </c>
      <c r="W32" s="147">
        <v>0</v>
      </c>
      <c r="X32" s="147">
        <v>0</v>
      </c>
      <c r="Y32" s="147">
        <v>0</v>
      </c>
      <c r="Z32" s="147">
        <v>0</v>
      </c>
      <c r="AA32" s="147">
        <v>0</v>
      </c>
      <c r="AB32" s="147">
        <v>0</v>
      </c>
      <c r="AC32" s="147">
        <v>0</v>
      </c>
      <c r="AD32" s="147">
        <v>0</v>
      </c>
      <c r="AE32" s="147">
        <v>0</v>
      </c>
      <c r="AF32" s="147">
        <v>0</v>
      </c>
      <c r="AG32" s="147">
        <v>0</v>
      </c>
      <c r="AH32" s="147">
        <v>0</v>
      </c>
      <c r="AI32" s="147">
        <v>0</v>
      </c>
      <c r="AJ32" s="147">
        <v>0</v>
      </c>
      <c r="AK32" s="147">
        <v>0</v>
      </c>
      <c r="AL32" s="147">
        <v>0</v>
      </c>
      <c r="AM32" s="147">
        <v>0</v>
      </c>
      <c r="AN32" s="147">
        <v>0</v>
      </c>
      <c r="AO32" s="147">
        <v>0</v>
      </c>
      <c r="AP32" s="147">
        <v>0</v>
      </c>
      <c r="AQ32" s="147">
        <v>0</v>
      </c>
      <c r="AR32" s="147">
        <v>0</v>
      </c>
      <c r="AS32" s="147">
        <v>0</v>
      </c>
      <c r="AT32" s="147">
        <v>0</v>
      </c>
      <c r="AU32" s="147">
        <v>63636</v>
      </c>
      <c r="AV32" s="147">
        <v>63636</v>
      </c>
      <c r="AW32" s="147">
        <v>63636</v>
      </c>
      <c r="AX32" s="147">
        <v>63636</v>
      </c>
      <c r="AY32" s="147">
        <v>63636</v>
      </c>
      <c r="AZ32" s="147">
        <v>63636</v>
      </c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0"/>
      <c r="BL32" s="10"/>
      <c r="BM32" s="10"/>
      <c r="BN32" s="10"/>
      <c r="BO32" s="10"/>
      <c r="BP32" s="10"/>
      <c r="BQ32" s="10"/>
      <c r="BR32" s="10"/>
      <c r="BS32" s="10"/>
    </row>
    <row r="33" spans="1:71" ht="16.5" hidden="1" customHeight="1" x14ac:dyDescent="0.3">
      <c r="A33" s="147" t="s">
        <v>978</v>
      </c>
      <c r="B33" s="147">
        <v>60142</v>
      </c>
      <c r="C33" s="147">
        <v>60142</v>
      </c>
      <c r="D33" s="147">
        <v>60142</v>
      </c>
      <c r="E33" s="147">
        <v>58607</v>
      </c>
      <c r="F33" s="147">
        <v>58606</v>
      </c>
      <c r="G33" s="147">
        <v>0</v>
      </c>
      <c r="H33" s="147">
        <v>0</v>
      </c>
      <c r="I33" s="147">
        <v>0</v>
      </c>
      <c r="J33" s="147">
        <v>0</v>
      </c>
      <c r="K33" s="147">
        <v>0</v>
      </c>
      <c r="L33" s="147">
        <v>0</v>
      </c>
      <c r="M33" s="147">
        <v>0</v>
      </c>
      <c r="N33" s="147">
        <v>0</v>
      </c>
      <c r="O33" s="147">
        <v>0</v>
      </c>
      <c r="P33" s="147">
        <v>0</v>
      </c>
      <c r="Q33" s="147">
        <v>0</v>
      </c>
      <c r="R33" s="147">
        <v>0</v>
      </c>
      <c r="S33" s="147">
        <v>0</v>
      </c>
      <c r="T33" s="147">
        <v>0</v>
      </c>
      <c r="U33" s="147">
        <v>0</v>
      </c>
      <c r="V33" s="147">
        <v>0</v>
      </c>
      <c r="W33" s="147">
        <v>0</v>
      </c>
      <c r="X33" s="147">
        <v>0</v>
      </c>
      <c r="Y33" s="147">
        <v>0</v>
      </c>
      <c r="Z33" s="147">
        <v>0</v>
      </c>
      <c r="AA33" s="147">
        <v>0</v>
      </c>
      <c r="AB33" s="147">
        <v>0</v>
      </c>
      <c r="AC33" s="147">
        <v>0</v>
      </c>
      <c r="AD33" s="147">
        <v>0</v>
      </c>
      <c r="AE33" s="147">
        <v>0</v>
      </c>
      <c r="AF33" s="147">
        <v>0</v>
      </c>
      <c r="AG33" s="147">
        <v>0</v>
      </c>
      <c r="AH33" s="147">
        <v>0</v>
      </c>
      <c r="AI33" s="147">
        <v>0</v>
      </c>
      <c r="AJ33" s="147">
        <v>0</v>
      </c>
      <c r="AK33" s="147">
        <v>0</v>
      </c>
      <c r="AL33" s="147">
        <v>0</v>
      </c>
      <c r="AM33" s="147">
        <v>0</v>
      </c>
      <c r="AN33" s="147">
        <v>0</v>
      </c>
      <c r="AO33" s="147">
        <v>0</v>
      </c>
      <c r="AP33" s="147">
        <v>0</v>
      </c>
      <c r="AQ33" s="147">
        <v>0</v>
      </c>
      <c r="AR33" s="147">
        <v>0</v>
      </c>
      <c r="AS33" s="147">
        <v>0</v>
      </c>
      <c r="AT33" s="147">
        <v>0</v>
      </c>
      <c r="AU33" s="147">
        <v>0</v>
      </c>
      <c r="AV33" s="147">
        <v>0</v>
      </c>
      <c r="AW33" s="147">
        <v>0</v>
      </c>
      <c r="AX33" s="147">
        <v>0</v>
      </c>
      <c r="AY33" s="147">
        <v>0</v>
      </c>
      <c r="AZ33" s="147">
        <v>0</v>
      </c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0"/>
      <c r="BL33" s="10"/>
      <c r="BM33" s="10"/>
      <c r="BN33" s="10"/>
      <c r="BO33" s="10"/>
      <c r="BP33" s="10"/>
      <c r="BQ33" s="10"/>
      <c r="BR33" s="10"/>
      <c r="BS33" s="10"/>
    </row>
    <row r="34" spans="1:71" ht="16.5" hidden="1" customHeight="1" x14ac:dyDescent="0.3">
      <c r="A34" s="147" t="s">
        <v>979</v>
      </c>
      <c r="B34" s="147">
        <v>18750</v>
      </c>
      <c r="C34" s="147">
        <v>20125</v>
      </c>
      <c r="D34" s="147">
        <v>16836</v>
      </c>
      <c r="E34" s="147">
        <v>16218</v>
      </c>
      <c r="F34" s="147">
        <v>15570</v>
      </c>
      <c r="G34" s="147">
        <v>513</v>
      </c>
      <c r="H34" s="147">
        <v>427</v>
      </c>
      <c r="I34" s="147">
        <v>10333</v>
      </c>
      <c r="J34" s="147">
        <v>20747</v>
      </c>
      <c r="K34" s="147">
        <v>26940</v>
      </c>
      <c r="L34" s="147">
        <v>29210</v>
      </c>
      <c r="M34" s="147">
        <v>28630.29</v>
      </c>
      <c r="N34" s="147">
        <v>28115</v>
      </c>
      <c r="O34" s="147">
        <v>25380</v>
      </c>
      <c r="P34" s="147">
        <v>23717</v>
      </c>
      <c r="Q34" s="147">
        <v>24557.5</v>
      </c>
      <c r="R34" s="147">
        <v>22934</v>
      </c>
      <c r="S34" s="147">
        <v>22281</v>
      </c>
      <c r="T34" s="147">
        <v>20318</v>
      </c>
      <c r="U34" s="147">
        <v>24121.373</v>
      </c>
      <c r="V34" s="147">
        <v>22276</v>
      </c>
      <c r="W34" s="147">
        <v>20470</v>
      </c>
      <c r="X34" s="147">
        <v>18348</v>
      </c>
      <c r="Y34" s="147">
        <v>10871.831</v>
      </c>
      <c r="Z34" s="147">
        <v>10083</v>
      </c>
      <c r="AA34" s="147">
        <v>9534</v>
      </c>
      <c r="AB34" s="147">
        <v>8488</v>
      </c>
      <c r="AC34" s="147">
        <v>23979.690999999999</v>
      </c>
      <c r="AD34" s="147">
        <v>20102</v>
      </c>
      <c r="AE34" s="147">
        <v>19219</v>
      </c>
      <c r="AF34" s="147">
        <v>18493</v>
      </c>
      <c r="AG34" s="147">
        <v>15950.85</v>
      </c>
      <c r="AH34" s="147">
        <v>13734</v>
      </c>
      <c r="AI34" s="147">
        <v>13412</v>
      </c>
      <c r="AJ34" s="147">
        <v>12018</v>
      </c>
      <c r="AK34" s="147">
        <v>12372040</v>
      </c>
      <c r="AL34" s="147">
        <v>11894239</v>
      </c>
      <c r="AM34" s="147">
        <v>11731436</v>
      </c>
      <c r="AN34" s="147">
        <v>11516176</v>
      </c>
      <c r="AO34" s="147">
        <v>11278588</v>
      </c>
      <c r="AP34" s="147">
        <v>10778485</v>
      </c>
      <c r="AQ34" s="147">
        <v>11446415</v>
      </c>
      <c r="AR34" s="147">
        <v>11183923</v>
      </c>
      <c r="AS34" s="147">
        <v>11198832</v>
      </c>
      <c r="AT34" s="147">
        <v>0</v>
      </c>
      <c r="AU34" s="147">
        <v>244459</v>
      </c>
      <c r="AV34" s="147">
        <v>243214</v>
      </c>
      <c r="AW34" s="147">
        <v>241138</v>
      </c>
      <c r="AX34" s="147">
        <v>366469</v>
      </c>
      <c r="AY34" s="147">
        <v>359751</v>
      </c>
      <c r="AZ34" s="147">
        <v>633</v>
      </c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0"/>
      <c r="BL34" s="10"/>
      <c r="BM34" s="10"/>
      <c r="BN34" s="10"/>
      <c r="BO34" s="10"/>
      <c r="BP34" s="10"/>
      <c r="BQ34" s="10"/>
      <c r="BR34" s="10"/>
      <c r="BS34" s="10"/>
    </row>
    <row r="35" spans="1:71" ht="16.5" hidden="1" customHeight="1" x14ac:dyDescent="0.3">
      <c r="A35" s="147" t="s">
        <v>965</v>
      </c>
      <c r="B35" s="147">
        <v>18750</v>
      </c>
      <c r="C35" s="147">
        <v>20125</v>
      </c>
      <c r="D35" s="147">
        <v>16836</v>
      </c>
      <c r="E35" s="147">
        <v>16218</v>
      </c>
      <c r="F35" s="147">
        <v>15570</v>
      </c>
      <c r="G35" s="147">
        <v>513</v>
      </c>
      <c r="H35" s="147">
        <v>427</v>
      </c>
      <c r="I35" s="147">
        <v>10333</v>
      </c>
      <c r="J35" s="147">
        <v>20747</v>
      </c>
      <c r="K35" s="147">
        <v>26940</v>
      </c>
      <c r="L35" s="147">
        <v>29210</v>
      </c>
      <c r="M35" s="147">
        <v>28630.29</v>
      </c>
      <c r="N35" s="147">
        <v>28115</v>
      </c>
      <c r="O35" s="147">
        <v>25380</v>
      </c>
      <c r="P35" s="147">
        <v>23717</v>
      </c>
      <c r="Q35" s="147">
        <v>24557.5</v>
      </c>
      <c r="R35" s="147">
        <v>22934</v>
      </c>
      <c r="S35" s="147">
        <v>0</v>
      </c>
      <c r="T35" s="147">
        <v>20318</v>
      </c>
      <c r="U35" s="147">
        <v>24121.373</v>
      </c>
      <c r="V35" s="147">
        <v>22276</v>
      </c>
      <c r="W35" s="147">
        <v>20470</v>
      </c>
      <c r="X35" s="147">
        <v>18348</v>
      </c>
      <c r="Y35" s="147">
        <v>10871.831</v>
      </c>
      <c r="Z35" s="147">
        <v>10083</v>
      </c>
      <c r="AA35" s="147">
        <v>9534</v>
      </c>
      <c r="AB35" s="147">
        <v>8488</v>
      </c>
      <c r="AC35" s="147">
        <v>23979.690999999999</v>
      </c>
      <c r="AD35" s="147">
        <v>20102</v>
      </c>
      <c r="AE35" s="147">
        <v>19219</v>
      </c>
      <c r="AF35" s="147">
        <v>18493</v>
      </c>
      <c r="AG35" s="147">
        <v>15950.85</v>
      </c>
      <c r="AH35" s="147">
        <v>13734</v>
      </c>
      <c r="AI35" s="147">
        <v>13412</v>
      </c>
      <c r="AJ35" s="147">
        <v>12018</v>
      </c>
      <c r="AK35" s="147">
        <v>10448</v>
      </c>
      <c r="AL35" s="147">
        <v>8954</v>
      </c>
      <c r="AM35" s="147">
        <v>7853</v>
      </c>
      <c r="AN35" s="147">
        <v>4078</v>
      </c>
      <c r="AO35" s="147">
        <v>3677</v>
      </c>
      <c r="AP35" s="147">
        <v>3514</v>
      </c>
      <c r="AQ35" s="147">
        <v>3731</v>
      </c>
      <c r="AR35" s="147">
        <v>3646</v>
      </c>
      <c r="AS35" s="147">
        <v>3651</v>
      </c>
      <c r="AT35" s="147">
        <v>0</v>
      </c>
      <c r="AU35" s="147">
        <v>0</v>
      </c>
      <c r="AV35" s="147">
        <v>0</v>
      </c>
      <c r="AW35" s="147">
        <v>0</v>
      </c>
      <c r="AX35" s="147">
        <v>0</v>
      </c>
      <c r="AY35" s="147">
        <v>0</v>
      </c>
      <c r="AZ35" s="147">
        <v>0</v>
      </c>
      <c r="BA35" s="10"/>
      <c r="BB35" s="10"/>
      <c r="BC35" s="10"/>
      <c r="BD35" s="10"/>
      <c r="BE35" s="10"/>
      <c r="BF35" s="10"/>
      <c r="BG35" s="10"/>
      <c r="BH35" s="10"/>
      <c r="BI35" s="10"/>
      <c r="BJ35" s="10"/>
      <c r="BK35" s="10"/>
      <c r="BL35" s="10"/>
      <c r="BM35" s="10"/>
      <c r="BN35" s="10"/>
      <c r="BO35" s="10"/>
      <c r="BP35" s="10"/>
      <c r="BQ35" s="10"/>
      <c r="BR35" s="10"/>
      <c r="BS35" s="10"/>
    </row>
    <row r="36" spans="1:71" ht="16.5" hidden="1" customHeight="1" x14ac:dyDescent="0.3">
      <c r="A36" s="147" t="s">
        <v>980</v>
      </c>
      <c r="B36" s="147">
        <v>0</v>
      </c>
      <c r="C36" s="147">
        <v>0</v>
      </c>
      <c r="D36" s="147">
        <v>0</v>
      </c>
      <c r="E36" s="147">
        <v>0</v>
      </c>
      <c r="F36" s="147">
        <v>0</v>
      </c>
      <c r="G36" s="147">
        <v>0</v>
      </c>
      <c r="H36" s="147">
        <v>0</v>
      </c>
      <c r="I36" s="147">
        <v>0</v>
      </c>
      <c r="J36" s="147">
        <v>0</v>
      </c>
      <c r="K36" s="147">
        <v>0</v>
      </c>
      <c r="L36" s="147">
        <v>0</v>
      </c>
      <c r="M36" s="147">
        <v>0</v>
      </c>
      <c r="N36" s="147">
        <v>0</v>
      </c>
      <c r="O36" s="147">
        <v>0</v>
      </c>
      <c r="P36" s="147">
        <v>0</v>
      </c>
      <c r="Q36" s="147">
        <v>0</v>
      </c>
      <c r="R36" s="147">
        <v>0</v>
      </c>
      <c r="S36" s="147">
        <v>22281</v>
      </c>
      <c r="T36" s="147">
        <v>0</v>
      </c>
      <c r="U36" s="147">
        <v>0</v>
      </c>
      <c r="V36" s="147">
        <v>0</v>
      </c>
      <c r="W36" s="147">
        <v>0</v>
      </c>
      <c r="X36" s="147">
        <v>0</v>
      </c>
      <c r="Y36" s="147">
        <v>0</v>
      </c>
      <c r="Z36" s="147">
        <v>0</v>
      </c>
      <c r="AA36" s="147">
        <v>0</v>
      </c>
      <c r="AB36" s="147">
        <v>0</v>
      </c>
      <c r="AC36" s="147">
        <v>0</v>
      </c>
      <c r="AD36" s="147">
        <v>0</v>
      </c>
      <c r="AE36" s="147">
        <v>0</v>
      </c>
      <c r="AF36" s="147">
        <v>0</v>
      </c>
      <c r="AG36" s="147">
        <v>0</v>
      </c>
      <c r="AH36" s="147">
        <v>0</v>
      </c>
      <c r="AI36" s="147">
        <v>0</v>
      </c>
      <c r="AJ36" s="147">
        <v>0</v>
      </c>
      <c r="AK36" s="147">
        <v>12361592</v>
      </c>
      <c r="AL36" s="147">
        <v>11885285</v>
      </c>
      <c r="AM36" s="147">
        <v>11723583</v>
      </c>
      <c r="AN36" s="147">
        <v>11512098</v>
      </c>
      <c r="AO36" s="147">
        <v>11274911</v>
      </c>
      <c r="AP36" s="147">
        <v>10774971</v>
      </c>
      <c r="AQ36" s="147">
        <v>11442684</v>
      </c>
      <c r="AR36" s="147">
        <v>11180277</v>
      </c>
      <c r="AS36" s="147">
        <v>11195181</v>
      </c>
      <c r="AT36" s="147">
        <v>0</v>
      </c>
      <c r="AU36" s="147">
        <v>244459</v>
      </c>
      <c r="AV36" s="147">
        <v>243214</v>
      </c>
      <c r="AW36" s="147">
        <v>0</v>
      </c>
      <c r="AX36" s="147">
        <v>0</v>
      </c>
      <c r="AY36" s="147">
        <v>0</v>
      </c>
      <c r="AZ36" s="147">
        <v>0</v>
      </c>
      <c r="BA36" s="10"/>
      <c r="BB36" s="10"/>
      <c r="BC36" s="10"/>
      <c r="BD36" s="10"/>
      <c r="BE36" s="10"/>
      <c r="BF36" s="10"/>
      <c r="BG36" s="10"/>
      <c r="BH36" s="10"/>
      <c r="BI36" s="10"/>
      <c r="BJ36" s="10"/>
      <c r="BK36" s="10"/>
      <c r="BL36" s="10"/>
      <c r="BM36" s="10"/>
      <c r="BN36" s="10"/>
      <c r="BO36" s="10"/>
      <c r="BP36" s="10"/>
      <c r="BQ36" s="10"/>
      <c r="BR36" s="10"/>
      <c r="BS36" s="10"/>
    </row>
    <row r="37" spans="1:71" ht="16.5" hidden="1" customHeight="1" x14ac:dyDescent="0.3">
      <c r="A37" s="147" t="s">
        <v>981</v>
      </c>
      <c r="B37" s="147">
        <v>0</v>
      </c>
      <c r="C37" s="147">
        <v>0</v>
      </c>
      <c r="D37" s="147">
        <v>0</v>
      </c>
      <c r="E37" s="147">
        <v>0</v>
      </c>
      <c r="F37" s="147">
        <v>0</v>
      </c>
      <c r="G37" s="147">
        <v>144959</v>
      </c>
      <c r="H37" s="147">
        <v>192886</v>
      </c>
      <c r="I37" s="147">
        <v>211286.39999999999</v>
      </c>
      <c r="J37" s="147">
        <v>312266</v>
      </c>
      <c r="K37" s="147">
        <v>124963</v>
      </c>
      <c r="L37" s="147">
        <v>243641</v>
      </c>
      <c r="M37" s="147">
        <v>387308.3</v>
      </c>
      <c r="N37" s="147">
        <v>594432</v>
      </c>
      <c r="O37" s="147">
        <v>198255</v>
      </c>
      <c r="P37" s="147">
        <v>38248</v>
      </c>
      <c r="Q37" s="147">
        <v>76264.5</v>
      </c>
      <c r="R37" s="147">
        <v>99828</v>
      </c>
      <c r="S37" s="147">
        <v>203160</v>
      </c>
      <c r="T37" s="147">
        <v>186377</v>
      </c>
      <c r="U37" s="147">
        <v>97167.2</v>
      </c>
      <c r="V37" s="147">
        <v>1110851</v>
      </c>
      <c r="W37" s="147">
        <v>93648</v>
      </c>
      <c r="X37" s="147">
        <v>442</v>
      </c>
      <c r="Y37" s="147">
        <v>48275.5</v>
      </c>
      <c r="Z37" s="147">
        <v>34825</v>
      </c>
      <c r="AA37" s="147">
        <v>35653</v>
      </c>
      <c r="AB37" s="147">
        <v>428499</v>
      </c>
      <c r="AC37" s="147">
        <v>1208571.1000000001</v>
      </c>
      <c r="AD37" s="147">
        <v>3476739</v>
      </c>
      <c r="AE37" s="147">
        <v>2105040</v>
      </c>
      <c r="AF37" s="147">
        <v>789358</v>
      </c>
      <c r="AG37" s="147">
        <v>1298966.25</v>
      </c>
      <c r="AH37" s="147">
        <v>1184870</v>
      </c>
      <c r="AI37" s="147">
        <v>1503296</v>
      </c>
      <c r="AJ37" s="147">
        <v>1462992</v>
      </c>
      <c r="AK37" s="147">
        <v>1713481</v>
      </c>
      <c r="AL37" s="147">
        <v>1960737</v>
      </c>
      <c r="AM37" s="147">
        <v>0</v>
      </c>
      <c r="AN37" s="147">
        <v>1619781</v>
      </c>
      <c r="AO37" s="147">
        <v>1866384</v>
      </c>
      <c r="AP37" s="147">
        <v>2849874</v>
      </c>
      <c r="AQ37" s="147">
        <v>1357868</v>
      </c>
      <c r="AR37" s="147">
        <v>1715755</v>
      </c>
      <c r="AS37" s="147">
        <v>1504416</v>
      </c>
      <c r="AT37" s="147">
        <v>0</v>
      </c>
      <c r="AU37" s="147">
        <v>0</v>
      </c>
      <c r="AV37" s="147">
        <v>0</v>
      </c>
      <c r="AW37" s="147">
        <v>0</v>
      </c>
      <c r="AX37" s="147">
        <v>0</v>
      </c>
      <c r="AY37" s="147">
        <v>0</v>
      </c>
      <c r="AZ37" s="147">
        <v>0</v>
      </c>
      <c r="BA37" s="10"/>
      <c r="BB37" s="10"/>
      <c r="BC37" s="10"/>
      <c r="BD37" s="10"/>
      <c r="BE37" s="10"/>
      <c r="BF37" s="10"/>
      <c r="BG37" s="10"/>
      <c r="BH37" s="10"/>
      <c r="BI37" s="10"/>
      <c r="BJ37" s="10"/>
      <c r="BK37" s="10"/>
      <c r="BL37" s="10"/>
      <c r="BM37" s="10"/>
      <c r="BN37" s="10"/>
      <c r="BO37" s="10"/>
      <c r="BP37" s="10"/>
      <c r="BQ37" s="10"/>
      <c r="BR37" s="10"/>
      <c r="BS37" s="10"/>
    </row>
    <row r="38" spans="1:71" ht="16.5" hidden="1" customHeight="1" x14ac:dyDescent="0.3">
      <c r="A38" s="147" t="s">
        <v>965</v>
      </c>
      <c r="B38" s="147">
        <v>0</v>
      </c>
      <c r="C38" s="147">
        <v>0</v>
      </c>
      <c r="D38" s="147">
        <v>0</v>
      </c>
      <c r="E38" s="147">
        <v>0</v>
      </c>
      <c r="F38" s="147">
        <v>0</v>
      </c>
      <c r="G38" s="147">
        <v>144959</v>
      </c>
      <c r="H38" s="147">
        <v>192886</v>
      </c>
      <c r="I38" s="147">
        <v>211286.39999999999</v>
      </c>
      <c r="J38" s="147">
        <v>312266</v>
      </c>
      <c r="K38" s="147">
        <v>124963</v>
      </c>
      <c r="L38" s="147">
        <v>243641</v>
      </c>
      <c r="M38" s="147">
        <v>387308.3</v>
      </c>
      <c r="N38" s="147">
        <v>594432</v>
      </c>
      <c r="O38" s="147">
        <v>198255</v>
      </c>
      <c r="P38" s="147">
        <v>38248</v>
      </c>
      <c r="Q38" s="147">
        <v>76264.5</v>
      </c>
      <c r="R38" s="147">
        <v>99828</v>
      </c>
      <c r="S38" s="147">
        <v>203160</v>
      </c>
      <c r="T38" s="147">
        <v>186377</v>
      </c>
      <c r="U38" s="147">
        <v>97167.2</v>
      </c>
      <c r="V38" s="147">
        <v>1110851</v>
      </c>
      <c r="W38" s="147">
        <v>93648</v>
      </c>
      <c r="X38" s="147">
        <v>442</v>
      </c>
      <c r="Y38" s="147">
        <v>48275.5</v>
      </c>
      <c r="Z38" s="147">
        <v>34825</v>
      </c>
      <c r="AA38" s="147">
        <v>35653</v>
      </c>
      <c r="AB38" s="147">
        <v>428499</v>
      </c>
      <c r="AC38" s="147">
        <v>1208571.1000000001</v>
      </c>
      <c r="AD38" s="147">
        <v>3476739</v>
      </c>
      <c r="AE38" s="147">
        <v>2105040</v>
      </c>
      <c r="AF38" s="147">
        <v>789358</v>
      </c>
      <c r="AG38" s="147">
        <v>1298966.25</v>
      </c>
      <c r="AH38" s="147">
        <v>1184870</v>
      </c>
      <c r="AI38" s="147">
        <v>1503296</v>
      </c>
      <c r="AJ38" s="147">
        <v>1462992</v>
      </c>
      <c r="AK38" s="147">
        <v>1713481</v>
      </c>
      <c r="AL38" s="147">
        <v>1960737</v>
      </c>
      <c r="AM38" s="147">
        <v>0</v>
      </c>
      <c r="AN38" s="147">
        <v>1619781</v>
      </c>
      <c r="AO38" s="147">
        <v>1866384</v>
      </c>
      <c r="AP38" s="147">
        <v>2849874</v>
      </c>
      <c r="AQ38" s="147">
        <v>1357868</v>
      </c>
      <c r="AR38" s="147">
        <v>1715755</v>
      </c>
      <c r="AS38" s="147">
        <v>1504416</v>
      </c>
      <c r="AT38" s="147">
        <v>0</v>
      </c>
      <c r="AU38" s="147">
        <v>0</v>
      </c>
      <c r="AV38" s="147">
        <v>0</v>
      </c>
      <c r="AW38" s="147">
        <v>0</v>
      </c>
      <c r="AX38" s="147">
        <v>0</v>
      </c>
      <c r="AY38" s="147">
        <v>0</v>
      </c>
      <c r="AZ38" s="147">
        <v>0</v>
      </c>
      <c r="BA38" s="10"/>
      <c r="BB38" s="10"/>
      <c r="BC38" s="10"/>
      <c r="BD38" s="10"/>
      <c r="BE38" s="10"/>
      <c r="BF38" s="10"/>
      <c r="BG38" s="10"/>
      <c r="BH38" s="10"/>
      <c r="BI38" s="10"/>
      <c r="BJ38" s="10"/>
      <c r="BK38" s="10"/>
      <c r="BL38" s="10"/>
      <c r="BM38" s="10"/>
      <c r="BN38" s="10"/>
      <c r="BO38" s="10"/>
      <c r="BP38" s="10"/>
      <c r="BQ38" s="10"/>
      <c r="BR38" s="10"/>
      <c r="BS38" s="10"/>
    </row>
    <row r="39" spans="1:71" ht="16.5" hidden="1" customHeight="1" x14ac:dyDescent="0.3">
      <c r="A39" s="147" t="s">
        <v>790</v>
      </c>
      <c r="B39" s="147">
        <v>0</v>
      </c>
      <c r="C39" s="147">
        <v>0</v>
      </c>
      <c r="D39" s="147">
        <v>0</v>
      </c>
      <c r="E39" s="147">
        <v>0</v>
      </c>
      <c r="F39" s="147">
        <v>0</v>
      </c>
      <c r="G39" s="147">
        <v>58607</v>
      </c>
      <c r="H39" s="147">
        <v>58607</v>
      </c>
      <c r="I39" s="147">
        <v>57056.54</v>
      </c>
      <c r="J39" s="147">
        <v>57057</v>
      </c>
      <c r="K39" s="147">
        <v>57057</v>
      </c>
      <c r="L39" s="147">
        <v>57057</v>
      </c>
      <c r="M39" s="147">
        <v>57056.54</v>
      </c>
      <c r="N39" s="147">
        <v>0</v>
      </c>
      <c r="O39" s="147">
        <v>0</v>
      </c>
      <c r="P39" s="147">
        <v>0</v>
      </c>
      <c r="Q39" s="147">
        <v>0</v>
      </c>
      <c r="R39" s="147">
        <v>0</v>
      </c>
      <c r="S39" s="147">
        <v>0</v>
      </c>
      <c r="T39" s="147">
        <v>0</v>
      </c>
      <c r="U39" s="147">
        <v>0</v>
      </c>
      <c r="V39" s="147">
        <v>0</v>
      </c>
      <c r="W39" s="147">
        <v>0</v>
      </c>
      <c r="X39" s="147">
        <v>0</v>
      </c>
      <c r="Y39" s="147">
        <v>0</v>
      </c>
      <c r="Z39" s="147">
        <v>0</v>
      </c>
      <c r="AA39" s="147">
        <v>0</v>
      </c>
      <c r="AB39" s="147">
        <v>0</v>
      </c>
      <c r="AC39" s="147">
        <v>0</v>
      </c>
      <c r="AD39" s="147">
        <v>0</v>
      </c>
      <c r="AE39" s="147">
        <v>0</v>
      </c>
      <c r="AF39" s="147">
        <v>0</v>
      </c>
      <c r="AG39" s="147">
        <v>0</v>
      </c>
      <c r="AH39" s="147">
        <v>0</v>
      </c>
      <c r="AI39" s="147">
        <v>0</v>
      </c>
      <c r="AJ39" s="147">
        <v>0</v>
      </c>
      <c r="AK39" s="147">
        <v>0</v>
      </c>
      <c r="AL39" s="147">
        <v>0</v>
      </c>
      <c r="AM39" s="147">
        <v>0</v>
      </c>
      <c r="AN39" s="147">
        <v>0</v>
      </c>
      <c r="AO39" s="147">
        <v>0</v>
      </c>
      <c r="AP39" s="147">
        <v>0</v>
      </c>
      <c r="AQ39" s="147">
        <v>0</v>
      </c>
      <c r="AR39" s="147">
        <v>0</v>
      </c>
      <c r="AS39" s="147">
        <v>0</v>
      </c>
      <c r="AT39" s="147">
        <v>0</v>
      </c>
      <c r="AU39" s="147">
        <v>0</v>
      </c>
      <c r="AV39" s="147">
        <v>0</v>
      </c>
      <c r="AW39" s="147">
        <v>0</v>
      </c>
      <c r="AX39" s="147">
        <v>0</v>
      </c>
      <c r="AY39" s="147">
        <v>0</v>
      </c>
      <c r="AZ39" s="147">
        <v>0</v>
      </c>
      <c r="BA39" s="10"/>
      <c r="BB39" s="10"/>
      <c r="BC39" s="10"/>
      <c r="BD39" s="10"/>
      <c r="BE39" s="10"/>
      <c r="BF39" s="10"/>
      <c r="BG39" s="10"/>
      <c r="BH39" s="10"/>
      <c r="BI39" s="10"/>
      <c r="BJ39" s="10"/>
      <c r="BK39" s="10"/>
      <c r="BL39" s="10"/>
      <c r="BM39" s="10"/>
      <c r="BN39" s="10"/>
      <c r="BO39" s="10"/>
      <c r="BP39" s="10"/>
      <c r="BQ39" s="10"/>
      <c r="BR39" s="10"/>
      <c r="BS39" s="10"/>
    </row>
    <row r="40" spans="1:71" ht="16.5" hidden="1" customHeight="1" x14ac:dyDescent="0.3">
      <c r="A40" s="147" t="s">
        <v>791</v>
      </c>
      <c r="B40" s="147">
        <v>7907368</v>
      </c>
      <c r="C40" s="147">
        <v>8108812</v>
      </c>
      <c r="D40" s="147">
        <v>8283850</v>
      </c>
      <c r="E40" s="147">
        <v>8514957</v>
      </c>
      <c r="F40" s="147">
        <v>8685912</v>
      </c>
      <c r="G40" s="147">
        <v>8837907</v>
      </c>
      <c r="H40" s="147">
        <v>9053591</v>
      </c>
      <c r="I40" s="147">
        <v>9279978.4399999995</v>
      </c>
      <c r="J40" s="147">
        <v>9696180</v>
      </c>
      <c r="K40" s="147">
        <v>9945734</v>
      </c>
      <c r="L40" s="147">
        <v>10140755</v>
      </c>
      <c r="M40" s="147">
        <v>14092179.18</v>
      </c>
      <c r="N40" s="147">
        <v>14593941</v>
      </c>
      <c r="O40" s="147">
        <v>15148930</v>
      </c>
      <c r="P40" s="147">
        <v>15459415</v>
      </c>
      <c r="Q40" s="147">
        <v>15654960.32</v>
      </c>
      <c r="R40" s="147">
        <v>16737169</v>
      </c>
      <c r="S40" s="147">
        <v>17317854</v>
      </c>
      <c r="T40" s="147">
        <v>17542794</v>
      </c>
      <c r="U40" s="147">
        <v>17923268.912999999</v>
      </c>
      <c r="V40" s="147">
        <v>20146592</v>
      </c>
      <c r="W40" s="147">
        <v>21229146</v>
      </c>
      <c r="X40" s="147">
        <v>21803754</v>
      </c>
      <c r="Y40" s="147">
        <v>21472833.289000001</v>
      </c>
      <c r="Z40" s="147">
        <v>21353561</v>
      </c>
      <c r="AA40" s="147">
        <v>21318145</v>
      </c>
      <c r="AB40" s="147">
        <v>21477045</v>
      </c>
      <c r="AC40" s="147">
        <v>23051729.809</v>
      </c>
      <c r="AD40" s="147">
        <v>22520005</v>
      </c>
      <c r="AE40" s="147">
        <v>22958313</v>
      </c>
      <c r="AF40" s="147">
        <v>23494753</v>
      </c>
      <c r="AG40" s="147">
        <v>23072327.140000001</v>
      </c>
      <c r="AH40" s="147">
        <v>23061312</v>
      </c>
      <c r="AI40" s="147">
        <v>23331756</v>
      </c>
      <c r="AJ40" s="147">
        <v>23544797</v>
      </c>
      <c r="AK40" s="147">
        <v>23280566</v>
      </c>
      <c r="AL40" s="147">
        <v>23337138</v>
      </c>
      <c r="AM40" s="147">
        <v>23814127</v>
      </c>
      <c r="AN40" s="147">
        <v>24592656</v>
      </c>
      <c r="AO40" s="147">
        <v>25261479</v>
      </c>
      <c r="AP40" s="147">
        <v>25425219</v>
      </c>
      <c r="AQ40" s="147">
        <v>26319872</v>
      </c>
      <c r="AR40" s="147">
        <v>26166497</v>
      </c>
      <c r="AS40" s="147">
        <v>26476299</v>
      </c>
      <c r="AT40" s="147">
        <v>26408674</v>
      </c>
      <c r="AU40" s="147">
        <v>25836809</v>
      </c>
      <c r="AV40" s="147">
        <v>26094760</v>
      </c>
      <c r="AW40" s="147">
        <v>25909875</v>
      </c>
      <c r="AX40" s="147">
        <v>26583734</v>
      </c>
      <c r="AY40" s="147">
        <v>26355747</v>
      </c>
      <c r="AZ40" s="147">
        <v>26926058</v>
      </c>
      <c r="BA40" s="10"/>
      <c r="BB40" s="10"/>
      <c r="BC40" s="10"/>
      <c r="BD40" s="10"/>
      <c r="BE40" s="10"/>
      <c r="BF40" s="10"/>
      <c r="BG40" s="10"/>
      <c r="BH40" s="10"/>
      <c r="BI40" s="10"/>
      <c r="BJ40" s="10"/>
      <c r="BK40" s="10"/>
      <c r="BL40" s="10"/>
      <c r="BM40" s="10"/>
      <c r="BN40" s="10"/>
      <c r="BO40" s="10"/>
      <c r="BP40" s="10"/>
      <c r="BQ40" s="10"/>
      <c r="BR40" s="10"/>
      <c r="BS40" s="10"/>
    </row>
    <row r="41" spans="1:71" ht="16.5" hidden="1" customHeight="1" x14ac:dyDescent="0.3">
      <c r="A41" s="147" t="s">
        <v>792</v>
      </c>
      <c r="B41" s="147">
        <v>7907368</v>
      </c>
      <c r="C41" s="147">
        <v>8108812</v>
      </c>
      <c r="D41" s="147">
        <v>8283850</v>
      </c>
      <c r="E41" s="147">
        <v>8514957</v>
      </c>
      <c r="F41" s="147">
        <v>8685912</v>
      </c>
      <c r="G41" s="147">
        <v>0</v>
      </c>
      <c r="H41" s="147">
        <v>0</v>
      </c>
      <c r="I41" s="147">
        <v>0</v>
      </c>
      <c r="J41" s="147">
        <v>0</v>
      </c>
      <c r="K41" s="147">
        <v>0</v>
      </c>
      <c r="L41" s="147">
        <v>0</v>
      </c>
      <c r="M41" s="147">
        <v>0</v>
      </c>
      <c r="N41" s="147">
        <v>0</v>
      </c>
      <c r="O41" s="147">
        <v>0</v>
      </c>
      <c r="P41" s="147">
        <v>0</v>
      </c>
      <c r="Q41" s="147">
        <v>15654960.32</v>
      </c>
      <c r="R41" s="147">
        <v>16737169</v>
      </c>
      <c r="S41" s="147">
        <v>17317854</v>
      </c>
      <c r="T41" s="147">
        <v>17542794</v>
      </c>
      <c r="U41" s="147">
        <v>17923268.912999999</v>
      </c>
      <c r="V41" s="147">
        <v>20146592</v>
      </c>
      <c r="W41" s="147">
        <v>21229146</v>
      </c>
      <c r="X41" s="147">
        <v>21803754</v>
      </c>
      <c r="Y41" s="147">
        <v>21472833.289000001</v>
      </c>
      <c r="Z41" s="147">
        <v>21353561</v>
      </c>
      <c r="AA41" s="147">
        <v>0</v>
      </c>
      <c r="AB41" s="147">
        <v>21477045</v>
      </c>
      <c r="AC41" s="147">
        <v>23051729.809</v>
      </c>
      <c r="AD41" s="147">
        <v>22520005</v>
      </c>
      <c r="AE41" s="147">
        <v>22958313</v>
      </c>
      <c r="AF41" s="147">
        <v>23494753</v>
      </c>
      <c r="AG41" s="147">
        <v>23072327.140000001</v>
      </c>
      <c r="AH41" s="147">
        <v>0</v>
      </c>
      <c r="AI41" s="147">
        <v>0</v>
      </c>
      <c r="AJ41" s="147">
        <v>0</v>
      </c>
      <c r="AK41" s="147">
        <v>0</v>
      </c>
      <c r="AL41" s="147">
        <v>0</v>
      </c>
      <c r="AM41" s="147">
        <v>0</v>
      </c>
      <c r="AN41" s="147">
        <v>0</v>
      </c>
      <c r="AO41" s="147">
        <v>0</v>
      </c>
      <c r="AP41" s="147">
        <v>0</v>
      </c>
      <c r="AQ41" s="147">
        <v>0</v>
      </c>
      <c r="AR41" s="147">
        <v>0</v>
      </c>
      <c r="AS41" s="147">
        <v>0</v>
      </c>
      <c r="AT41" s="147">
        <v>0</v>
      </c>
      <c r="AU41" s="147">
        <v>0</v>
      </c>
      <c r="AV41" s="147">
        <v>0</v>
      </c>
      <c r="AW41" s="147">
        <v>0</v>
      </c>
      <c r="AX41" s="147">
        <v>0</v>
      </c>
      <c r="AY41" s="147">
        <v>0</v>
      </c>
      <c r="AZ41" s="147">
        <v>0</v>
      </c>
      <c r="BA41" s="10"/>
      <c r="BB41" s="10"/>
      <c r="BC41" s="10"/>
      <c r="BD41" s="10"/>
      <c r="BE41" s="10"/>
      <c r="BF41" s="10"/>
      <c r="BG41" s="10"/>
      <c r="BH41" s="10"/>
      <c r="BI41" s="10"/>
      <c r="BJ41" s="10"/>
      <c r="BK41" s="10"/>
      <c r="BL41" s="10"/>
      <c r="BM41" s="10"/>
      <c r="BN41" s="10"/>
      <c r="BO41" s="10"/>
      <c r="BP41" s="10"/>
      <c r="BQ41" s="10"/>
      <c r="BR41" s="10"/>
      <c r="BS41" s="10"/>
    </row>
    <row r="42" spans="1:71" ht="16.5" hidden="1" customHeight="1" x14ac:dyDescent="0.3">
      <c r="A42" s="147" t="s">
        <v>982</v>
      </c>
      <c r="B42" s="147">
        <v>0</v>
      </c>
      <c r="C42" s="147">
        <v>0</v>
      </c>
      <c r="D42" s="147">
        <v>0</v>
      </c>
      <c r="E42" s="147">
        <v>0</v>
      </c>
      <c r="F42" s="147">
        <v>0</v>
      </c>
      <c r="G42" s="147">
        <v>295435</v>
      </c>
      <c r="H42" s="147">
        <v>292172</v>
      </c>
      <c r="I42" s="147">
        <v>290507.08</v>
      </c>
      <c r="J42" s="147">
        <v>283934</v>
      </c>
      <c r="K42" s="147">
        <v>284425</v>
      </c>
      <c r="L42" s="147">
        <v>270341</v>
      </c>
      <c r="M42" s="147">
        <v>0</v>
      </c>
      <c r="N42" s="147">
        <v>12252219</v>
      </c>
      <c r="O42" s="147">
        <v>12694045</v>
      </c>
      <c r="P42" s="147">
        <v>12027149</v>
      </c>
      <c r="Q42" s="147">
        <v>11674495.83</v>
      </c>
      <c r="R42" s="147">
        <v>11726304</v>
      </c>
      <c r="S42" s="147">
        <v>11360846</v>
      </c>
      <c r="T42" s="147">
        <v>11357020</v>
      </c>
      <c r="U42" s="147">
        <v>11536447.403999999</v>
      </c>
      <c r="V42" s="147">
        <v>10762525</v>
      </c>
      <c r="W42" s="147">
        <v>11573533</v>
      </c>
      <c r="X42" s="147">
        <v>12059877</v>
      </c>
      <c r="Y42" s="147">
        <v>12791945.754000001</v>
      </c>
      <c r="Z42" s="147">
        <v>12691654</v>
      </c>
      <c r="AA42" s="147">
        <v>12599321</v>
      </c>
      <c r="AB42" s="147">
        <v>11708115</v>
      </c>
      <c r="AC42" s="147">
        <v>13078776.785</v>
      </c>
      <c r="AD42" s="147">
        <v>11576072</v>
      </c>
      <c r="AE42" s="147">
        <v>12424363</v>
      </c>
      <c r="AF42" s="147">
        <v>13562866</v>
      </c>
      <c r="AG42" s="147">
        <v>13001066.07</v>
      </c>
      <c r="AH42" s="147">
        <v>15440086</v>
      </c>
      <c r="AI42" s="147">
        <v>15353836</v>
      </c>
      <c r="AJ42" s="147">
        <v>15296377</v>
      </c>
      <c r="AK42" s="147">
        <v>13646643</v>
      </c>
      <c r="AL42" s="147">
        <v>13334094</v>
      </c>
      <c r="AM42" s="147">
        <v>14026186</v>
      </c>
      <c r="AN42" s="147">
        <v>14166930</v>
      </c>
      <c r="AO42" s="147">
        <v>14080065</v>
      </c>
      <c r="AP42" s="147">
        <v>13845878</v>
      </c>
      <c r="AQ42" s="147">
        <v>13861976</v>
      </c>
      <c r="AR42" s="147">
        <v>13343172</v>
      </c>
      <c r="AS42" s="147">
        <v>13134069</v>
      </c>
      <c r="AT42" s="147">
        <v>12920983</v>
      </c>
      <c r="AU42" s="147">
        <v>12661534</v>
      </c>
      <c r="AV42" s="147">
        <v>12133831</v>
      </c>
      <c r="AW42" s="147">
        <v>12387483</v>
      </c>
      <c r="AX42" s="147">
        <v>13112575</v>
      </c>
      <c r="AY42" s="147">
        <v>12637195</v>
      </c>
      <c r="AZ42" s="147">
        <v>13676536</v>
      </c>
      <c r="BA42" s="10"/>
      <c r="BB42" s="10"/>
      <c r="BC42" s="10"/>
      <c r="BD42" s="10"/>
      <c r="BE42" s="10"/>
      <c r="BF42" s="10"/>
      <c r="BG42" s="10"/>
      <c r="BH42" s="10"/>
      <c r="BI42" s="10"/>
      <c r="BJ42" s="10"/>
      <c r="BK42" s="10"/>
      <c r="BL42" s="10"/>
      <c r="BM42" s="10"/>
      <c r="BN42" s="10"/>
      <c r="BO42" s="10"/>
      <c r="BP42" s="10"/>
      <c r="BQ42" s="10"/>
      <c r="BR42" s="10"/>
      <c r="BS42" s="10"/>
    </row>
    <row r="43" spans="1:71" ht="16.5" hidden="1" customHeight="1" x14ac:dyDescent="0.3">
      <c r="A43" s="147" t="s">
        <v>983</v>
      </c>
      <c r="B43" s="147">
        <v>0</v>
      </c>
      <c r="C43" s="147">
        <v>0</v>
      </c>
      <c r="D43" s="147">
        <v>0</v>
      </c>
      <c r="E43" s="147">
        <v>0</v>
      </c>
      <c r="F43" s="147">
        <v>0</v>
      </c>
      <c r="G43" s="147">
        <v>0</v>
      </c>
      <c r="H43" s="147">
        <v>0</v>
      </c>
      <c r="I43" s="147">
        <v>0</v>
      </c>
      <c r="J43" s="147">
        <v>0</v>
      </c>
      <c r="K43" s="147">
        <v>0</v>
      </c>
      <c r="L43" s="147">
        <v>0</v>
      </c>
      <c r="M43" s="147">
        <v>0</v>
      </c>
      <c r="N43" s="147">
        <v>12252219</v>
      </c>
      <c r="O43" s="147">
        <v>12694045</v>
      </c>
      <c r="P43" s="147">
        <v>12027149</v>
      </c>
      <c r="Q43" s="147">
        <v>11674495.83</v>
      </c>
      <c r="R43" s="147">
        <v>11726304</v>
      </c>
      <c r="S43" s="147">
        <v>11360846</v>
      </c>
      <c r="T43" s="147">
        <v>11357020</v>
      </c>
      <c r="U43" s="147">
        <v>11536447.403999999</v>
      </c>
      <c r="V43" s="147">
        <v>10762525</v>
      </c>
      <c r="W43" s="147">
        <v>11573533</v>
      </c>
      <c r="X43" s="147">
        <v>12059877</v>
      </c>
      <c r="Y43" s="147">
        <v>12791945.754000001</v>
      </c>
      <c r="Z43" s="147">
        <v>12691654</v>
      </c>
      <c r="AA43" s="147">
        <v>12599321</v>
      </c>
      <c r="AB43" s="147">
        <v>11708115</v>
      </c>
      <c r="AC43" s="147">
        <v>13078776.785</v>
      </c>
      <c r="AD43" s="147">
        <v>11576072</v>
      </c>
      <c r="AE43" s="147">
        <v>12424363</v>
      </c>
      <c r="AF43" s="147">
        <v>13562866</v>
      </c>
      <c r="AG43" s="147">
        <v>13001066.07</v>
      </c>
      <c r="AH43" s="147">
        <v>15440086</v>
      </c>
      <c r="AI43" s="147">
        <v>15353836</v>
      </c>
      <c r="AJ43" s="147">
        <v>15296377</v>
      </c>
      <c r="AK43" s="147">
        <v>0</v>
      </c>
      <c r="AL43" s="147">
        <v>13334094</v>
      </c>
      <c r="AM43" s="147">
        <v>14026186</v>
      </c>
      <c r="AN43" s="147">
        <v>14166930</v>
      </c>
      <c r="AO43" s="147">
        <v>0</v>
      </c>
      <c r="AP43" s="147">
        <v>13845878</v>
      </c>
      <c r="AQ43" s="147">
        <v>13861976</v>
      </c>
      <c r="AR43" s="147">
        <v>13343172</v>
      </c>
      <c r="AS43" s="147">
        <v>0</v>
      </c>
      <c r="AT43" s="147">
        <v>0</v>
      </c>
      <c r="AU43" s="147">
        <v>0</v>
      </c>
      <c r="AV43" s="147">
        <v>0</v>
      </c>
      <c r="AW43" s="147">
        <v>0</v>
      </c>
      <c r="AX43" s="147">
        <v>0</v>
      </c>
      <c r="AY43" s="147">
        <v>0</v>
      </c>
      <c r="AZ43" s="147">
        <v>0</v>
      </c>
      <c r="BA43" s="10"/>
      <c r="BB43" s="10"/>
      <c r="BC43" s="10"/>
      <c r="BD43" s="10"/>
      <c r="BE43" s="10"/>
      <c r="BF43" s="10"/>
      <c r="BG43" s="10"/>
      <c r="BH43" s="10"/>
      <c r="BI43" s="10"/>
      <c r="BJ43" s="10"/>
      <c r="BK43" s="10"/>
      <c r="BL43" s="10"/>
      <c r="BM43" s="10"/>
      <c r="BN43" s="10"/>
      <c r="BO43" s="10"/>
      <c r="BP43" s="10"/>
      <c r="BQ43" s="10"/>
      <c r="BR43" s="10"/>
      <c r="BS43" s="10"/>
    </row>
    <row r="44" spans="1:71" ht="16.5" hidden="1" customHeight="1" x14ac:dyDescent="0.3">
      <c r="A44" s="147" t="s">
        <v>984</v>
      </c>
      <c r="B44" s="147">
        <v>0</v>
      </c>
      <c r="C44" s="147">
        <v>0</v>
      </c>
      <c r="D44" s="147">
        <v>0</v>
      </c>
      <c r="E44" s="147">
        <v>0</v>
      </c>
      <c r="F44" s="147">
        <v>0</v>
      </c>
      <c r="G44" s="147">
        <v>20459</v>
      </c>
      <c r="H44" s="147">
        <v>20334</v>
      </c>
      <c r="I44" s="147">
        <v>19714.759999999998</v>
      </c>
      <c r="J44" s="147">
        <v>18871</v>
      </c>
      <c r="K44" s="147">
        <v>18351</v>
      </c>
      <c r="L44" s="147">
        <v>18338</v>
      </c>
      <c r="M44" s="147">
        <v>21094.33</v>
      </c>
      <c r="N44" s="147">
        <v>18217</v>
      </c>
      <c r="O44" s="147">
        <v>17463</v>
      </c>
      <c r="P44" s="147">
        <v>16958</v>
      </c>
      <c r="Q44" s="147">
        <v>175671.01</v>
      </c>
      <c r="R44" s="147">
        <v>172586</v>
      </c>
      <c r="S44" s="147">
        <v>173937</v>
      </c>
      <c r="T44" s="147">
        <v>185750</v>
      </c>
      <c r="U44" s="147">
        <v>204308.92600000001</v>
      </c>
      <c r="V44" s="147">
        <v>189148</v>
      </c>
      <c r="W44" s="147">
        <v>197605</v>
      </c>
      <c r="X44" s="147">
        <v>195274</v>
      </c>
      <c r="Y44" s="147">
        <v>204929.42499999999</v>
      </c>
      <c r="Z44" s="147">
        <v>199244</v>
      </c>
      <c r="AA44" s="147">
        <v>195727</v>
      </c>
      <c r="AB44" s="147">
        <v>15311</v>
      </c>
      <c r="AC44" s="147">
        <v>30186.252</v>
      </c>
      <c r="AD44" s="147">
        <v>28502</v>
      </c>
      <c r="AE44" s="147">
        <v>29526</v>
      </c>
      <c r="AF44" s="147">
        <v>29469</v>
      </c>
      <c r="AG44" s="147">
        <v>29304.05</v>
      </c>
      <c r="AH44" s="147">
        <v>0</v>
      </c>
      <c r="AI44" s="147">
        <v>0</v>
      </c>
      <c r="AJ44" s="147">
        <v>0</v>
      </c>
      <c r="AK44" s="147">
        <v>0</v>
      </c>
      <c r="AL44" s="147">
        <v>0</v>
      </c>
      <c r="AM44" s="147">
        <v>0</v>
      </c>
      <c r="AN44" s="147">
        <v>0</v>
      </c>
      <c r="AO44" s="147">
        <v>0</v>
      </c>
      <c r="AP44" s="147">
        <v>0</v>
      </c>
      <c r="AQ44" s="147">
        <v>0</v>
      </c>
      <c r="AR44" s="147">
        <v>0</v>
      </c>
      <c r="AS44" s="147">
        <v>0</v>
      </c>
      <c r="AT44" s="147">
        <v>1721732</v>
      </c>
      <c r="AU44" s="147">
        <v>1641985</v>
      </c>
      <c r="AV44" s="147">
        <v>1521021</v>
      </c>
      <c r="AW44" s="147">
        <v>1526477</v>
      </c>
      <c r="AX44" s="147">
        <v>0</v>
      </c>
      <c r="AY44" s="147">
        <v>0</v>
      </c>
      <c r="AZ44" s="147">
        <v>0</v>
      </c>
      <c r="BA44" s="10"/>
      <c r="BB44" s="10"/>
      <c r="BC44" s="10"/>
      <c r="BD44" s="10"/>
      <c r="BE44" s="10"/>
      <c r="BF44" s="10"/>
      <c r="BG44" s="10"/>
      <c r="BH44" s="10"/>
      <c r="BI44" s="10"/>
      <c r="BJ44" s="10"/>
      <c r="BK44" s="10"/>
      <c r="BL44" s="10"/>
      <c r="BM44" s="10"/>
      <c r="BN44" s="10"/>
      <c r="BO44" s="10"/>
      <c r="BP44" s="10"/>
      <c r="BQ44" s="10"/>
      <c r="BR44" s="10"/>
      <c r="BS44" s="10"/>
    </row>
    <row r="45" spans="1:71" ht="16.5" hidden="1" customHeight="1" x14ac:dyDescent="0.3">
      <c r="A45" s="147" t="s">
        <v>793</v>
      </c>
      <c r="B45" s="147">
        <v>950779</v>
      </c>
      <c r="C45" s="147">
        <v>1000278</v>
      </c>
      <c r="D45" s="147">
        <v>1053744</v>
      </c>
      <c r="E45" s="147">
        <v>1077469</v>
      </c>
      <c r="F45" s="147">
        <v>1089259</v>
      </c>
      <c r="G45" s="147">
        <v>757023</v>
      </c>
      <c r="H45" s="147">
        <v>743044</v>
      </c>
      <c r="I45" s="147">
        <v>700002.46</v>
      </c>
      <c r="J45" s="147">
        <v>678444</v>
      </c>
      <c r="K45" s="147">
        <v>674697</v>
      </c>
      <c r="L45" s="147">
        <v>634105</v>
      </c>
      <c r="M45" s="147">
        <v>24423434.920000002</v>
      </c>
      <c r="N45" s="147">
        <v>13900102</v>
      </c>
      <c r="O45" s="147">
        <v>14398481</v>
      </c>
      <c r="P45" s="147">
        <v>13707075</v>
      </c>
      <c r="Q45" s="147">
        <v>13349544.16</v>
      </c>
      <c r="R45" s="147">
        <v>13383709</v>
      </c>
      <c r="S45" s="147">
        <v>12987476</v>
      </c>
      <c r="T45" s="147">
        <v>13082548</v>
      </c>
      <c r="U45" s="147">
        <v>13278430.015000001</v>
      </c>
      <c r="V45" s="147">
        <v>12306836</v>
      </c>
      <c r="W45" s="147">
        <v>13312819</v>
      </c>
      <c r="X45" s="147">
        <v>13871543</v>
      </c>
      <c r="Y45" s="147">
        <v>14696284.206</v>
      </c>
      <c r="Z45" s="147">
        <v>14575925</v>
      </c>
      <c r="AA45" s="147">
        <v>14472451</v>
      </c>
      <c r="AB45" s="147">
        <v>13495089</v>
      </c>
      <c r="AC45" s="147">
        <v>14197193.924000001</v>
      </c>
      <c r="AD45" s="147">
        <v>12920829</v>
      </c>
      <c r="AE45" s="147">
        <v>13837798</v>
      </c>
      <c r="AF45" s="147">
        <v>14818267</v>
      </c>
      <c r="AG45" s="147">
        <v>14394958.59</v>
      </c>
      <c r="AH45" s="147">
        <v>14590313</v>
      </c>
      <c r="AI45" s="147">
        <v>14267002</v>
      </c>
      <c r="AJ45" s="147">
        <v>14303271</v>
      </c>
      <c r="AK45" s="147">
        <v>15935933</v>
      </c>
      <c r="AL45" s="147">
        <v>15622006</v>
      </c>
      <c r="AM45" s="147">
        <v>16547677</v>
      </c>
      <c r="AN45" s="147">
        <v>16880248</v>
      </c>
      <c r="AO45" s="147">
        <v>16771420</v>
      </c>
      <c r="AP45" s="147">
        <v>16571713</v>
      </c>
      <c r="AQ45" s="147">
        <v>16667977</v>
      </c>
      <c r="AR45" s="147">
        <v>16408082</v>
      </c>
      <c r="AS45" s="147">
        <v>16272551</v>
      </c>
      <c r="AT45" s="147">
        <v>16017703</v>
      </c>
      <c r="AU45" s="147">
        <v>15736206</v>
      </c>
      <c r="AV45" s="147">
        <v>15158087</v>
      </c>
      <c r="AW45" s="147">
        <v>15511874</v>
      </c>
      <c r="AX45" s="147">
        <v>16261730</v>
      </c>
      <c r="AY45" s="147">
        <v>15780117</v>
      </c>
      <c r="AZ45" s="147">
        <v>16647685</v>
      </c>
      <c r="BA45" s="10"/>
      <c r="BB45" s="10"/>
      <c r="BC45" s="10"/>
      <c r="BD45" s="10"/>
      <c r="BE45" s="10"/>
      <c r="BF45" s="10"/>
      <c r="BG45" s="10"/>
      <c r="BH45" s="10"/>
      <c r="BI45" s="10"/>
      <c r="BJ45" s="10"/>
      <c r="BK45" s="10"/>
      <c r="BL45" s="10"/>
      <c r="BM45" s="10"/>
      <c r="BN45" s="10"/>
      <c r="BO45" s="10"/>
      <c r="BP45" s="10"/>
      <c r="BQ45" s="10"/>
      <c r="BR45" s="10"/>
      <c r="BS45" s="10"/>
    </row>
    <row r="46" spans="1:71" ht="16.5" hidden="1" customHeight="1" x14ac:dyDescent="0.3">
      <c r="A46" s="147" t="s">
        <v>794</v>
      </c>
      <c r="B46" s="147">
        <v>0</v>
      </c>
      <c r="C46" s="147">
        <v>0</v>
      </c>
      <c r="D46" s="147">
        <v>0</v>
      </c>
      <c r="E46" s="147">
        <v>0</v>
      </c>
      <c r="F46" s="147">
        <v>0</v>
      </c>
      <c r="G46" s="147">
        <v>0</v>
      </c>
      <c r="H46" s="147">
        <v>0</v>
      </c>
      <c r="I46" s="147">
        <v>0</v>
      </c>
      <c r="J46" s="147">
        <v>0</v>
      </c>
      <c r="K46" s="147">
        <v>0</v>
      </c>
      <c r="L46" s="147">
        <v>0</v>
      </c>
      <c r="M46" s="147">
        <v>0</v>
      </c>
      <c r="N46" s="147">
        <v>0</v>
      </c>
      <c r="O46" s="147">
        <v>0</v>
      </c>
      <c r="P46" s="147">
        <v>0</v>
      </c>
      <c r="Q46" s="147">
        <v>0</v>
      </c>
      <c r="R46" s="147">
        <v>0</v>
      </c>
      <c r="S46" s="147">
        <v>0</v>
      </c>
      <c r="T46" s="147">
        <v>0</v>
      </c>
      <c r="U46" s="147">
        <v>0</v>
      </c>
      <c r="V46" s="147">
        <v>0</v>
      </c>
      <c r="W46" s="147">
        <v>0</v>
      </c>
      <c r="X46" s="147">
        <v>0</v>
      </c>
      <c r="Y46" s="147">
        <v>14696284.206</v>
      </c>
      <c r="Z46" s="147">
        <v>0</v>
      </c>
      <c r="AA46" s="147">
        <v>14472451</v>
      </c>
      <c r="AB46" s="147">
        <v>13495089</v>
      </c>
      <c r="AC46" s="147">
        <v>14197193.924000001</v>
      </c>
      <c r="AD46" s="147">
        <v>12920829</v>
      </c>
      <c r="AE46" s="147">
        <v>13837798</v>
      </c>
      <c r="AF46" s="147">
        <v>14818267</v>
      </c>
      <c r="AG46" s="147">
        <v>14394958.59</v>
      </c>
      <c r="AH46" s="147">
        <v>0</v>
      </c>
      <c r="AI46" s="147">
        <v>0</v>
      </c>
      <c r="AJ46" s="147">
        <v>0</v>
      </c>
      <c r="AK46" s="147">
        <v>0</v>
      </c>
      <c r="AL46" s="147">
        <v>0</v>
      </c>
      <c r="AM46" s="147">
        <v>0</v>
      </c>
      <c r="AN46" s="147">
        <v>0</v>
      </c>
      <c r="AO46" s="147">
        <v>0</v>
      </c>
      <c r="AP46" s="147">
        <v>0</v>
      </c>
      <c r="AQ46" s="147">
        <v>0</v>
      </c>
      <c r="AR46" s="147">
        <v>0</v>
      </c>
      <c r="AS46" s="147">
        <v>0</v>
      </c>
      <c r="AT46" s="147">
        <v>0</v>
      </c>
      <c r="AU46" s="147">
        <v>0</v>
      </c>
      <c r="AV46" s="147">
        <v>0</v>
      </c>
      <c r="AW46" s="147">
        <v>0</v>
      </c>
      <c r="AX46" s="147">
        <v>0</v>
      </c>
      <c r="AY46" s="147">
        <v>0</v>
      </c>
      <c r="AZ46" s="147">
        <v>0</v>
      </c>
      <c r="BA46" s="10"/>
      <c r="BB46" s="10"/>
      <c r="BC46" s="10"/>
      <c r="BD46" s="10"/>
      <c r="BE46" s="10"/>
      <c r="BF46" s="10"/>
      <c r="BG46" s="10"/>
      <c r="BH46" s="10"/>
      <c r="BI46" s="10"/>
      <c r="BJ46" s="10"/>
      <c r="BK46" s="10"/>
      <c r="BL46" s="10"/>
      <c r="BM46" s="10"/>
      <c r="BN46" s="10"/>
      <c r="BO46" s="10"/>
      <c r="BP46" s="10"/>
      <c r="BQ46" s="10"/>
      <c r="BR46" s="10"/>
      <c r="BS46" s="10"/>
    </row>
    <row r="47" spans="1:71" ht="16.5" hidden="1" customHeight="1" x14ac:dyDescent="0.3">
      <c r="A47" s="147" t="s">
        <v>1124</v>
      </c>
      <c r="B47" s="147">
        <v>0</v>
      </c>
      <c r="C47" s="147">
        <v>0</v>
      </c>
      <c r="D47" s="147">
        <v>0</v>
      </c>
      <c r="E47" s="147">
        <v>0</v>
      </c>
      <c r="F47" s="147">
        <v>0</v>
      </c>
      <c r="G47" s="147">
        <v>0</v>
      </c>
      <c r="H47" s="147">
        <v>0</v>
      </c>
      <c r="I47" s="147">
        <v>0</v>
      </c>
      <c r="J47" s="147">
        <v>0</v>
      </c>
      <c r="K47" s="147">
        <v>0</v>
      </c>
      <c r="L47" s="147">
        <v>0</v>
      </c>
      <c r="M47" s="147">
        <v>0</v>
      </c>
      <c r="N47" s="147">
        <v>0</v>
      </c>
      <c r="O47" s="147">
        <v>0</v>
      </c>
      <c r="P47" s="147">
        <v>0</v>
      </c>
      <c r="Q47" s="147">
        <v>0</v>
      </c>
      <c r="R47" s="147">
        <v>0</v>
      </c>
      <c r="S47" s="147">
        <v>0</v>
      </c>
      <c r="T47" s="147">
        <v>0</v>
      </c>
      <c r="U47" s="147">
        <v>0</v>
      </c>
      <c r="V47" s="147">
        <v>0</v>
      </c>
      <c r="W47" s="147">
        <v>0</v>
      </c>
      <c r="X47" s="147">
        <v>0</v>
      </c>
      <c r="Y47" s="147">
        <v>0</v>
      </c>
      <c r="Z47" s="147">
        <v>0</v>
      </c>
      <c r="AA47" s="147">
        <v>0</v>
      </c>
      <c r="AB47" s="147">
        <v>0</v>
      </c>
      <c r="AC47" s="147">
        <v>0</v>
      </c>
      <c r="AD47" s="147">
        <v>0</v>
      </c>
      <c r="AE47" s="147">
        <v>0</v>
      </c>
      <c r="AF47" s="147">
        <v>0</v>
      </c>
      <c r="AG47" s="147">
        <v>0</v>
      </c>
      <c r="AH47" s="147">
        <v>0</v>
      </c>
      <c r="AI47" s="147">
        <v>0</v>
      </c>
      <c r="AJ47" s="147">
        <v>0</v>
      </c>
      <c r="AK47" s="147">
        <v>0</v>
      </c>
      <c r="AL47" s="147">
        <v>0</v>
      </c>
      <c r="AM47" s="147">
        <v>1591394</v>
      </c>
      <c r="AN47" s="147">
        <v>0</v>
      </c>
      <c r="AO47" s="147">
        <v>0</v>
      </c>
      <c r="AP47" s="147">
        <v>0</v>
      </c>
      <c r="AQ47" s="147">
        <v>0</v>
      </c>
      <c r="AR47" s="147">
        <v>0</v>
      </c>
      <c r="AS47" s="147">
        <v>0</v>
      </c>
      <c r="AT47" s="147">
        <v>1966484</v>
      </c>
      <c r="AU47" s="147">
        <v>2734929</v>
      </c>
      <c r="AV47" s="147">
        <v>3290168</v>
      </c>
      <c r="AW47" s="147">
        <v>2360231</v>
      </c>
      <c r="AX47" s="147">
        <v>1307365</v>
      </c>
      <c r="AY47" s="147">
        <v>1860291</v>
      </c>
      <c r="AZ47" s="147">
        <v>1178331</v>
      </c>
      <c r="BA47" s="10"/>
      <c r="BB47" s="10"/>
      <c r="BC47" s="10"/>
      <c r="BD47" s="10"/>
      <c r="BE47" s="10"/>
      <c r="BF47" s="10"/>
      <c r="BG47" s="10"/>
      <c r="BH47" s="10"/>
      <c r="BI47" s="10"/>
      <c r="BJ47" s="10"/>
      <c r="BK47" s="10"/>
      <c r="BL47" s="10"/>
      <c r="BM47" s="10"/>
      <c r="BN47" s="10"/>
      <c r="BO47" s="10"/>
      <c r="BP47" s="10"/>
      <c r="BQ47" s="10"/>
      <c r="BR47" s="10"/>
      <c r="BS47" s="10"/>
    </row>
    <row r="48" spans="1:71" ht="16.5" hidden="1" customHeight="1" x14ac:dyDescent="0.3">
      <c r="A48" s="147" t="s">
        <v>795</v>
      </c>
      <c r="B48" s="147">
        <v>0</v>
      </c>
      <c r="C48" s="147">
        <v>0</v>
      </c>
      <c r="D48" s="147">
        <v>0</v>
      </c>
      <c r="E48" s="147">
        <v>0</v>
      </c>
      <c r="F48" s="147">
        <v>0</v>
      </c>
      <c r="G48" s="147">
        <v>625769</v>
      </c>
      <c r="H48" s="147">
        <v>619828</v>
      </c>
      <c r="I48" s="147">
        <v>525003.57999999996</v>
      </c>
      <c r="J48" s="147">
        <v>508096</v>
      </c>
      <c r="K48" s="147">
        <v>525850</v>
      </c>
      <c r="L48" s="147">
        <v>495704</v>
      </c>
      <c r="M48" s="147">
        <v>498561.83</v>
      </c>
      <c r="N48" s="147">
        <v>661140</v>
      </c>
      <c r="O48" s="147">
        <v>479972</v>
      </c>
      <c r="P48" s="147">
        <v>604120</v>
      </c>
      <c r="Q48" s="147">
        <v>1062569.1599999999</v>
      </c>
      <c r="R48" s="147">
        <v>1111147</v>
      </c>
      <c r="S48" s="147">
        <v>992013</v>
      </c>
      <c r="T48" s="147">
        <v>908204</v>
      </c>
      <c r="U48" s="147">
        <v>1163761.179</v>
      </c>
      <c r="V48" s="147">
        <v>1242178</v>
      </c>
      <c r="W48" s="147">
        <v>1198218</v>
      </c>
      <c r="X48" s="147">
        <v>1165570</v>
      </c>
      <c r="Y48" s="147">
        <v>1328856</v>
      </c>
      <c r="Z48" s="147">
        <v>1223158</v>
      </c>
      <c r="AA48" s="147">
        <v>1255654</v>
      </c>
      <c r="AB48" s="147">
        <v>1227242</v>
      </c>
      <c r="AC48" s="147">
        <v>796370.28500000003</v>
      </c>
      <c r="AD48" s="147">
        <v>820089</v>
      </c>
      <c r="AE48" s="147">
        <v>857938</v>
      </c>
      <c r="AF48" s="147">
        <v>892632</v>
      </c>
      <c r="AG48" s="147">
        <v>286421.93</v>
      </c>
      <c r="AH48" s="147">
        <v>406369</v>
      </c>
      <c r="AI48" s="147">
        <v>364187</v>
      </c>
      <c r="AJ48" s="147">
        <v>412748</v>
      </c>
      <c r="AK48" s="147">
        <v>704258</v>
      </c>
      <c r="AL48" s="147">
        <v>750350</v>
      </c>
      <c r="AM48" s="147">
        <v>761122</v>
      </c>
      <c r="AN48" s="147">
        <v>798020</v>
      </c>
      <c r="AO48" s="147">
        <v>1079837</v>
      </c>
      <c r="AP48" s="147">
        <v>1121057</v>
      </c>
      <c r="AQ48" s="147">
        <v>1614135</v>
      </c>
      <c r="AR48" s="147">
        <v>1530962</v>
      </c>
      <c r="AS48" s="147">
        <v>1422412</v>
      </c>
      <c r="AT48" s="147">
        <v>1521977</v>
      </c>
      <c r="AU48" s="147">
        <v>2016479</v>
      </c>
      <c r="AV48" s="147">
        <v>1923135</v>
      </c>
      <c r="AW48" s="147">
        <v>1968521</v>
      </c>
      <c r="AX48" s="147">
        <v>2142440</v>
      </c>
      <c r="AY48" s="147">
        <v>2087620</v>
      </c>
      <c r="AZ48" s="147">
        <v>1989223</v>
      </c>
      <c r="BA48" s="10"/>
      <c r="BB48" s="10"/>
      <c r="BC48" s="10"/>
      <c r="BD48" s="10"/>
      <c r="BE48" s="10"/>
      <c r="BF48" s="10"/>
      <c r="BG48" s="10"/>
      <c r="BH48" s="10"/>
      <c r="BI48" s="10"/>
      <c r="BJ48" s="10"/>
      <c r="BK48" s="10"/>
      <c r="BL48" s="10"/>
      <c r="BM48" s="10"/>
      <c r="BN48" s="10"/>
      <c r="BO48" s="10"/>
      <c r="BP48" s="10"/>
      <c r="BQ48" s="10"/>
      <c r="BR48" s="10"/>
      <c r="BS48" s="10"/>
    </row>
    <row r="49" spans="1:71" ht="16.5" hidden="1" customHeight="1" x14ac:dyDescent="0.3">
      <c r="A49" s="147" t="s">
        <v>986</v>
      </c>
      <c r="B49" s="147">
        <v>1126979</v>
      </c>
      <c r="C49" s="147">
        <v>703171</v>
      </c>
      <c r="D49" s="147">
        <v>660715</v>
      </c>
      <c r="E49" s="147">
        <v>1015035</v>
      </c>
      <c r="F49" s="147">
        <v>1005815</v>
      </c>
      <c r="G49" s="147">
        <v>193867</v>
      </c>
      <c r="H49" s="147">
        <v>80301</v>
      </c>
      <c r="I49" s="147">
        <v>69061.98</v>
      </c>
      <c r="J49" s="147">
        <v>68034</v>
      </c>
      <c r="K49" s="147">
        <v>60416</v>
      </c>
      <c r="L49" s="147">
        <v>296523</v>
      </c>
      <c r="M49" s="147">
        <v>346211.22</v>
      </c>
      <c r="N49" s="147">
        <v>322024</v>
      </c>
      <c r="O49" s="147">
        <v>295411</v>
      </c>
      <c r="P49" s="147">
        <v>292857</v>
      </c>
      <c r="Q49" s="147">
        <v>274839.14</v>
      </c>
      <c r="R49" s="147">
        <v>286656</v>
      </c>
      <c r="S49" s="147">
        <v>326473</v>
      </c>
      <c r="T49" s="147">
        <v>316898</v>
      </c>
      <c r="U49" s="147">
        <v>342276.07400000002</v>
      </c>
      <c r="V49" s="147">
        <v>375685</v>
      </c>
      <c r="W49" s="147">
        <v>348398</v>
      </c>
      <c r="X49" s="147">
        <v>343455</v>
      </c>
      <c r="Y49" s="147">
        <v>278424.53100000002</v>
      </c>
      <c r="Z49" s="147">
        <v>286375</v>
      </c>
      <c r="AA49" s="147">
        <v>427087</v>
      </c>
      <c r="AB49" s="147">
        <v>246448</v>
      </c>
      <c r="AC49" s="147">
        <v>196624.61499999999</v>
      </c>
      <c r="AD49" s="147">
        <v>272724</v>
      </c>
      <c r="AE49" s="147">
        <v>343457</v>
      </c>
      <c r="AF49" s="147">
        <v>375803</v>
      </c>
      <c r="AG49" s="147">
        <v>389268.62</v>
      </c>
      <c r="AH49" s="147">
        <v>418905</v>
      </c>
      <c r="AI49" s="147">
        <v>623072</v>
      </c>
      <c r="AJ49" s="147">
        <v>991523</v>
      </c>
      <c r="AK49" s="147">
        <v>858813</v>
      </c>
      <c r="AL49" s="147">
        <v>964034</v>
      </c>
      <c r="AM49" s="147">
        <v>1023365</v>
      </c>
      <c r="AN49" s="147">
        <v>1072403</v>
      </c>
      <c r="AO49" s="147">
        <v>1301879</v>
      </c>
      <c r="AP49" s="147">
        <v>1881020</v>
      </c>
      <c r="AQ49" s="147">
        <v>1736266</v>
      </c>
      <c r="AR49" s="147">
        <v>1640278</v>
      </c>
      <c r="AS49" s="147">
        <v>1751738</v>
      </c>
      <c r="AT49" s="147">
        <v>1263184</v>
      </c>
      <c r="AU49" s="147">
        <v>1298751</v>
      </c>
      <c r="AV49" s="147">
        <v>1297790</v>
      </c>
      <c r="AW49" s="147">
        <v>603443</v>
      </c>
      <c r="AX49" s="147">
        <v>2190972</v>
      </c>
      <c r="AY49" s="147">
        <v>2019017</v>
      </c>
      <c r="AZ49" s="147">
        <v>2039019</v>
      </c>
      <c r="BA49" s="10"/>
      <c r="BB49" s="10"/>
      <c r="BC49" s="10"/>
      <c r="BD49" s="10"/>
      <c r="BE49" s="10"/>
      <c r="BF49" s="10"/>
      <c r="BG49" s="10"/>
      <c r="BH49" s="10"/>
      <c r="BI49" s="10"/>
      <c r="BJ49" s="10"/>
      <c r="BK49" s="10"/>
      <c r="BL49" s="10"/>
      <c r="BM49" s="10"/>
      <c r="BN49" s="10"/>
      <c r="BO49" s="10"/>
      <c r="BP49" s="10"/>
      <c r="BQ49" s="10"/>
      <c r="BR49" s="10"/>
      <c r="BS49" s="10"/>
    </row>
    <row r="50" spans="1:71" ht="16.5" hidden="1" customHeight="1" x14ac:dyDescent="0.3">
      <c r="A50" s="147" t="s">
        <v>987</v>
      </c>
      <c r="B50" s="147">
        <v>0</v>
      </c>
      <c r="C50" s="147">
        <v>0</v>
      </c>
      <c r="D50" s="147">
        <v>0</v>
      </c>
      <c r="E50" s="147">
        <v>0</v>
      </c>
      <c r="F50" s="147">
        <v>0</v>
      </c>
      <c r="G50" s="147">
        <v>0</v>
      </c>
      <c r="H50" s="147">
        <v>0</v>
      </c>
      <c r="I50" s="147">
        <v>0</v>
      </c>
      <c r="J50" s="147">
        <v>0</v>
      </c>
      <c r="K50" s="147">
        <v>0</v>
      </c>
      <c r="L50" s="147">
        <v>0</v>
      </c>
      <c r="M50" s="147">
        <v>35227.360000000001</v>
      </c>
      <c r="N50" s="147">
        <v>13851</v>
      </c>
      <c r="O50" s="147">
        <v>2571</v>
      </c>
      <c r="P50" s="147">
        <v>3244</v>
      </c>
      <c r="Q50" s="147">
        <v>8251.31</v>
      </c>
      <c r="R50" s="147">
        <v>30934</v>
      </c>
      <c r="S50" s="147">
        <v>40498</v>
      </c>
      <c r="T50" s="147">
        <v>34554</v>
      </c>
      <c r="U50" s="147">
        <v>37734.173000000003</v>
      </c>
      <c r="V50" s="147">
        <v>109694</v>
      </c>
      <c r="W50" s="147">
        <v>95798</v>
      </c>
      <c r="X50" s="147">
        <v>91777</v>
      </c>
      <c r="Y50" s="147">
        <v>97089.255999999994</v>
      </c>
      <c r="Z50" s="147">
        <v>106211</v>
      </c>
      <c r="AA50" s="147">
        <v>266936</v>
      </c>
      <c r="AB50" s="147">
        <v>90268</v>
      </c>
      <c r="AC50" s="147">
        <v>14952.19</v>
      </c>
      <c r="AD50" s="147">
        <v>49862</v>
      </c>
      <c r="AE50" s="147">
        <v>107545</v>
      </c>
      <c r="AF50" s="147">
        <v>149077</v>
      </c>
      <c r="AG50" s="147">
        <v>134946.54999999999</v>
      </c>
      <c r="AH50" s="147">
        <v>0</v>
      </c>
      <c r="AI50" s="147">
        <v>0</v>
      </c>
      <c r="AJ50" s="147">
        <v>0</v>
      </c>
      <c r="AK50" s="147">
        <v>0</v>
      </c>
      <c r="AL50" s="147">
        <v>0</v>
      </c>
      <c r="AM50" s="147">
        <v>0</v>
      </c>
      <c r="AN50" s="147">
        <v>0</v>
      </c>
      <c r="AO50" s="147">
        <v>0</v>
      </c>
      <c r="AP50" s="147">
        <v>0</v>
      </c>
      <c r="AQ50" s="147">
        <v>0</v>
      </c>
      <c r="AR50" s="147">
        <v>0</v>
      </c>
      <c r="AS50" s="147">
        <v>0</v>
      </c>
      <c r="AT50" s="147">
        <v>0</v>
      </c>
      <c r="AU50" s="147">
        <v>0</v>
      </c>
      <c r="AV50" s="147">
        <v>0</v>
      </c>
      <c r="AW50" s="147">
        <v>0</v>
      </c>
      <c r="AX50" s="147">
        <v>0</v>
      </c>
      <c r="AY50" s="147">
        <v>0</v>
      </c>
      <c r="AZ50" s="147">
        <v>0</v>
      </c>
      <c r="BA50" s="10"/>
      <c r="BB50" s="10"/>
      <c r="BC50" s="10"/>
      <c r="BD50" s="10"/>
      <c r="BE50" s="10"/>
      <c r="BF50" s="10"/>
      <c r="BG50" s="10"/>
      <c r="BH50" s="10"/>
      <c r="BI50" s="10"/>
      <c r="BJ50" s="10"/>
      <c r="BK50" s="10"/>
      <c r="BL50" s="10"/>
      <c r="BM50" s="10"/>
      <c r="BN50" s="10"/>
      <c r="BO50" s="10"/>
      <c r="BP50" s="10"/>
      <c r="BQ50" s="10"/>
      <c r="BR50" s="10"/>
      <c r="BS50" s="10"/>
    </row>
    <row r="51" spans="1:71" ht="16.5" hidden="1" customHeight="1" x14ac:dyDescent="0.3">
      <c r="A51" s="147" t="s">
        <v>988</v>
      </c>
      <c r="B51" s="147">
        <v>0</v>
      </c>
      <c r="C51" s="147">
        <v>0</v>
      </c>
      <c r="D51" s="147">
        <v>0</v>
      </c>
      <c r="E51" s="147">
        <v>0</v>
      </c>
      <c r="F51" s="147">
        <v>0</v>
      </c>
      <c r="G51" s="147">
        <v>193867</v>
      </c>
      <c r="H51" s="147">
        <v>80301</v>
      </c>
      <c r="I51" s="147">
        <v>69061.98</v>
      </c>
      <c r="J51" s="147">
        <v>68034</v>
      </c>
      <c r="K51" s="147">
        <v>60416</v>
      </c>
      <c r="L51" s="147">
        <v>296523</v>
      </c>
      <c r="M51" s="147">
        <v>310983.87</v>
      </c>
      <c r="N51" s="147">
        <v>308173</v>
      </c>
      <c r="O51" s="147">
        <v>292840</v>
      </c>
      <c r="P51" s="147">
        <v>289613</v>
      </c>
      <c r="Q51" s="147">
        <v>266587.83</v>
      </c>
      <c r="R51" s="147">
        <v>255722</v>
      </c>
      <c r="S51" s="147">
        <v>285975</v>
      </c>
      <c r="T51" s="147">
        <v>282344</v>
      </c>
      <c r="U51" s="147">
        <v>304541.90100000001</v>
      </c>
      <c r="V51" s="147">
        <v>265991</v>
      </c>
      <c r="W51" s="147">
        <v>252600</v>
      </c>
      <c r="X51" s="147">
        <v>251678</v>
      </c>
      <c r="Y51" s="147">
        <v>181335.27499999999</v>
      </c>
      <c r="Z51" s="147">
        <v>180164</v>
      </c>
      <c r="AA51" s="147">
        <v>160151</v>
      </c>
      <c r="AB51" s="147">
        <v>156180</v>
      </c>
      <c r="AC51" s="147">
        <v>181672.42499999999</v>
      </c>
      <c r="AD51" s="147">
        <v>222862</v>
      </c>
      <c r="AE51" s="147">
        <v>235912</v>
      </c>
      <c r="AF51" s="147">
        <v>226726</v>
      </c>
      <c r="AG51" s="147">
        <v>254322.07</v>
      </c>
      <c r="AH51" s="147">
        <v>0</v>
      </c>
      <c r="AI51" s="147">
        <v>0</v>
      </c>
      <c r="AJ51" s="147">
        <v>0</v>
      </c>
      <c r="AK51" s="147">
        <v>0</v>
      </c>
      <c r="AL51" s="147">
        <v>0</v>
      </c>
      <c r="AM51" s="147">
        <v>0</v>
      </c>
      <c r="AN51" s="147">
        <v>0</v>
      </c>
      <c r="AO51" s="147">
        <v>0</v>
      </c>
      <c r="AP51" s="147">
        <v>0</v>
      </c>
      <c r="AQ51" s="147">
        <v>0</v>
      </c>
      <c r="AR51" s="147">
        <v>0</v>
      </c>
      <c r="AS51" s="147">
        <v>0</v>
      </c>
      <c r="AT51" s="147">
        <v>1263184</v>
      </c>
      <c r="AU51" s="147">
        <v>1298751</v>
      </c>
      <c r="AV51" s="147">
        <v>1297790</v>
      </c>
      <c r="AW51" s="147">
        <v>603443</v>
      </c>
      <c r="AX51" s="147">
        <v>2190972</v>
      </c>
      <c r="AY51" s="147">
        <v>2019017</v>
      </c>
      <c r="AZ51" s="147">
        <v>2039019</v>
      </c>
      <c r="BA51" s="10"/>
      <c r="BB51" s="10"/>
      <c r="BC51" s="10"/>
      <c r="BD51" s="10"/>
      <c r="BE51" s="10"/>
      <c r="BF51" s="10"/>
      <c r="BG51" s="10"/>
      <c r="BH51" s="10"/>
      <c r="BI51" s="10"/>
      <c r="BJ51" s="10"/>
      <c r="BK51" s="10"/>
      <c r="BL51" s="10"/>
      <c r="BM51" s="10"/>
      <c r="BN51" s="10"/>
      <c r="BO51" s="10"/>
      <c r="BP51" s="10"/>
      <c r="BQ51" s="10"/>
      <c r="BR51" s="10"/>
      <c r="BS51" s="10"/>
    </row>
    <row r="52" spans="1:71" ht="16.5" hidden="1" customHeight="1" x14ac:dyDescent="0.3">
      <c r="A52" s="147" t="s">
        <v>989</v>
      </c>
      <c r="B52" s="147">
        <v>10396941</v>
      </c>
      <c r="C52" s="147">
        <v>10222883</v>
      </c>
      <c r="D52" s="147">
        <v>10400343</v>
      </c>
      <c r="E52" s="147">
        <v>11049214</v>
      </c>
      <c r="F52" s="147">
        <v>11225713</v>
      </c>
      <c r="G52" s="147">
        <v>11342121</v>
      </c>
      <c r="H52" s="147">
        <v>11536511</v>
      </c>
      <c r="I52" s="147">
        <v>11652597.449999999</v>
      </c>
      <c r="J52" s="147">
        <v>12133394</v>
      </c>
      <c r="K52" s="147">
        <v>12202935</v>
      </c>
      <c r="L52" s="147">
        <v>12706418</v>
      </c>
      <c r="M52" s="147">
        <v>40775894.68</v>
      </c>
      <c r="N52" s="147">
        <v>43336348</v>
      </c>
      <c r="O52" s="147">
        <v>44245554</v>
      </c>
      <c r="P52" s="147">
        <v>43176565</v>
      </c>
      <c r="Q52" s="147">
        <v>43299199.68</v>
      </c>
      <c r="R52" s="147">
        <v>44569003</v>
      </c>
      <c r="S52" s="147">
        <v>45003637</v>
      </c>
      <c r="T52" s="147">
        <v>45283045</v>
      </c>
      <c r="U52" s="147">
        <v>46422020.818000004</v>
      </c>
      <c r="V52" s="147">
        <v>47266813</v>
      </c>
      <c r="W52" s="147">
        <v>49135885</v>
      </c>
      <c r="X52" s="147">
        <v>50701642</v>
      </c>
      <c r="Y52" s="147">
        <v>52745973.978</v>
      </c>
      <c r="Z52" s="147">
        <v>52215242</v>
      </c>
      <c r="AA52" s="147">
        <v>52180348</v>
      </c>
      <c r="AB52" s="147">
        <v>50537213</v>
      </c>
      <c r="AC52" s="147">
        <v>54578761.597999997</v>
      </c>
      <c r="AD52" s="147">
        <v>53632124</v>
      </c>
      <c r="AE52" s="147">
        <v>54579272</v>
      </c>
      <c r="AF52" s="147">
        <v>56038679</v>
      </c>
      <c r="AG52" s="147">
        <v>54622226.229999997</v>
      </c>
      <c r="AH52" s="147">
        <v>57406124</v>
      </c>
      <c r="AI52" s="147">
        <v>57703414</v>
      </c>
      <c r="AJ52" s="147">
        <v>60949993</v>
      </c>
      <c r="AK52" s="147">
        <v>82286939</v>
      </c>
      <c r="AL52" s="147">
        <v>81534586</v>
      </c>
      <c r="AM52" s="147">
        <v>83611798</v>
      </c>
      <c r="AN52" s="147">
        <v>84063790</v>
      </c>
      <c r="AO52" s="147">
        <v>83520999</v>
      </c>
      <c r="AP52" s="147">
        <v>84228026</v>
      </c>
      <c r="AQ52" s="147">
        <v>85032912</v>
      </c>
      <c r="AR52" s="147">
        <v>83360293</v>
      </c>
      <c r="AS52" s="147">
        <v>82895055</v>
      </c>
      <c r="AT52" s="147">
        <v>83592445</v>
      </c>
      <c r="AU52" s="147">
        <v>83464160</v>
      </c>
      <c r="AV52" s="147">
        <v>82867575</v>
      </c>
      <c r="AW52" s="147">
        <v>82362266</v>
      </c>
      <c r="AX52" s="147">
        <v>85560333</v>
      </c>
      <c r="AY52" s="147">
        <v>83112581</v>
      </c>
      <c r="AZ52" s="147">
        <v>85253739</v>
      </c>
      <c r="BA52" s="10"/>
      <c r="BB52" s="10"/>
      <c r="BC52" s="10"/>
      <c r="BD52" s="10"/>
      <c r="BE52" s="10"/>
      <c r="BF52" s="10"/>
      <c r="BG52" s="10"/>
      <c r="BH52" s="10"/>
      <c r="BI52" s="10"/>
      <c r="BJ52" s="10"/>
      <c r="BK52" s="10"/>
      <c r="BL52" s="10"/>
      <c r="BM52" s="10"/>
      <c r="BN52" s="10"/>
      <c r="BO52" s="10"/>
      <c r="BP52" s="10"/>
      <c r="BQ52" s="10"/>
      <c r="BR52" s="10"/>
      <c r="BS52" s="10"/>
    </row>
    <row r="53" spans="1:71" ht="16.5" hidden="1" customHeight="1" x14ac:dyDescent="0.3">
      <c r="A53" s="147" t="s">
        <v>796</v>
      </c>
      <c r="B53" s="147">
        <v>32154684</v>
      </c>
      <c r="C53" s="147">
        <v>33732187</v>
      </c>
      <c r="D53" s="147">
        <v>38712380</v>
      </c>
      <c r="E53" s="147">
        <v>39865281</v>
      </c>
      <c r="F53" s="147">
        <v>36892906</v>
      </c>
      <c r="G53" s="147">
        <v>35663620</v>
      </c>
      <c r="H53" s="147">
        <v>36846811</v>
      </c>
      <c r="I53" s="147">
        <v>35869943.079999998</v>
      </c>
      <c r="J53" s="147">
        <v>35401736</v>
      </c>
      <c r="K53" s="147">
        <v>37213791</v>
      </c>
      <c r="L53" s="147">
        <v>38402715</v>
      </c>
      <c r="M53" s="147">
        <v>74776922.579999998</v>
      </c>
      <c r="N53" s="147">
        <v>78267778</v>
      </c>
      <c r="O53" s="147">
        <v>81755229</v>
      </c>
      <c r="P53" s="147">
        <v>82401349</v>
      </c>
      <c r="Q53" s="147">
        <v>83229565.540000007</v>
      </c>
      <c r="R53" s="147">
        <v>86367770</v>
      </c>
      <c r="S53" s="147">
        <v>89982840</v>
      </c>
      <c r="T53" s="147">
        <v>89702926</v>
      </c>
      <c r="U53" s="147">
        <v>94758647.820999995</v>
      </c>
      <c r="V53" s="147">
        <v>97163348</v>
      </c>
      <c r="W53" s="147">
        <v>101762939</v>
      </c>
      <c r="X53" s="147">
        <v>103135018</v>
      </c>
      <c r="Y53" s="147">
        <v>108290282.851</v>
      </c>
      <c r="Z53" s="147">
        <v>110099186</v>
      </c>
      <c r="AA53" s="147">
        <v>110788810</v>
      </c>
      <c r="AB53" s="147">
        <v>104636291</v>
      </c>
      <c r="AC53" s="147">
        <v>115442661.147</v>
      </c>
      <c r="AD53" s="147">
        <v>109258257</v>
      </c>
      <c r="AE53" s="147">
        <v>110449626</v>
      </c>
      <c r="AF53" s="147">
        <v>113857473</v>
      </c>
      <c r="AG53" s="147">
        <v>111477011.11</v>
      </c>
      <c r="AH53" s="147">
        <v>109107948</v>
      </c>
      <c r="AI53" s="147">
        <v>114312389</v>
      </c>
      <c r="AJ53" s="147">
        <v>118815460</v>
      </c>
      <c r="AK53" s="147">
        <v>142365463</v>
      </c>
      <c r="AL53" s="147">
        <v>140613189</v>
      </c>
      <c r="AM53" s="147">
        <v>144886019</v>
      </c>
      <c r="AN53" s="147">
        <v>147442638</v>
      </c>
      <c r="AO53" s="147">
        <v>146267565</v>
      </c>
      <c r="AP53" s="147">
        <v>142052204</v>
      </c>
      <c r="AQ53" s="147">
        <v>143390165</v>
      </c>
      <c r="AR53" s="147">
        <v>142420931</v>
      </c>
      <c r="AS53" s="147">
        <v>141916082</v>
      </c>
      <c r="AT53" s="147">
        <v>138670713</v>
      </c>
      <c r="AU53" s="147">
        <v>140116486</v>
      </c>
      <c r="AV53" s="147">
        <v>139322914</v>
      </c>
      <c r="AW53" s="147">
        <v>141909049</v>
      </c>
      <c r="AX53" s="147">
        <v>140786872</v>
      </c>
      <c r="AY53" s="147">
        <v>139323199</v>
      </c>
      <c r="AZ53" s="147">
        <v>144788869</v>
      </c>
      <c r="BA53" s="10"/>
      <c r="BB53" s="10"/>
      <c r="BC53" s="10"/>
      <c r="BD53" s="10"/>
      <c r="BE53" s="10"/>
      <c r="BF53" s="10"/>
      <c r="BG53" s="10"/>
      <c r="BH53" s="10"/>
      <c r="BI53" s="10"/>
      <c r="BJ53" s="10"/>
      <c r="BK53" s="10"/>
      <c r="BL53" s="10"/>
      <c r="BM53" s="10"/>
      <c r="BN53" s="10"/>
      <c r="BO53" s="10"/>
      <c r="BP53" s="10"/>
      <c r="BQ53" s="10"/>
      <c r="BR53" s="10"/>
      <c r="BS53" s="10"/>
    </row>
    <row r="54" spans="1:71" ht="16.5" hidden="1" customHeight="1" x14ac:dyDescent="0.3">
      <c r="A54" s="147"/>
      <c r="B54" s="147"/>
      <c r="C54" s="147"/>
      <c r="D54" s="147"/>
      <c r="E54" s="147"/>
      <c r="F54" s="147"/>
      <c r="G54" s="147"/>
      <c r="H54" s="147"/>
      <c r="I54" s="147"/>
      <c r="J54" s="147"/>
      <c r="K54" s="147"/>
      <c r="L54" s="147"/>
      <c r="M54" s="147"/>
      <c r="N54" s="147"/>
      <c r="O54" s="147"/>
      <c r="P54" s="147"/>
      <c r="Q54" s="147"/>
      <c r="R54" s="147"/>
      <c r="S54" s="147"/>
      <c r="T54" s="147"/>
      <c r="U54" s="147"/>
      <c r="V54" s="147"/>
      <c r="W54" s="147"/>
      <c r="X54" s="147"/>
      <c r="Y54" s="147"/>
      <c r="Z54" s="147"/>
      <c r="AA54" s="147"/>
      <c r="AB54" s="147"/>
      <c r="AC54" s="147"/>
      <c r="AD54" s="147"/>
      <c r="AE54" s="147"/>
      <c r="AF54" s="147"/>
      <c r="AG54" s="147"/>
      <c r="AH54" s="147"/>
      <c r="AI54" s="147"/>
      <c r="AJ54" s="147"/>
      <c r="AK54" s="147"/>
      <c r="AL54" s="147"/>
      <c r="AM54" s="147"/>
      <c r="AN54" s="147"/>
      <c r="AO54" s="147"/>
      <c r="AP54" s="147"/>
      <c r="AQ54" s="147"/>
      <c r="AR54" s="147"/>
      <c r="AS54" s="147"/>
      <c r="AT54" s="147"/>
      <c r="AU54" s="147"/>
      <c r="AV54" s="147"/>
      <c r="AW54" s="147"/>
      <c r="AX54" s="147"/>
      <c r="AY54" s="147"/>
      <c r="AZ54" s="147"/>
      <c r="BA54" s="10"/>
      <c r="BB54" s="10"/>
      <c r="BC54" s="10"/>
      <c r="BD54" s="10"/>
      <c r="BE54" s="10"/>
      <c r="BF54" s="10"/>
      <c r="BG54" s="10"/>
      <c r="BH54" s="10"/>
      <c r="BI54" s="10"/>
      <c r="BJ54" s="10"/>
      <c r="BK54" s="10"/>
      <c r="BL54" s="10"/>
      <c r="BM54" s="10"/>
      <c r="BN54" s="10"/>
      <c r="BO54" s="10"/>
      <c r="BP54" s="10"/>
      <c r="BQ54" s="10"/>
      <c r="BR54" s="10"/>
      <c r="BS54" s="10"/>
    </row>
    <row r="55" spans="1:71" ht="16.5" hidden="1" customHeight="1" x14ac:dyDescent="0.3">
      <c r="A55" s="147" t="s">
        <v>797</v>
      </c>
      <c r="B55" s="147"/>
      <c r="C55" s="147"/>
      <c r="D55" s="147"/>
      <c r="E55" s="147"/>
      <c r="F55" s="147"/>
      <c r="G55" s="147"/>
      <c r="H55" s="147"/>
      <c r="I55" s="147"/>
      <c r="J55" s="147"/>
      <c r="K55" s="147"/>
      <c r="L55" s="147"/>
      <c r="M55" s="147"/>
      <c r="N55" s="147"/>
      <c r="O55" s="147"/>
      <c r="P55" s="147"/>
      <c r="Q55" s="147"/>
      <c r="R55" s="147"/>
      <c r="S55" s="147"/>
      <c r="T55" s="147"/>
      <c r="U55" s="147"/>
      <c r="V55" s="147"/>
      <c r="W55" s="147"/>
      <c r="X55" s="147"/>
      <c r="Y55" s="147"/>
      <c r="Z55" s="147"/>
      <c r="AA55" s="147"/>
      <c r="AB55" s="147"/>
      <c r="AC55" s="147"/>
      <c r="AD55" s="147"/>
      <c r="AE55" s="147"/>
      <c r="AF55" s="147"/>
      <c r="AG55" s="147"/>
      <c r="AH55" s="147"/>
      <c r="AI55" s="147"/>
      <c r="AJ55" s="147"/>
      <c r="AK55" s="147"/>
      <c r="AL55" s="147"/>
      <c r="AM55" s="147"/>
      <c r="AN55" s="147"/>
      <c r="AO55" s="147"/>
      <c r="AP55" s="147"/>
      <c r="AQ55" s="147"/>
      <c r="AR55" s="147"/>
      <c r="AS55" s="147"/>
      <c r="AT55" s="147"/>
      <c r="AU55" s="147"/>
      <c r="AV55" s="147"/>
      <c r="AW55" s="147"/>
      <c r="AX55" s="147"/>
      <c r="AY55" s="147"/>
      <c r="AZ55" s="147"/>
      <c r="BA55" s="10"/>
      <c r="BB55" s="10"/>
      <c r="BC55" s="10"/>
      <c r="BD55" s="10"/>
      <c r="BE55" s="10"/>
      <c r="BF55" s="10"/>
      <c r="BG55" s="10"/>
      <c r="BH55" s="10"/>
      <c r="BI55" s="10"/>
      <c r="BJ55" s="10"/>
      <c r="BK55" s="10"/>
      <c r="BL55" s="10"/>
      <c r="BM55" s="10"/>
      <c r="BN55" s="10"/>
      <c r="BO55" s="10"/>
      <c r="BP55" s="10"/>
      <c r="BQ55" s="10"/>
      <c r="BR55" s="10"/>
      <c r="BS55" s="10"/>
    </row>
    <row r="56" spans="1:71" ht="16.5" hidden="1" customHeight="1" x14ac:dyDescent="0.3">
      <c r="A56" s="149" t="s">
        <v>990</v>
      </c>
      <c r="B56" s="149">
        <v>7686862</v>
      </c>
      <c r="C56" s="147">
        <v>8590975</v>
      </c>
      <c r="D56" s="147">
        <v>12144580</v>
      </c>
      <c r="E56" s="147">
        <v>10659179</v>
      </c>
      <c r="F56" s="147">
        <v>7730392</v>
      </c>
      <c r="G56" s="147">
        <v>6076292</v>
      </c>
      <c r="H56" s="147">
        <v>7495369</v>
      </c>
      <c r="I56" s="147">
        <v>5601267.7199999997</v>
      </c>
      <c r="J56" s="147">
        <v>5227640</v>
      </c>
      <c r="K56" s="147">
        <v>5621684</v>
      </c>
      <c r="L56" s="147">
        <v>7372218</v>
      </c>
      <c r="M56" s="147">
        <v>8363776.7999999998</v>
      </c>
      <c r="N56" s="147">
        <v>8393776</v>
      </c>
      <c r="O56" s="147">
        <v>11323778</v>
      </c>
      <c r="P56" s="147">
        <v>14150099</v>
      </c>
      <c r="Q56" s="147">
        <v>14477174.82</v>
      </c>
      <c r="R56" s="147">
        <v>13986933</v>
      </c>
      <c r="S56" s="147">
        <v>20045190</v>
      </c>
      <c r="T56" s="147">
        <v>19795859</v>
      </c>
      <c r="U56" s="147">
        <v>22511200.366</v>
      </c>
      <c r="V56" s="147">
        <v>25438279</v>
      </c>
      <c r="W56" s="147">
        <v>28640971</v>
      </c>
      <c r="X56" s="147">
        <v>27704697</v>
      </c>
      <c r="Y56" s="147">
        <v>29374817.98</v>
      </c>
      <c r="Z56" s="147">
        <v>23504551</v>
      </c>
      <c r="AA56" s="147">
        <v>22626022</v>
      </c>
      <c r="AB56" s="147">
        <v>21246316</v>
      </c>
      <c r="AC56" s="147">
        <v>26086541.039000001</v>
      </c>
      <c r="AD56" s="147">
        <v>21488773</v>
      </c>
      <c r="AE56" s="147">
        <v>19214126</v>
      </c>
      <c r="AF56" s="147">
        <v>17099209</v>
      </c>
      <c r="AG56" s="147">
        <v>19376545.899999999</v>
      </c>
      <c r="AH56" s="147">
        <v>15227974</v>
      </c>
      <c r="AI56" s="147">
        <v>16224584</v>
      </c>
      <c r="AJ56" s="147">
        <v>15267624</v>
      </c>
      <c r="AK56" s="147">
        <v>36905656</v>
      </c>
      <c r="AL56" s="147">
        <v>12534282</v>
      </c>
      <c r="AM56" s="147">
        <v>13372157</v>
      </c>
      <c r="AN56" s="147">
        <v>15376548</v>
      </c>
      <c r="AO56" s="147">
        <v>15245774</v>
      </c>
      <c r="AP56" s="147">
        <v>13937955</v>
      </c>
      <c r="AQ56" s="147">
        <v>14049121</v>
      </c>
      <c r="AR56" s="147">
        <v>13668280</v>
      </c>
      <c r="AS56" s="147">
        <v>13375376</v>
      </c>
      <c r="AT56" s="147">
        <v>15031135</v>
      </c>
      <c r="AU56" s="147">
        <v>15606921</v>
      </c>
      <c r="AV56" s="147">
        <v>22445596</v>
      </c>
      <c r="AW56" s="147">
        <v>11181760</v>
      </c>
      <c r="AX56" s="147">
        <v>11908658</v>
      </c>
      <c r="AY56" s="147">
        <v>11669175</v>
      </c>
      <c r="AZ56" s="147">
        <v>13234497</v>
      </c>
      <c r="BA56" s="10"/>
      <c r="BB56" s="10"/>
      <c r="BC56" s="10"/>
      <c r="BD56" s="10"/>
      <c r="BE56" s="10"/>
      <c r="BF56" s="10"/>
      <c r="BG56" s="10"/>
      <c r="BH56" s="10"/>
      <c r="BI56" s="10"/>
      <c r="BJ56" s="10"/>
      <c r="BK56" s="10"/>
      <c r="BL56" s="10"/>
      <c r="BM56" s="10"/>
      <c r="BN56" s="10"/>
      <c r="BO56" s="10"/>
      <c r="BP56" s="10"/>
      <c r="BQ56" s="10"/>
      <c r="BR56" s="10"/>
      <c r="BS56" s="10"/>
    </row>
    <row r="57" spans="1:71" ht="16.5" hidden="1" customHeight="1" x14ac:dyDescent="0.3">
      <c r="A57" s="147" t="s">
        <v>991</v>
      </c>
      <c r="B57" s="147">
        <v>2309319</v>
      </c>
      <c r="C57" s="147">
        <v>2683735</v>
      </c>
      <c r="D57" s="147">
        <v>3287258</v>
      </c>
      <c r="E57" s="147">
        <v>3447550</v>
      </c>
      <c r="F57" s="147">
        <v>2740092</v>
      </c>
      <c r="G57" s="147">
        <v>3023881</v>
      </c>
      <c r="H57" s="147">
        <v>2628289</v>
      </c>
      <c r="I57" s="147">
        <v>2629595.2400000002</v>
      </c>
      <c r="J57" s="147">
        <v>2793506</v>
      </c>
      <c r="K57" s="147">
        <v>3284234</v>
      </c>
      <c r="L57" s="147">
        <v>2502505</v>
      </c>
      <c r="M57" s="147">
        <v>5909629.5800000001</v>
      </c>
      <c r="N57" s="147">
        <v>6442477</v>
      </c>
      <c r="O57" s="147">
        <v>7392129</v>
      </c>
      <c r="P57" s="147">
        <v>6687791</v>
      </c>
      <c r="Q57" s="147">
        <v>7919074.7599999998</v>
      </c>
      <c r="R57" s="147">
        <v>9958054</v>
      </c>
      <c r="S57" s="147">
        <v>9720809</v>
      </c>
      <c r="T57" s="147">
        <v>9864414</v>
      </c>
      <c r="U57" s="147">
        <v>10544727.744000001</v>
      </c>
      <c r="V57" s="147">
        <v>9916399</v>
      </c>
      <c r="W57" s="147">
        <v>10299814</v>
      </c>
      <c r="X57" s="147">
        <v>10890782</v>
      </c>
      <c r="Y57" s="147">
        <v>9802404.4539999999</v>
      </c>
      <c r="Z57" s="147">
        <v>9203455</v>
      </c>
      <c r="AA57" s="147">
        <v>11180113</v>
      </c>
      <c r="AB57" s="147">
        <v>11289710</v>
      </c>
      <c r="AC57" s="147">
        <v>10724557.023</v>
      </c>
      <c r="AD57" s="147">
        <v>9835004</v>
      </c>
      <c r="AE57" s="147">
        <v>11134105</v>
      </c>
      <c r="AF57" s="147">
        <v>13805294</v>
      </c>
      <c r="AG57" s="147">
        <v>12262008.15</v>
      </c>
      <c r="AH57" s="147">
        <v>13589822</v>
      </c>
      <c r="AI57" s="147">
        <v>16177521</v>
      </c>
      <c r="AJ57" s="147">
        <v>17574674</v>
      </c>
      <c r="AK57" s="147">
        <v>17428944</v>
      </c>
      <c r="AL57" s="147">
        <v>17645267</v>
      </c>
      <c r="AM57" s="147">
        <v>19894378</v>
      </c>
      <c r="AN57" s="147">
        <v>20688247</v>
      </c>
      <c r="AO57" s="147">
        <v>19822673</v>
      </c>
      <c r="AP57" s="147">
        <v>17047800</v>
      </c>
      <c r="AQ57" s="147">
        <v>18842905</v>
      </c>
      <c r="AR57" s="147">
        <v>20289261</v>
      </c>
      <c r="AS57" s="147">
        <v>19726069</v>
      </c>
      <c r="AT57" s="147">
        <v>17356744</v>
      </c>
      <c r="AU57" s="147">
        <v>18945853</v>
      </c>
      <c r="AV57" s="147">
        <v>18378702</v>
      </c>
      <c r="AW57" s="147">
        <v>19323341</v>
      </c>
      <c r="AX57" s="147">
        <v>18113173</v>
      </c>
      <c r="AY57" s="147">
        <v>18071905</v>
      </c>
      <c r="AZ57" s="147">
        <v>20451640</v>
      </c>
      <c r="BA57" s="10"/>
      <c r="BB57" s="10"/>
      <c r="BC57" s="10"/>
      <c r="BD57" s="10"/>
      <c r="BE57" s="10"/>
      <c r="BF57" s="10"/>
      <c r="BG57" s="10"/>
      <c r="BH57" s="10"/>
      <c r="BI57" s="10"/>
      <c r="BJ57" s="10"/>
      <c r="BK57" s="10"/>
      <c r="BL57" s="10"/>
      <c r="BM57" s="10"/>
      <c r="BN57" s="10"/>
      <c r="BO57" s="10"/>
      <c r="BP57" s="10"/>
      <c r="BQ57" s="10"/>
      <c r="BR57" s="10"/>
      <c r="BS57" s="10"/>
    </row>
    <row r="58" spans="1:71" ht="16.5" hidden="1" customHeight="1" x14ac:dyDescent="0.3">
      <c r="A58" s="147" t="s">
        <v>965</v>
      </c>
      <c r="B58" s="147">
        <v>2265897</v>
      </c>
      <c r="C58" s="147">
        <v>2584552</v>
      </c>
      <c r="D58" s="147">
        <v>3243241</v>
      </c>
      <c r="E58" s="147">
        <v>3423616</v>
      </c>
      <c r="F58" s="147">
        <v>2697735</v>
      </c>
      <c r="G58" s="147">
        <v>2955860</v>
      </c>
      <c r="H58" s="147">
        <v>2542154</v>
      </c>
      <c r="I58" s="147">
        <v>2596659.85</v>
      </c>
      <c r="J58" s="147">
        <v>2735823</v>
      </c>
      <c r="K58" s="147">
        <v>3234790</v>
      </c>
      <c r="L58" s="147">
        <v>2411362</v>
      </c>
      <c r="M58" s="147">
        <v>5869654.8300000001</v>
      </c>
      <c r="N58" s="147">
        <v>6363257</v>
      </c>
      <c r="O58" s="147">
        <v>7300658</v>
      </c>
      <c r="P58" s="147">
        <v>6568199</v>
      </c>
      <c r="Q58" s="147">
        <v>0</v>
      </c>
      <c r="R58" s="147">
        <v>0</v>
      </c>
      <c r="S58" s="147">
        <v>0</v>
      </c>
      <c r="T58" s="147">
        <v>0</v>
      </c>
      <c r="U58" s="147">
        <v>0</v>
      </c>
      <c r="V58" s="147">
        <v>0</v>
      </c>
      <c r="W58" s="147">
        <v>0</v>
      </c>
      <c r="X58" s="147">
        <v>0</v>
      </c>
      <c r="Y58" s="147">
        <v>0</v>
      </c>
      <c r="Z58" s="147">
        <v>0</v>
      </c>
      <c r="AA58" s="147">
        <v>0</v>
      </c>
      <c r="AB58" s="147">
        <v>0</v>
      </c>
      <c r="AC58" s="147">
        <v>0</v>
      </c>
      <c r="AD58" s="147">
        <v>0</v>
      </c>
      <c r="AE58" s="147">
        <v>0</v>
      </c>
      <c r="AF58" s="147">
        <v>0</v>
      </c>
      <c r="AG58" s="147">
        <v>0</v>
      </c>
      <c r="AH58" s="147">
        <v>0</v>
      </c>
      <c r="AI58" s="147">
        <v>0</v>
      </c>
      <c r="AJ58" s="147">
        <v>0</v>
      </c>
      <c r="AK58" s="147">
        <v>0</v>
      </c>
      <c r="AL58" s="147">
        <v>0</v>
      </c>
      <c r="AM58" s="147">
        <v>0</v>
      </c>
      <c r="AN58" s="147">
        <v>0</v>
      </c>
      <c r="AO58" s="147">
        <v>0</v>
      </c>
      <c r="AP58" s="147">
        <v>0</v>
      </c>
      <c r="AQ58" s="147">
        <v>0</v>
      </c>
      <c r="AR58" s="147">
        <v>0</v>
      </c>
      <c r="AS58" s="147">
        <v>0</v>
      </c>
      <c r="AT58" s="147">
        <v>17356744</v>
      </c>
      <c r="AU58" s="147">
        <v>18945853</v>
      </c>
      <c r="AV58" s="147">
        <v>18378702</v>
      </c>
      <c r="AW58" s="147">
        <v>19323341</v>
      </c>
      <c r="AX58" s="147">
        <v>18113173</v>
      </c>
      <c r="AY58" s="147">
        <v>18071905</v>
      </c>
      <c r="AZ58" s="147">
        <v>20451640</v>
      </c>
      <c r="BA58" s="10"/>
      <c r="BB58" s="10"/>
      <c r="BC58" s="10"/>
      <c r="BD58" s="10"/>
      <c r="BE58" s="10"/>
      <c r="BF58" s="10"/>
      <c r="BG58" s="10"/>
      <c r="BH58" s="10"/>
      <c r="BI58" s="10"/>
      <c r="BJ58" s="10"/>
      <c r="BK58" s="10"/>
      <c r="BL58" s="10"/>
      <c r="BM58" s="10"/>
      <c r="BN58" s="10"/>
      <c r="BO58" s="10"/>
      <c r="BP58" s="10"/>
      <c r="BQ58" s="10"/>
      <c r="BR58" s="10"/>
      <c r="BS58" s="10"/>
    </row>
    <row r="59" spans="1:71" ht="16.5" hidden="1" customHeight="1" x14ac:dyDescent="0.3">
      <c r="A59" s="147" t="s">
        <v>980</v>
      </c>
      <c r="B59" s="147">
        <v>43422</v>
      </c>
      <c r="C59" s="147">
        <v>99183</v>
      </c>
      <c r="D59" s="147">
        <v>44017</v>
      </c>
      <c r="E59" s="147">
        <v>23934</v>
      </c>
      <c r="F59" s="147">
        <v>42357</v>
      </c>
      <c r="G59" s="147">
        <v>68021</v>
      </c>
      <c r="H59" s="147">
        <v>86135</v>
      </c>
      <c r="I59" s="147">
        <v>32935.39</v>
      </c>
      <c r="J59" s="147">
        <v>57683</v>
      </c>
      <c r="K59" s="147">
        <v>49444</v>
      </c>
      <c r="L59" s="147">
        <v>91143</v>
      </c>
      <c r="M59" s="147">
        <v>39974.75</v>
      </c>
      <c r="N59" s="147">
        <v>79220</v>
      </c>
      <c r="O59" s="147">
        <v>91471</v>
      </c>
      <c r="P59" s="147">
        <v>119592</v>
      </c>
      <c r="Q59" s="147">
        <v>0</v>
      </c>
      <c r="R59" s="147">
        <v>0</v>
      </c>
      <c r="S59" s="147">
        <v>0</v>
      </c>
      <c r="T59" s="147">
        <v>0</v>
      </c>
      <c r="U59" s="147">
        <v>0</v>
      </c>
      <c r="V59" s="147">
        <v>0</v>
      </c>
      <c r="W59" s="147">
        <v>0</v>
      </c>
      <c r="X59" s="147">
        <v>0</v>
      </c>
      <c r="Y59" s="147">
        <v>0</v>
      </c>
      <c r="Z59" s="147">
        <v>0</v>
      </c>
      <c r="AA59" s="147">
        <v>0</v>
      </c>
      <c r="AB59" s="147">
        <v>0</v>
      </c>
      <c r="AC59" s="147">
        <v>0</v>
      </c>
      <c r="AD59" s="147">
        <v>0</v>
      </c>
      <c r="AE59" s="147">
        <v>0</v>
      </c>
      <c r="AF59" s="147">
        <v>0</v>
      </c>
      <c r="AG59" s="147">
        <v>0</v>
      </c>
      <c r="AH59" s="147">
        <v>0</v>
      </c>
      <c r="AI59" s="147">
        <v>0</v>
      </c>
      <c r="AJ59" s="147">
        <v>0</v>
      </c>
      <c r="AK59" s="147">
        <v>0</v>
      </c>
      <c r="AL59" s="147">
        <v>0</v>
      </c>
      <c r="AM59" s="147">
        <v>0</v>
      </c>
      <c r="AN59" s="147">
        <v>0</v>
      </c>
      <c r="AO59" s="147">
        <v>0</v>
      </c>
      <c r="AP59" s="147">
        <v>0</v>
      </c>
      <c r="AQ59" s="147">
        <v>0</v>
      </c>
      <c r="AR59" s="147">
        <v>0</v>
      </c>
      <c r="AS59" s="147">
        <v>0</v>
      </c>
      <c r="AT59" s="147">
        <v>0</v>
      </c>
      <c r="AU59" s="147">
        <v>0</v>
      </c>
      <c r="AV59" s="147">
        <v>0</v>
      </c>
      <c r="AW59" s="147">
        <v>0</v>
      </c>
      <c r="AX59" s="147">
        <v>0</v>
      </c>
      <c r="AY59" s="147">
        <v>0</v>
      </c>
      <c r="AZ59" s="147">
        <v>0</v>
      </c>
      <c r="BA59" s="10"/>
      <c r="BB59" s="10"/>
      <c r="BC59" s="10"/>
      <c r="BD59" s="10"/>
      <c r="BE59" s="10"/>
      <c r="BF59" s="10"/>
      <c r="BG59" s="10"/>
      <c r="BH59" s="10"/>
      <c r="BI59" s="10"/>
      <c r="BJ59" s="10"/>
      <c r="BK59" s="10"/>
      <c r="BL59" s="10"/>
      <c r="BM59" s="10"/>
      <c r="BN59" s="10"/>
      <c r="BO59" s="10"/>
      <c r="BP59" s="10"/>
      <c r="BQ59" s="10"/>
      <c r="BR59" s="10"/>
      <c r="BS59" s="10"/>
    </row>
    <row r="60" spans="1:71" ht="16.5" hidden="1" customHeight="1" x14ac:dyDescent="0.3">
      <c r="A60" s="147" t="s">
        <v>992</v>
      </c>
      <c r="B60" s="147">
        <v>0</v>
      </c>
      <c r="C60" s="147">
        <v>0</v>
      </c>
      <c r="D60" s="147">
        <v>0</v>
      </c>
      <c r="E60" s="147">
        <v>0</v>
      </c>
      <c r="F60" s="147">
        <v>0</v>
      </c>
      <c r="G60" s="147">
        <v>108455</v>
      </c>
      <c r="H60" s="147">
        <v>78503</v>
      </c>
      <c r="I60" s="147">
        <v>169970.4</v>
      </c>
      <c r="J60" s="147">
        <v>160107</v>
      </c>
      <c r="K60" s="147">
        <v>156758</v>
      </c>
      <c r="L60" s="147">
        <v>109014</v>
      </c>
      <c r="M60" s="147">
        <v>180495.49</v>
      </c>
      <c r="N60" s="147">
        <v>149371</v>
      </c>
      <c r="O60" s="147">
        <v>196593</v>
      </c>
      <c r="P60" s="147">
        <v>128207</v>
      </c>
      <c r="Q60" s="147">
        <v>0</v>
      </c>
      <c r="R60" s="147">
        <v>0</v>
      </c>
      <c r="S60" s="147">
        <v>0</v>
      </c>
      <c r="T60" s="147">
        <v>0</v>
      </c>
      <c r="U60" s="147">
        <v>0</v>
      </c>
      <c r="V60" s="147">
        <v>0</v>
      </c>
      <c r="W60" s="147">
        <v>0</v>
      </c>
      <c r="X60" s="147">
        <v>0</v>
      </c>
      <c r="Y60" s="147">
        <v>0</v>
      </c>
      <c r="Z60" s="147">
        <v>0</v>
      </c>
      <c r="AA60" s="147">
        <v>0</v>
      </c>
      <c r="AB60" s="147">
        <v>0</v>
      </c>
      <c r="AC60" s="147">
        <v>0</v>
      </c>
      <c r="AD60" s="147">
        <v>0</v>
      </c>
      <c r="AE60" s="147">
        <v>0</v>
      </c>
      <c r="AF60" s="147">
        <v>0</v>
      </c>
      <c r="AG60" s="147">
        <v>0</v>
      </c>
      <c r="AH60" s="147">
        <v>0</v>
      </c>
      <c r="AI60" s="147">
        <v>0</v>
      </c>
      <c r="AJ60" s="147">
        <v>0</v>
      </c>
      <c r="AK60" s="147">
        <v>0</v>
      </c>
      <c r="AL60" s="147">
        <v>0</v>
      </c>
      <c r="AM60" s="147">
        <v>0</v>
      </c>
      <c r="AN60" s="147">
        <v>0</v>
      </c>
      <c r="AO60" s="147">
        <v>0</v>
      </c>
      <c r="AP60" s="147">
        <v>0</v>
      </c>
      <c r="AQ60" s="147">
        <v>0</v>
      </c>
      <c r="AR60" s="147">
        <v>0</v>
      </c>
      <c r="AS60" s="147">
        <v>0</v>
      </c>
      <c r="AT60" s="147">
        <v>0</v>
      </c>
      <c r="AU60" s="147">
        <v>0</v>
      </c>
      <c r="AV60" s="147">
        <v>0</v>
      </c>
      <c r="AW60" s="147">
        <v>0</v>
      </c>
      <c r="AX60" s="147">
        <v>0</v>
      </c>
      <c r="AY60" s="147">
        <v>0</v>
      </c>
      <c r="AZ60" s="147">
        <v>0</v>
      </c>
      <c r="BA60" s="10"/>
      <c r="BB60" s="10"/>
      <c r="BC60" s="10"/>
      <c r="BD60" s="10"/>
      <c r="BE60" s="10"/>
      <c r="BF60" s="10"/>
      <c r="BG60" s="10"/>
      <c r="BH60" s="10"/>
      <c r="BI60" s="10"/>
      <c r="BJ60" s="10"/>
      <c r="BK60" s="10"/>
      <c r="BL60" s="10"/>
      <c r="BM60" s="10"/>
      <c r="BN60" s="10"/>
      <c r="BO60" s="10"/>
      <c r="BP60" s="10"/>
      <c r="BQ60" s="10"/>
      <c r="BR60" s="10"/>
      <c r="BS60" s="10"/>
    </row>
    <row r="61" spans="1:71" ht="16.5" hidden="1" customHeight="1" x14ac:dyDescent="0.3">
      <c r="A61" s="149" t="s">
        <v>994</v>
      </c>
      <c r="B61" s="149">
        <v>38000</v>
      </c>
      <c r="C61" s="147">
        <v>8000</v>
      </c>
      <c r="D61" s="147">
        <v>164720</v>
      </c>
      <c r="E61" s="147">
        <v>112646</v>
      </c>
      <c r="F61" s="147">
        <v>400</v>
      </c>
      <c r="G61" s="147">
        <v>0</v>
      </c>
      <c r="H61" s="147">
        <v>0</v>
      </c>
      <c r="I61" s="147">
        <v>0</v>
      </c>
      <c r="J61" s="147">
        <v>0</v>
      </c>
      <c r="K61" s="147">
        <v>0</v>
      </c>
      <c r="L61" s="147">
        <v>0</v>
      </c>
      <c r="M61" s="147">
        <v>0</v>
      </c>
      <c r="N61" s="147">
        <v>0</v>
      </c>
      <c r="O61" s="147">
        <v>0</v>
      </c>
      <c r="P61" s="147">
        <v>0</v>
      </c>
      <c r="Q61" s="147">
        <v>0</v>
      </c>
      <c r="R61" s="147">
        <v>0</v>
      </c>
      <c r="S61" s="147">
        <v>0</v>
      </c>
      <c r="T61" s="147">
        <v>0</v>
      </c>
      <c r="U61" s="147">
        <v>0</v>
      </c>
      <c r="V61" s="147">
        <v>0</v>
      </c>
      <c r="W61" s="147">
        <v>0</v>
      </c>
      <c r="X61" s="147">
        <v>0</v>
      </c>
      <c r="Y61" s="147">
        <v>0</v>
      </c>
      <c r="Z61" s="147">
        <v>0</v>
      </c>
      <c r="AA61" s="147">
        <v>44100</v>
      </c>
      <c r="AB61" s="147">
        <v>51000</v>
      </c>
      <c r="AC61" s="147">
        <v>52700</v>
      </c>
      <c r="AD61" s="147">
        <v>44000</v>
      </c>
      <c r="AE61" s="147">
        <v>45400</v>
      </c>
      <c r="AF61" s="147">
        <v>58775</v>
      </c>
      <c r="AG61" s="147">
        <v>60900</v>
      </c>
      <c r="AH61" s="147">
        <v>59000</v>
      </c>
      <c r="AI61" s="147">
        <v>64500</v>
      </c>
      <c r="AJ61" s="147">
        <v>72000</v>
      </c>
      <c r="AK61" s="147">
        <v>77000</v>
      </c>
      <c r="AL61" s="147">
        <v>92300</v>
      </c>
      <c r="AM61" s="147">
        <v>79400</v>
      </c>
      <c r="AN61" s="147">
        <v>90600</v>
      </c>
      <c r="AO61" s="147">
        <v>119300</v>
      </c>
      <c r="AP61" s="147">
        <v>137000</v>
      </c>
      <c r="AQ61" s="147">
        <v>95700</v>
      </c>
      <c r="AR61" s="147">
        <v>80000</v>
      </c>
      <c r="AS61" s="147">
        <v>92600</v>
      </c>
      <c r="AT61" s="147">
        <v>99000</v>
      </c>
      <c r="AU61" s="147">
        <v>80700</v>
      </c>
      <c r="AV61" s="147">
        <v>89800</v>
      </c>
      <c r="AW61" s="147">
        <v>95526</v>
      </c>
      <c r="AX61" s="147">
        <v>66026</v>
      </c>
      <c r="AY61" s="147">
        <v>51426</v>
      </c>
      <c r="AZ61" s="147">
        <v>50885</v>
      </c>
      <c r="BA61" s="10"/>
      <c r="BB61" s="10"/>
      <c r="BC61" s="10"/>
      <c r="BD61" s="10"/>
      <c r="BE61" s="10"/>
      <c r="BF61" s="10"/>
      <c r="BG61" s="10"/>
      <c r="BH61" s="10"/>
      <c r="BI61" s="10"/>
      <c r="BJ61" s="10"/>
      <c r="BK61" s="10"/>
      <c r="BL61" s="10"/>
      <c r="BM61" s="10"/>
      <c r="BN61" s="10"/>
      <c r="BO61" s="10"/>
      <c r="BP61" s="10"/>
      <c r="BQ61" s="10"/>
      <c r="BR61" s="10"/>
      <c r="BS61" s="10"/>
    </row>
    <row r="62" spans="1:71" ht="16.5" hidden="1" customHeight="1" x14ac:dyDescent="0.3">
      <c r="A62" s="147" t="s">
        <v>965</v>
      </c>
      <c r="B62" s="147">
        <v>30000</v>
      </c>
      <c r="C62" s="147">
        <v>0</v>
      </c>
      <c r="D62" s="147">
        <v>500</v>
      </c>
      <c r="E62" s="147">
        <v>400</v>
      </c>
      <c r="F62" s="147">
        <v>400</v>
      </c>
      <c r="G62" s="147">
        <v>0</v>
      </c>
      <c r="H62" s="147">
        <v>0</v>
      </c>
      <c r="I62" s="147">
        <v>0</v>
      </c>
      <c r="J62" s="147">
        <v>0</v>
      </c>
      <c r="K62" s="147">
        <v>0</v>
      </c>
      <c r="L62" s="147">
        <v>0</v>
      </c>
      <c r="M62" s="147">
        <v>0</v>
      </c>
      <c r="N62" s="147">
        <v>0</v>
      </c>
      <c r="O62" s="147">
        <v>0</v>
      </c>
      <c r="P62" s="147">
        <v>0</v>
      </c>
      <c r="Q62" s="147">
        <v>0</v>
      </c>
      <c r="R62" s="147">
        <v>0</v>
      </c>
      <c r="S62" s="147">
        <v>0</v>
      </c>
      <c r="T62" s="147">
        <v>0</v>
      </c>
      <c r="U62" s="147">
        <v>0</v>
      </c>
      <c r="V62" s="147">
        <v>0</v>
      </c>
      <c r="W62" s="147">
        <v>0</v>
      </c>
      <c r="X62" s="147">
        <v>0</v>
      </c>
      <c r="Y62" s="147">
        <v>0</v>
      </c>
      <c r="Z62" s="147">
        <v>0</v>
      </c>
      <c r="AA62" s="147">
        <v>0</v>
      </c>
      <c r="AB62" s="147">
        <v>0</v>
      </c>
      <c r="AC62" s="147">
        <v>0</v>
      </c>
      <c r="AD62" s="147">
        <v>0</v>
      </c>
      <c r="AE62" s="147">
        <v>0</v>
      </c>
      <c r="AF62" s="147">
        <v>575</v>
      </c>
      <c r="AG62" s="147">
        <v>0</v>
      </c>
      <c r="AH62" s="147">
        <v>0</v>
      </c>
      <c r="AI62" s="147">
        <v>0</v>
      </c>
      <c r="AJ62" s="147">
        <v>0</v>
      </c>
      <c r="AK62" s="147">
        <v>0</v>
      </c>
      <c r="AL62" s="147">
        <v>0</v>
      </c>
      <c r="AM62" s="147">
        <v>0</v>
      </c>
      <c r="AN62" s="147">
        <v>0</v>
      </c>
      <c r="AO62" s="147">
        <v>0</v>
      </c>
      <c r="AP62" s="147">
        <v>0</v>
      </c>
      <c r="AQ62" s="147">
        <v>0</v>
      </c>
      <c r="AR62" s="147">
        <v>0</v>
      </c>
      <c r="AS62" s="147">
        <v>0</v>
      </c>
      <c r="AT62" s="147">
        <v>0</v>
      </c>
      <c r="AU62" s="147">
        <v>0</v>
      </c>
      <c r="AV62" s="147">
        <v>0</v>
      </c>
      <c r="AW62" s="147">
        <v>95526</v>
      </c>
      <c r="AX62" s="147">
        <v>66026</v>
      </c>
      <c r="AY62" s="147">
        <v>51426</v>
      </c>
      <c r="AZ62" s="147">
        <v>50885</v>
      </c>
      <c r="BA62" s="10"/>
      <c r="BB62" s="10"/>
      <c r="BC62" s="10"/>
      <c r="BD62" s="10"/>
      <c r="BE62" s="10"/>
      <c r="BF62" s="10"/>
      <c r="BG62" s="10"/>
      <c r="BH62" s="10"/>
      <c r="BI62" s="10"/>
      <c r="BJ62" s="10"/>
      <c r="BK62" s="10"/>
      <c r="BL62" s="10"/>
      <c r="BM62" s="10"/>
      <c r="BN62" s="10"/>
      <c r="BO62" s="10"/>
      <c r="BP62" s="10"/>
      <c r="BQ62" s="10"/>
      <c r="BR62" s="10"/>
      <c r="BS62" s="10"/>
    </row>
    <row r="63" spans="1:71" ht="16.5" hidden="1" customHeight="1" x14ac:dyDescent="0.3">
      <c r="A63" s="147" t="s">
        <v>980</v>
      </c>
      <c r="B63" s="147">
        <v>8000</v>
      </c>
      <c r="C63" s="147">
        <v>8000</v>
      </c>
      <c r="D63" s="147">
        <v>164220</v>
      </c>
      <c r="E63" s="147">
        <v>112246</v>
      </c>
      <c r="F63" s="147">
        <v>0</v>
      </c>
      <c r="G63" s="147">
        <v>0</v>
      </c>
      <c r="H63" s="147">
        <v>0</v>
      </c>
      <c r="I63" s="147">
        <v>0</v>
      </c>
      <c r="J63" s="147">
        <v>0</v>
      </c>
      <c r="K63" s="147">
        <v>0</v>
      </c>
      <c r="L63" s="147">
        <v>0</v>
      </c>
      <c r="M63" s="147">
        <v>0</v>
      </c>
      <c r="N63" s="147">
        <v>0</v>
      </c>
      <c r="O63" s="147">
        <v>0</v>
      </c>
      <c r="P63" s="147">
        <v>0</v>
      </c>
      <c r="Q63" s="147">
        <v>0</v>
      </c>
      <c r="R63" s="147">
        <v>0</v>
      </c>
      <c r="S63" s="147">
        <v>0</v>
      </c>
      <c r="T63" s="147">
        <v>0</v>
      </c>
      <c r="U63" s="147">
        <v>0</v>
      </c>
      <c r="V63" s="147">
        <v>0</v>
      </c>
      <c r="W63" s="147">
        <v>0</v>
      </c>
      <c r="X63" s="147">
        <v>0</v>
      </c>
      <c r="Y63" s="147">
        <v>0</v>
      </c>
      <c r="Z63" s="147">
        <v>0</v>
      </c>
      <c r="AA63" s="147">
        <v>44100</v>
      </c>
      <c r="AB63" s="147">
        <v>51000</v>
      </c>
      <c r="AC63" s="147">
        <v>52700</v>
      </c>
      <c r="AD63" s="147">
        <v>44000</v>
      </c>
      <c r="AE63" s="147">
        <v>45400</v>
      </c>
      <c r="AF63" s="147">
        <v>58200</v>
      </c>
      <c r="AG63" s="147">
        <v>60900</v>
      </c>
      <c r="AH63" s="147">
        <v>59000</v>
      </c>
      <c r="AI63" s="147">
        <v>64500</v>
      </c>
      <c r="AJ63" s="147">
        <v>72000</v>
      </c>
      <c r="AK63" s="147">
        <v>77000</v>
      </c>
      <c r="AL63" s="147">
        <v>92300</v>
      </c>
      <c r="AM63" s="147">
        <v>79400</v>
      </c>
      <c r="AN63" s="147">
        <v>90600</v>
      </c>
      <c r="AO63" s="147">
        <v>119300</v>
      </c>
      <c r="AP63" s="147">
        <v>137000</v>
      </c>
      <c r="AQ63" s="147">
        <v>95700</v>
      </c>
      <c r="AR63" s="147">
        <v>80000</v>
      </c>
      <c r="AS63" s="147">
        <v>92600</v>
      </c>
      <c r="AT63" s="147">
        <v>99000</v>
      </c>
      <c r="AU63" s="147">
        <v>80700</v>
      </c>
      <c r="AV63" s="147">
        <v>89800</v>
      </c>
      <c r="AW63" s="147">
        <v>0</v>
      </c>
      <c r="AX63" s="147">
        <v>0</v>
      </c>
      <c r="AY63" s="147">
        <v>0</v>
      </c>
      <c r="AZ63" s="147">
        <v>0</v>
      </c>
      <c r="BA63" s="10"/>
      <c r="BB63" s="10"/>
      <c r="BC63" s="10"/>
      <c r="BD63" s="10"/>
      <c r="BE63" s="10"/>
      <c r="BF63" s="10"/>
      <c r="BG63" s="10"/>
      <c r="BH63" s="10"/>
      <c r="BI63" s="10"/>
      <c r="BJ63" s="10"/>
      <c r="BK63" s="10"/>
      <c r="BL63" s="10"/>
      <c r="BM63" s="10"/>
      <c r="BN63" s="10"/>
      <c r="BO63" s="10"/>
      <c r="BP63" s="10"/>
      <c r="BQ63" s="10"/>
      <c r="BR63" s="10"/>
      <c r="BS63" s="10"/>
    </row>
    <row r="64" spans="1:71" ht="16.5" hidden="1" customHeight="1" x14ac:dyDescent="0.3">
      <c r="A64" s="149" t="s">
        <v>995</v>
      </c>
      <c r="B64" s="149">
        <v>185817</v>
      </c>
      <c r="C64" s="147">
        <v>202773</v>
      </c>
      <c r="D64" s="147">
        <v>203910</v>
      </c>
      <c r="E64" s="147">
        <v>225775</v>
      </c>
      <c r="F64" s="147">
        <v>430763</v>
      </c>
      <c r="G64" s="147">
        <v>223864</v>
      </c>
      <c r="H64" s="147">
        <v>188687</v>
      </c>
      <c r="I64" s="147">
        <v>1683760.31</v>
      </c>
      <c r="J64" s="147">
        <v>1642848</v>
      </c>
      <c r="K64" s="147">
        <v>4979183</v>
      </c>
      <c r="L64" s="147">
        <v>5215403</v>
      </c>
      <c r="M64" s="147">
        <v>3716057.95</v>
      </c>
      <c r="N64" s="147">
        <v>4081598</v>
      </c>
      <c r="O64" s="147">
        <v>858127</v>
      </c>
      <c r="P64" s="147">
        <v>1018794</v>
      </c>
      <c r="Q64" s="147">
        <v>983548.35</v>
      </c>
      <c r="R64" s="147">
        <v>1073918</v>
      </c>
      <c r="S64" s="147">
        <v>272500</v>
      </c>
      <c r="T64" s="147">
        <v>272500</v>
      </c>
      <c r="U64" s="147">
        <v>899000</v>
      </c>
      <c r="V64" s="147">
        <v>1045500</v>
      </c>
      <c r="W64" s="147">
        <v>1048500</v>
      </c>
      <c r="X64" s="147">
        <v>4573130</v>
      </c>
      <c r="Y64" s="147">
        <v>4077149.5359999998</v>
      </c>
      <c r="Z64" s="147">
        <v>3944909</v>
      </c>
      <c r="AA64" s="147">
        <v>6621726</v>
      </c>
      <c r="AB64" s="147">
        <v>2997574</v>
      </c>
      <c r="AC64" s="147">
        <v>936034.53700000001</v>
      </c>
      <c r="AD64" s="147">
        <v>828803</v>
      </c>
      <c r="AE64" s="147">
        <v>684600</v>
      </c>
      <c r="AF64" s="147">
        <v>3583033</v>
      </c>
      <c r="AG64" s="147">
        <v>3601206.21</v>
      </c>
      <c r="AH64" s="147">
        <v>3548838</v>
      </c>
      <c r="AI64" s="147">
        <v>4009148</v>
      </c>
      <c r="AJ64" s="147">
        <v>3640774</v>
      </c>
      <c r="AK64" s="147">
        <v>3346876</v>
      </c>
      <c r="AL64" s="147">
        <v>830335</v>
      </c>
      <c r="AM64" s="147">
        <v>832188</v>
      </c>
      <c r="AN64" s="147">
        <v>1019837</v>
      </c>
      <c r="AO64" s="147">
        <v>896543</v>
      </c>
      <c r="AP64" s="147">
        <v>3993960</v>
      </c>
      <c r="AQ64" s="147">
        <v>3915555</v>
      </c>
      <c r="AR64" s="147">
        <v>9339754</v>
      </c>
      <c r="AS64" s="147">
        <v>9334556</v>
      </c>
      <c r="AT64" s="147">
        <v>10052116</v>
      </c>
      <c r="AU64" s="147">
        <v>9988906</v>
      </c>
      <c r="AV64" s="147">
        <v>3912548</v>
      </c>
      <c r="AW64" s="147">
        <v>4002725</v>
      </c>
      <c r="AX64" s="147">
        <v>2067848</v>
      </c>
      <c r="AY64" s="147">
        <v>2085212</v>
      </c>
      <c r="AZ64" s="147">
        <v>7193072</v>
      </c>
      <c r="BA64" s="10"/>
      <c r="BB64" s="10"/>
      <c r="BC64" s="10"/>
      <c r="BD64" s="10"/>
      <c r="BE64" s="10"/>
      <c r="BF64" s="10"/>
      <c r="BG64" s="10"/>
      <c r="BH64" s="10"/>
      <c r="BI64" s="10"/>
      <c r="BJ64" s="10"/>
      <c r="BK64" s="10"/>
      <c r="BL64" s="10"/>
      <c r="BM64" s="10"/>
      <c r="BN64" s="10"/>
      <c r="BO64" s="10"/>
      <c r="BP64" s="10"/>
      <c r="BQ64" s="10"/>
      <c r="BR64" s="10"/>
      <c r="BS64" s="10"/>
    </row>
    <row r="65" spans="1:71" ht="16.5" hidden="1" customHeight="1" x14ac:dyDescent="0.3">
      <c r="A65" s="147" t="s">
        <v>996</v>
      </c>
      <c r="B65" s="147">
        <v>0</v>
      </c>
      <c r="C65" s="147">
        <v>0</v>
      </c>
      <c r="D65" s="147">
        <v>0</v>
      </c>
      <c r="E65" s="147">
        <v>0</v>
      </c>
      <c r="F65" s="147">
        <v>0</v>
      </c>
      <c r="G65" s="147">
        <v>0</v>
      </c>
      <c r="H65" s="147">
        <v>0</v>
      </c>
      <c r="I65" s="147">
        <v>0</v>
      </c>
      <c r="J65" s="147">
        <v>0</v>
      </c>
      <c r="K65" s="147">
        <v>0</v>
      </c>
      <c r="L65" s="147">
        <v>0</v>
      </c>
      <c r="M65" s="147">
        <v>0</v>
      </c>
      <c r="N65" s="147">
        <v>0</v>
      </c>
      <c r="O65" s="147">
        <v>0</v>
      </c>
      <c r="P65" s="147">
        <v>0</v>
      </c>
      <c r="Q65" s="147">
        <v>0</v>
      </c>
      <c r="R65" s="147">
        <v>0</v>
      </c>
      <c r="S65" s="147">
        <v>0</v>
      </c>
      <c r="T65" s="147">
        <v>0</v>
      </c>
      <c r="U65" s="147">
        <v>0</v>
      </c>
      <c r="V65" s="147">
        <v>0</v>
      </c>
      <c r="W65" s="147">
        <v>0</v>
      </c>
      <c r="X65" s="147">
        <v>0</v>
      </c>
      <c r="Y65" s="147">
        <v>0</v>
      </c>
      <c r="Z65" s="147">
        <v>0</v>
      </c>
      <c r="AA65" s="147">
        <v>0</v>
      </c>
      <c r="AB65" s="147">
        <v>0</v>
      </c>
      <c r="AC65" s="147">
        <v>0</v>
      </c>
      <c r="AD65" s="147">
        <v>0</v>
      </c>
      <c r="AE65" s="147">
        <v>0</v>
      </c>
      <c r="AF65" s="147">
        <v>0</v>
      </c>
      <c r="AG65" s="147">
        <v>0</v>
      </c>
      <c r="AH65" s="147">
        <v>1519606</v>
      </c>
      <c r="AI65" s="147">
        <v>1591309</v>
      </c>
      <c r="AJ65" s="147">
        <v>782086</v>
      </c>
      <c r="AK65" s="147">
        <v>764733</v>
      </c>
      <c r="AL65" s="147">
        <v>751461</v>
      </c>
      <c r="AM65" s="147">
        <v>739257</v>
      </c>
      <c r="AN65" s="147">
        <v>969394</v>
      </c>
      <c r="AO65" s="147">
        <v>849286</v>
      </c>
      <c r="AP65" s="147">
        <v>795730</v>
      </c>
      <c r="AQ65" s="147">
        <v>720836</v>
      </c>
      <c r="AR65" s="147">
        <v>149150</v>
      </c>
      <c r="AS65" s="147">
        <v>146963</v>
      </c>
      <c r="AT65" s="147">
        <v>146875</v>
      </c>
      <c r="AU65" s="147">
        <v>131792</v>
      </c>
      <c r="AV65" s="147">
        <v>127373</v>
      </c>
      <c r="AW65" s="147">
        <v>116038</v>
      </c>
      <c r="AX65" s="147">
        <v>120146</v>
      </c>
      <c r="AY65" s="147">
        <v>114972</v>
      </c>
      <c r="AZ65" s="147">
        <v>1709047</v>
      </c>
      <c r="BA65" s="10"/>
      <c r="BB65" s="10"/>
      <c r="BC65" s="10"/>
      <c r="BD65" s="10"/>
      <c r="BE65" s="10"/>
      <c r="BF65" s="10"/>
      <c r="BG65" s="10"/>
      <c r="BH65" s="10"/>
      <c r="BI65" s="10"/>
      <c r="BJ65" s="10"/>
      <c r="BK65" s="10"/>
      <c r="BL65" s="10"/>
      <c r="BM65" s="10"/>
      <c r="BN65" s="10"/>
      <c r="BO65" s="10"/>
      <c r="BP65" s="10"/>
      <c r="BQ65" s="10"/>
      <c r="BR65" s="10"/>
      <c r="BS65" s="10"/>
    </row>
    <row r="66" spans="1:71" ht="16.5" hidden="1" customHeight="1" x14ac:dyDescent="0.3">
      <c r="A66" s="147" t="s">
        <v>997</v>
      </c>
      <c r="B66" s="147">
        <v>0</v>
      </c>
      <c r="C66" s="147">
        <v>0</v>
      </c>
      <c r="D66" s="147">
        <v>0</v>
      </c>
      <c r="E66" s="147">
        <v>0</v>
      </c>
      <c r="F66" s="147">
        <v>0</v>
      </c>
      <c r="G66" s="147">
        <v>223864</v>
      </c>
      <c r="H66" s="147">
        <v>188687</v>
      </c>
      <c r="I66" s="147">
        <v>183760.31</v>
      </c>
      <c r="J66" s="147">
        <v>142848</v>
      </c>
      <c r="K66" s="147">
        <v>279183</v>
      </c>
      <c r="L66" s="147">
        <v>376500</v>
      </c>
      <c r="M66" s="147">
        <v>516057.95</v>
      </c>
      <c r="N66" s="147">
        <v>881598</v>
      </c>
      <c r="O66" s="147">
        <v>858127</v>
      </c>
      <c r="P66" s="147">
        <v>1018794</v>
      </c>
      <c r="Q66" s="147">
        <v>983548.35</v>
      </c>
      <c r="R66" s="147">
        <v>1073918</v>
      </c>
      <c r="S66" s="147">
        <v>272500</v>
      </c>
      <c r="T66" s="147">
        <v>272500</v>
      </c>
      <c r="U66" s="147">
        <v>399000</v>
      </c>
      <c r="V66" s="147">
        <v>545500</v>
      </c>
      <c r="W66" s="147">
        <v>548500</v>
      </c>
      <c r="X66" s="147">
        <v>776500</v>
      </c>
      <c r="Y66" s="147">
        <v>779500</v>
      </c>
      <c r="Z66" s="147">
        <v>646250</v>
      </c>
      <c r="AA66" s="147">
        <v>649250</v>
      </c>
      <c r="AB66" s="147">
        <v>516000</v>
      </c>
      <c r="AC66" s="147">
        <v>936034.53700000001</v>
      </c>
      <c r="AD66" s="147">
        <v>828803</v>
      </c>
      <c r="AE66" s="147">
        <v>684600</v>
      </c>
      <c r="AF66" s="147">
        <v>1569139</v>
      </c>
      <c r="AG66" s="147">
        <v>1561176.08</v>
      </c>
      <c r="AH66" s="147">
        <v>0</v>
      </c>
      <c r="AI66" s="147">
        <v>0</v>
      </c>
      <c r="AJ66" s="147">
        <v>0</v>
      </c>
      <c r="AK66" s="147">
        <v>0</v>
      </c>
      <c r="AL66" s="147">
        <v>0</v>
      </c>
      <c r="AM66" s="147">
        <v>0</v>
      </c>
      <c r="AN66" s="147">
        <v>0</v>
      </c>
      <c r="AO66" s="147">
        <v>0</v>
      </c>
      <c r="AP66" s="147">
        <v>0</v>
      </c>
      <c r="AQ66" s="147">
        <v>0</v>
      </c>
      <c r="AR66" s="147">
        <v>0</v>
      </c>
      <c r="AS66" s="147">
        <v>0</v>
      </c>
      <c r="AT66" s="147">
        <v>0</v>
      </c>
      <c r="AU66" s="147">
        <v>0</v>
      </c>
      <c r="AV66" s="147">
        <v>0</v>
      </c>
      <c r="AW66" s="147">
        <v>0</v>
      </c>
      <c r="AX66" s="147">
        <v>0</v>
      </c>
      <c r="AY66" s="147">
        <v>0</v>
      </c>
      <c r="AZ66" s="147">
        <v>0</v>
      </c>
      <c r="BA66" s="10"/>
      <c r="BB66" s="10"/>
      <c r="BC66" s="10"/>
      <c r="BD66" s="10"/>
      <c r="BE66" s="10"/>
      <c r="BF66" s="10"/>
      <c r="BG66" s="10"/>
      <c r="BH66" s="10"/>
      <c r="BI66" s="10"/>
      <c r="BJ66" s="10"/>
      <c r="BK66" s="10"/>
      <c r="BL66" s="10"/>
      <c r="BM66" s="10"/>
      <c r="BN66" s="10"/>
      <c r="BO66" s="10"/>
      <c r="BP66" s="10"/>
      <c r="BQ66" s="10"/>
      <c r="BR66" s="10"/>
      <c r="BS66" s="10"/>
    </row>
    <row r="67" spans="1:71" ht="16.5" hidden="1" customHeight="1" x14ac:dyDescent="0.3">
      <c r="A67" s="147" t="s">
        <v>998</v>
      </c>
      <c r="B67" s="147">
        <v>0</v>
      </c>
      <c r="C67" s="147">
        <v>0</v>
      </c>
      <c r="D67" s="147">
        <v>0</v>
      </c>
      <c r="E67" s="147">
        <v>0</v>
      </c>
      <c r="F67" s="147">
        <v>0</v>
      </c>
      <c r="G67" s="147">
        <v>0</v>
      </c>
      <c r="H67" s="147">
        <v>0</v>
      </c>
      <c r="I67" s="147">
        <v>0</v>
      </c>
      <c r="J67" s="147">
        <v>0</v>
      </c>
      <c r="K67" s="147">
        <v>0</v>
      </c>
      <c r="L67" s="147">
        <v>0</v>
      </c>
      <c r="M67" s="147">
        <v>0</v>
      </c>
      <c r="N67" s="147">
        <v>0</v>
      </c>
      <c r="O67" s="147">
        <v>0</v>
      </c>
      <c r="P67" s="147">
        <v>0</v>
      </c>
      <c r="Q67" s="147">
        <v>0</v>
      </c>
      <c r="R67" s="147">
        <v>0</v>
      </c>
      <c r="S67" s="147">
        <v>0</v>
      </c>
      <c r="T67" s="147">
        <v>0</v>
      </c>
      <c r="U67" s="147">
        <v>0</v>
      </c>
      <c r="V67" s="147">
        <v>0</v>
      </c>
      <c r="W67" s="147">
        <v>0</v>
      </c>
      <c r="X67" s="147">
        <v>0</v>
      </c>
      <c r="Y67" s="147">
        <v>0</v>
      </c>
      <c r="Z67" s="147">
        <v>0</v>
      </c>
      <c r="AA67" s="147">
        <v>0</v>
      </c>
      <c r="AB67" s="147">
        <v>0</v>
      </c>
      <c r="AC67" s="147">
        <v>0</v>
      </c>
      <c r="AD67" s="147">
        <v>0</v>
      </c>
      <c r="AE67" s="147">
        <v>0</v>
      </c>
      <c r="AF67" s="147">
        <v>65151</v>
      </c>
      <c r="AG67" s="147">
        <v>90908.37</v>
      </c>
      <c r="AH67" s="147">
        <v>79731</v>
      </c>
      <c r="AI67" s="147">
        <v>90696</v>
      </c>
      <c r="AJ67" s="147">
        <v>80453</v>
      </c>
      <c r="AK67" s="147">
        <v>82308</v>
      </c>
      <c r="AL67" s="147">
        <v>78874</v>
      </c>
      <c r="AM67" s="147">
        <v>92931</v>
      </c>
      <c r="AN67" s="147">
        <v>50443</v>
      </c>
      <c r="AO67" s="147">
        <v>47257</v>
      </c>
      <c r="AP67" s="147">
        <v>48765</v>
      </c>
      <c r="AQ67" s="147">
        <v>45100</v>
      </c>
      <c r="AR67" s="147">
        <v>42780</v>
      </c>
      <c r="AS67" s="147">
        <v>39001</v>
      </c>
      <c r="AT67" s="147">
        <v>0</v>
      </c>
      <c r="AU67" s="147">
        <v>0</v>
      </c>
      <c r="AV67" s="147">
        <v>285854</v>
      </c>
      <c r="AW67" s="147">
        <v>0</v>
      </c>
      <c r="AX67" s="147">
        <v>398521</v>
      </c>
      <c r="AY67" s="147">
        <v>420823</v>
      </c>
      <c r="AZ67" s="147">
        <v>435333</v>
      </c>
      <c r="BA67" s="10"/>
      <c r="BB67" s="10"/>
      <c r="BC67" s="10"/>
      <c r="BD67" s="10"/>
      <c r="BE67" s="10"/>
      <c r="BF67" s="10"/>
      <c r="BG67" s="10"/>
      <c r="BH67" s="10"/>
      <c r="BI67" s="10"/>
      <c r="BJ67" s="10"/>
      <c r="BK67" s="10"/>
      <c r="BL67" s="10"/>
      <c r="BM67" s="10"/>
      <c r="BN67" s="10"/>
      <c r="BO67" s="10"/>
      <c r="BP67" s="10"/>
      <c r="BQ67" s="10"/>
      <c r="BR67" s="10"/>
      <c r="BS67" s="10"/>
    </row>
    <row r="68" spans="1:71" ht="16.5" hidden="1" customHeight="1" x14ac:dyDescent="0.3">
      <c r="A68" s="147" t="s">
        <v>1125</v>
      </c>
      <c r="B68" s="147">
        <v>0</v>
      </c>
      <c r="C68" s="147">
        <v>0</v>
      </c>
      <c r="D68" s="147">
        <v>0</v>
      </c>
      <c r="E68" s="147">
        <v>0</v>
      </c>
      <c r="F68" s="147">
        <v>0</v>
      </c>
      <c r="G68" s="147">
        <v>0</v>
      </c>
      <c r="H68" s="147">
        <v>0</v>
      </c>
      <c r="I68" s="147">
        <v>1500000</v>
      </c>
      <c r="J68" s="147">
        <v>1500000</v>
      </c>
      <c r="K68" s="147">
        <v>4700000</v>
      </c>
      <c r="L68" s="147">
        <v>4700000</v>
      </c>
      <c r="M68" s="147">
        <v>3200000</v>
      </c>
      <c r="N68" s="147">
        <v>3200000</v>
      </c>
      <c r="O68" s="147">
        <v>0</v>
      </c>
      <c r="P68" s="147">
        <v>0</v>
      </c>
      <c r="Q68" s="147">
        <v>0</v>
      </c>
      <c r="R68" s="147">
        <v>0</v>
      </c>
      <c r="S68" s="147">
        <v>0</v>
      </c>
      <c r="T68" s="147">
        <v>0</v>
      </c>
      <c r="U68" s="147">
        <v>500000</v>
      </c>
      <c r="V68" s="147">
        <v>500000</v>
      </c>
      <c r="W68" s="147">
        <v>500000</v>
      </c>
      <c r="X68" s="147">
        <v>3796630</v>
      </c>
      <c r="Y68" s="147">
        <v>3297649.5359999998</v>
      </c>
      <c r="Z68" s="147">
        <v>3298659</v>
      </c>
      <c r="AA68" s="147">
        <v>5972476</v>
      </c>
      <c r="AB68" s="147">
        <v>2481574</v>
      </c>
      <c r="AC68" s="147">
        <v>0</v>
      </c>
      <c r="AD68" s="147">
        <v>0</v>
      </c>
      <c r="AE68" s="147">
        <v>0</v>
      </c>
      <c r="AF68" s="147">
        <v>1948743</v>
      </c>
      <c r="AG68" s="147">
        <v>1949121.75</v>
      </c>
      <c r="AH68" s="147">
        <v>1949501</v>
      </c>
      <c r="AI68" s="147">
        <v>1949885</v>
      </c>
      <c r="AJ68" s="147">
        <v>2499429</v>
      </c>
      <c r="AK68" s="147">
        <v>2499835</v>
      </c>
      <c r="AL68" s="147">
        <v>0</v>
      </c>
      <c r="AM68" s="147">
        <v>0</v>
      </c>
      <c r="AN68" s="147">
        <v>0</v>
      </c>
      <c r="AO68" s="147">
        <v>0</v>
      </c>
      <c r="AP68" s="147">
        <v>3149465</v>
      </c>
      <c r="AQ68" s="147">
        <v>3149619</v>
      </c>
      <c r="AR68" s="147">
        <v>9147824</v>
      </c>
      <c r="AS68" s="147">
        <v>9148592</v>
      </c>
      <c r="AT68" s="147">
        <v>9497470</v>
      </c>
      <c r="AU68" s="147">
        <v>9498628</v>
      </c>
      <c r="AV68" s="147">
        <v>3499321</v>
      </c>
      <c r="AW68" s="147">
        <v>3499883</v>
      </c>
      <c r="AX68" s="147">
        <v>1549181</v>
      </c>
      <c r="AY68" s="147">
        <v>1549417</v>
      </c>
      <c r="AZ68" s="147">
        <v>5048692</v>
      </c>
      <c r="BA68" s="10"/>
      <c r="BB68" s="10"/>
      <c r="BC68" s="10"/>
      <c r="BD68" s="10"/>
      <c r="BE68" s="10"/>
      <c r="BF68" s="10"/>
      <c r="BG68" s="10"/>
      <c r="BH68" s="10"/>
      <c r="BI68" s="10"/>
      <c r="BJ68" s="10"/>
      <c r="BK68" s="10"/>
      <c r="BL68" s="10"/>
      <c r="BM68" s="10"/>
      <c r="BN68" s="10"/>
      <c r="BO68" s="10"/>
      <c r="BP68" s="10"/>
      <c r="BQ68" s="10"/>
      <c r="BR68" s="10"/>
      <c r="BS68" s="10"/>
    </row>
    <row r="69" spans="1:71" ht="16.5" hidden="1" customHeight="1" x14ac:dyDescent="0.3">
      <c r="A69" s="147" t="s">
        <v>999</v>
      </c>
      <c r="B69" s="147">
        <v>185817</v>
      </c>
      <c r="C69" s="147">
        <v>202773</v>
      </c>
      <c r="D69" s="147">
        <v>203910</v>
      </c>
      <c r="E69" s="147">
        <v>225775</v>
      </c>
      <c r="F69" s="147">
        <v>430763</v>
      </c>
      <c r="G69" s="147">
        <v>0</v>
      </c>
      <c r="H69" s="147">
        <v>0</v>
      </c>
      <c r="I69" s="147">
        <v>0</v>
      </c>
      <c r="J69" s="147">
        <v>0</v>
      </c>
      <c r="K69" s="147">
        <v>0</v>
      </c>
      <c r="L69" s="147">
        <v>138903</v>
      </c>
      <c r="M69" s="147">
        <v>0</v>
      </c>
      <c r="N69" s="147">
        <v>0</v>
      </c>
      <c r="O69" s="147">
        <v>0</v>
      </c>
      <c r="P69" s="147">
        <v>0</v>
      </c>
      <c r="Q69" s="147">
        <v>0</v>
      </c>
      <c r="R69" s="147">
        <v>0</v>
      </c>
      <c r="S69" s="147">
        <v>0</v>
      </c>
      <c r="T69" s="147">
        <v>0</v>
      </c>
      <c r="U69" s="147">
        <v>0</v>
      </c>
      <c r="V69" s="147">
        <v>0</v>
      </c>
      <c r="W69" s="147">
        <v>0</v>
      </c>
      <c r="X69" s="147">
        <v>0</v>
      </c>
      <c r="Y69" s="147">
        <v>0</v>
      </c>
      <c r="Z69" s="147">
        <v>0</v>
      </c>
      <c r="AA69" s="147">
        <v>0</v>
      </c>
      <c r="AB69" s="147">
        <v>0</v>
      </c>
      <c r="AC69" s="147">
        <v>0</v>
      </c>
      <c r="AD69" s="147">
        <v>0</v>
      </c>
      <c r="AE69" s="147">
        <v>0</v>
      </c>
      <c r="AF69" s="147">
        <v>0</v>
      </c>
      <c r="AG69" s="147">
        <v>0</v>
      </c>
      <c r="AH69" s="147">
        <v>0</v>
      </c>
      <c r="AI69" s="147">
        <v>377258</v>
      </c>
      <c r="AJ69" s="147">
        <v>278806</v>
      </c>
      <c r="AK69" s="147">
        <v>0</v>
      </c>
      <c r="AL69" s="147">
        <v>0</v>
      </c>
      <c r="AM69" s="147">
        <v>0</v>
      </c>
      <c r="AN69" s="147">
        <v>0</v>
      </c>
      <c r="AO69" s="147">
        <v>0</v>
      </c>
      <c r="AP69" s="147">
        <v>0</v>
      </c>
      <c r="AQ69" s="147">
        <v>0</v>
      </c>
      <c r="AR69" s="147">
        <v>0</v>
      </c>
      <c r="AS69" s="147">
        <v>0</v>
      </c>
      <c r="AT69" s="147">
        <v>407771</v>
      </c>
      <c r="AU69" s="147">
        <v>358486</v>
      </c>
      <c r="AV69" s="147">
        <v>0</v>
      </c>
      <c r="AW69" s="147">
        <v>386804</v>
      </c>
      <c r="AX69" s="147">
        <v>0</v>
      </c>
      <c r="AY69" s="147">
        <v>0</v>
      </c>
      <c r="AZ69" s="147">
        <v>0</v>
      </c>
      <c r="BA69" s="10"/>
      <c r="BB69" s="10"/>
      <c r="BC69" s="10"/>
      <c r="BD69" s="10"/>
      <c r="BE69" s="10"/>
      <c r="BF69" s="10"/>
      <c r="BG69" s="10"/>
      <c r="BH69" s="10"/>
      <c r="BI69" s="10"/>
      <c r="BJ69" s="10"/>
      <c r="BK69" s="10"/>
      <c r="BL69" s="10"/>
      <c r="BM69" s="10"/>
      <c r="BN69" s="10"/>
      <c r="BO69" s="10"/>
      <c r="BP69" s="10"/>
      <c r="BQ69" s="10"/>
      <c r="BR69" s="10"/>
      <c r="BS69" s="10"/>
    </row>
    <row r="70" spans="1:71" ht="16.5" hidden="1" customHeight="1" x14ac:dyDescent="0.3">
      <c r="A70" s="147" t="s">
        <v>1000</v>
      </c>
      <c r="B70" s="147">
        <v>0</v>
      </c>
      <c r="C70" s="147">
        <v>0</v>
      </c>
      <c r="D70" s="147">
        <v>0</v>
      </c>
      <c r="E70" s="147">
        <v>0</v>
      </c>
      <c r="F70" s="147">
        <v>0</v>
      </c>
      <c r="G70" s="147">
        <v>30995</v>
      </c>
      <c r="H70" s="147">
        <v>28345</v>
      </c>
      <c r="I70" s="147">
        <v>0</v>
      </c>
      <c r="J70" s="147">
        <v>0</v>
      </c>
      <c r="K70" s="147">
        <v>0</v>
      </c>
      <c r="L70" s="147">
        <v>66856</v>
      </c>
      <c r="M70" s="147">
        <v>0</v>
      </c>
      <c r="N70" s="147">
        <v>0</v>
      </c>
      <c r="O70" s="147">
        <v>0</v>
      </c>
      <c r="P70" s="147">
        <v>0</v>
      </c>
      <c r="Q70" s="147">
        <v>0</v>
      </c>
      <c r="R70" s="147">
        <v>0</v>
      </c>
      <c r="S70" s="147">
        <v>0</v>
      </c>
      <c r="T70" s="147">
        <v>0</v>
      </c>
      <c r="U70" s="147">
        <v>0</v>
      </c>
      <c r="V70" s="147">
        <v>0</v>
      </c>
      <c r="W70" s="147">
        <v>0</v>
      </c>
      <c r="X70" s="147">
        <v>0</v>
      </c>
      <c r="Y70" s="147">
        <v>0</v>
      </c>
      <c r="Z70" s="147">
        <v>0</v>
      </c>
      <c r="AA70" s="147">
        <v>0</v>
      </c>
      <c r="AB70" s="147">
        <v>0</v>
      </c>
      <c r="AC70" s="147">
        <v>0</v>
      </c>
      <c r="AD70" s="147">
        <v>0</v>
      </c>
      <c r="AE70" s="147">
        <v>0</v>
      </c>
      <c r="AF70" s="147">
        <v>1304767</v>
      </c>
      <c r="AG70" s="147">
        <v>694014.76</v>
      </c>
      <c r="AH70" s="147">
        <v>487672</v>
      </c>
      <c r="AI70" s="147">
        <v>0</v>
      </c>
      <c r="AJ70" s="147">
        <v>0</v>
      </c>
      <c r="AK70" s="147">
        <v>596375</v>
      </c>
      <c r="AL70" s="147">
        <v>288841</v>
      </c>
      <c r="AM70" s="147">
        <v>0</v>
      </c>
      <c r="AN70" s="147">
        <v>529505</v>
      </c>
      <c r="AO70" s="147">
        <v>324322</v>
      </c>
      <c r="AP70" s="147">
        <v>0</v>
      </c>
      <c r="AQ70" s="147">
        <v>1519844</v>
      </c>
      <c r="AR70" s="147">
        <v>564245</v>
      </c>
      <c r="AS70" s="147">
        <v>207196</v>
      </c>
      <c r="AT70" s="147">
        <v>0</v>
      </c>
      <c r="AU70" s="147">
        <v>0</v>
      </c>
      <c r="AV70" s="147">
        <v>0</v>
      </c>
      <c r="AW70" s="147">
        <v>0</v>
      </c>
      <c r="AX70" s="147">
        <v>0</v>
      </c>
      <c r="AY70" s="147">
        <v>0</v>
      </c>
      <c r="AZ70" s="147">
        <v>0</v>
      </c>
      <c r="BA70" s="10"/>
      <c r="BB70" s="10"/>
      <c r="BC70" s="10"/>
      <c r="BD70" s="10"/>
      <c r="BE70" s="10"/>
      <c r="BF70" s="10"/>
      <c r="BG70" s="10"/>
      <c r="BH70" s="10"/>
      <c r="BI70" s="10"/>
      <c r="BJ70" s="10"/>
      <c r="BK70" s="10"/>
      <c r="BL70" s="10"/>
      <c r="BM70" s="10"/>
      <c r="BN70" s="10"/>
      <c r="BO70" s="10"/>
      <c r="BP70" s="10"/>
      <c r="BQ70" s="10"/>
      <c r="BR70" s="10"/>
      <c r="BS70" s="10"/>
    </row>
    <row r="71" spans="1:71" ht="16.5" hidden="1" customHeight="1" x14ac:dyDescent="0.3">
      <c r="A71" s="147" t="s">
        <v>965</v>
      </c>
      <c r="B71" s="147">
        <v>0</v>
      </c>
      <c r="C71" s="147">
        <v>0</v>
      </c>
      <c r="D71" s="147">
        <v>0</v>
      </c>
      <c r="E71" s="147">
        <v>0</v>
      </c>
      <c r="F71" s="147">
        <v>0</v>
      </c>
      <c r="G71" s="147">
        <v>0</v>
      </c>
      <c r="H71" s="147">
        <v>0</v>
      </c>
      <c r="I71" s="147">
        <v>0</v>
      </c>
      <c r="J71" s="147">
        <v>0</v>
      </c>
      <c r="K71" s="147">
        <v>0</v>
      </c>
      <c r="L71" s="147">
        <v>66856</v>
      </c>
      <c r="M71" s="147">
        <v>0</v>
      </c>
      <c r="N71" s="147">
        <v>0</v>
      </c>
      <c r="O71" s="147">
        <v>0</v>
      </c>
      <c r="P71" s="147">
        <v>0</v>
      </c>
      <c r="Q71" s="147">
        <v>0</v>
      </c>
      <c r="R71" s="147">
        <v>0</v>
      </c>
      <c r="S71" s="147">
        <v>0</v>
      </c>
      <c r="T71" s="147">
        <v>0</v>
      </c>
      <c r="U71" s="147">
        <v>0</v>
      </c>
      <c r="V71" s="147">
        <v>0</v>
      </c>
      <c r="W71" s="147">
        <v>0</v>
      </c>
      <c r="X71" s="147">
        <v>0</v>
      </c>
      <c r="Y71" s="147">
        <v>0</v>
      </c>
      <c r="Z71" s="147">
        <v>0</v>
      </c>
      <c r="AA71" s="147">
        <v>0</v>
      </c>
      <c r="AB71" s="147">
        <v>0</v>
      </c>
      <c r="AC71" s="147">
        <v>0</v>
      </c>
      <c r="AD71" s="147">
        <v>0</v>
      </c>
      <c r="AE71" s="147">
        <v>0</v>
      </c>
      <c r="AF71" s="147">
        <v>1304767</v>
      </c>
      <c r="AG71" s="147">
        <v>694014.76</v>
      </c>
      <c r="AH71" s="147">
        <v>487672</v>
      </c>
      <c r="AI71" s="147">
        <v>0</v>
      </c>
      <c r="AJ71" s="147">
        <v>0</v>
      </c>
      <c r="AK71" s="147">
        <v>596375</v>
      </c>
      <c r="AL71" s="147">
        <v>288841</v>
      </c>
      <c r="AM71" s="147">
        <v>0</v>
      </c>
      <c r="AN71" s="147">
        <v>529505</v>
      </c>
      <c r="AO71" s="147">
        <v>324322</v>
      </c>
      <c r="AP71" s="147">
        <v>0</v>
      </c>
      <c r="AQ71" s="147">
        <v>1519844</v>
      </c>
      <c r="AR71" s="147">
        <v>564245</v>
      </c>
      <c r="AS71" s="147">
        <v>207196</v>
      </c>
      <c r="AT71" s="147">
        <v>0</v>
      </c>
      <c r="AU71" s="147">
        <v>0</v>
      </c>
      <c r="AV71" s="147">
        <v>0</v>
      </c>
      <c r="AW71" s="147">
        <v>0</v>
      </c>
      <c r="AX71" s="147">
        <v>0</v>
      </c>
      <c r="AY71" s="147">
        <v>0</v>
      </c>
      <c r="AZ71" s="147">
        <v>0</v>
      </c>
      <c r="BA71" s="10"/>
      <c r="BB71" s="10"/>
      <c r="BC71" s="10"/>
      <c r="BD71" s="10"/>
      <c r="BE71" s="10"/>
      <c r="BF71" s="10"/>
      <c r="BG71" s="10"/>
      <c r="BH71" s="10"/>
      <c r="BI71" s="10"/>
      <c r="BJ71" s="10"/>
      <c r="BK71" s="10"/>
      <c r="BL71" s="10"/>
      <c r="BM71" s="10"/>
      <c r="BN71" s="10"/>
      <c r="BO71" s="10"/>
      <c r="BP71" s="10"/>
      <c r="BQ71" s="10"/>
      <c r="BR71" s="10"/>
      <c r="BS71" s="10"/>
    </row>
    <row r="72" spans="1:71" ht="16.5" hidden="1" customHeight="1" x14ac:dyDescent="0.3">
      <c r="A72" s="147" t="s">
        <v>980</v>
      </c>
      <c r="B72" s="147">
        <v>0</v>
      </c>
      <c r="C72" s="147">
        <v>0</v>
      </c>
      <c r="D72" s="147">
        <v>0</v>
      </c>
      <c r="E72" s="147">
        <v>0</v>
      </c>
      <c r="F72" s="147">
        <v>0</v>
      </c>
      <c r="G72" s="147">
        <v>30995</v>
      </c>
      <c r="H72" s="147">
        <v>28345</v>
      </c>
      <c r="I72" s="147">
        <v>0</v>
      </c>
      <c r="J72" s="147">
        <v>0</v>
      </c>
      <c r="K72" s="147">
        <v>0</v>
      </c>
      <c r="L72" s="147">
        <v>0</v>
      </c>
      <c r="M72" s="147">
        <v>0</v>
      </c>
      <c r="N72" s="147">
        <v>0</v>
      </c>
      <c r="O72" s="147">
        <v>0</v>
      </c>
      <c r="P72" s="147">
        <v>0</v>
      </c>
      <c r="Q72" s="147">
        <v>0</v>
      </c>
      <c r="R72" s="147">
        <v>0</v>
      </c>
      <c r="S72" s="147">
        <v>0</v>
      </c>
      <c r="T72" s="147">
        <v>0</v>
      </c>
      <c r="U72" s="147">
        <v>0</v>
      </c>
      <c r="V72" s="147">
        <v>0</v>
      </c>
      <c r="W72" s="147">
        <v>0</v>
      </c>
      <c r="X72" s="147">
        <v>0</v>
      </c>
      <c r="Y72" s="147">
        <v>0</v>
      </c>
      <c r="Z72" s="147">
        <v>0</v>
      </c>
      <c r="AA72" s="147">
        <v>0</v>
      </c>
      <c r="AB72" s="147">
        <v>0</v>
      </c>
      <c r="AC72" s="147">
        <v>0</v>
      </c>
      <c r="AD72" s="147">
        <v>0</v>
      </c>
      <c r="AE72" s="147">
        <v>0</v>
      </c>
      <c r="AF72" s="147">
        <v>0</v>
      </c>
      <c r="AG72" s="147">
        <v>0</v>
      </c>
      <c r="AH72" s="147">
        <v>0</v>
      </c>
      <c r="AI72" s="147">
        <v>0</v>
      </c>
      <c r="AJ72" s="147">
        <v>0</v>
      </c>
      <c r="AK72" s="147">
        <v>0</v>
      </c>
      <c r="AL72" s="147">
        <v>0</v>
      </c>
      <c r="AM72" s="147">
        <v>0</v>
      </c>
      <c r="AN72" s="147">
        <v>0</v>
      </c>
      <c r="AO72" s="147">
        <v>0</v>
      </c>
      <c r="AP72" s="147">
        <v>0</v>
      </c>
      <c r="AQ72" s="147">
        <v>0</v>
      </c>
      <c r="AR72" s="147">
        <v>0</v>
      </c>
      <c r="AS72" s="147">
        <v>0</v>
      </c>
      <c r="AT72" s="147">
        <v>0</v>
      </c>
      <c r="AU72" s="147">
        <v>0</v>
      </c>
      <c r="AV72" s="147">
        <v>0</v>
      </c>
      <c r="AW72" s="147">
        <v>0</v>
      </c>
      <c r="AX72" s="147">
        <v>0</v>
      </c>
      <c r="AY72" s="147">
        <v>0</v>
      </c>
      <c r="AZ72" s="147">
        <v>0</v>
      </c>
      <c r="BA72" s="10"/>
      <c r="BB72" s="10"/>
      <c r="BC72" s="10"/>
      <c r="BD72" s="10"/>
      <c r="BE72" s="10"/>
      <c r="BF72" s="10"/>
      <c r="BG72" s="10"/>
      <c r="BH72" s="10"/>
      <c r="BI72" s="10"/>
      <c r="BJ72" s="10"/>
      <c r="BK72" s="10"/>
      <c r="BL72" s="10"/>
      <c r="BM72" s="10"/>
      <c r="BN72" s="10"/>
      <c r="BO72" s="10"/>
      <c r="BP72" s="10"/>
      <c r="BQ72" s="10"/>
      <c r="BR72" s="10"/>
      <c r="BS72" s="10"/>
    </row>
    <row r="73" spans="1:71" ht="16.5" hidden="1" customHeight="1" x14ac:dyDescent="0.3">
      <c r="A73" s="147" t="s">
        <v>1126</v>
      </c>
      <c r="B73" s="147">
        <v>0</v>
      </c>
      <c r="C73" s="147">
        <v>0</v>
      </c>
      <c r="D73" s="147">
        <v>0</v>
      </c>
      <c r="E73" s="147">
        <v>0</v>
      </c>
      <c r="F73" s="147">
        <v>0</v>
      </c>
      <c r="G73" s="147">
        <v>0</v>
      </c>
      <c r="H73" s="147">
        <v>0</v>
      </c>
      <c r="I73" s="147">
        <v>0</v>
      </c>
      <c r="J73" s="147">
        <v>0</v>
      </c>
      <c r="K73" s="147">
        <v>0</v>
      </c>
      <c r="L73" s="147">
        <v>0</v>
      </c>
      <c r="M73" s="147">
        <v>0</v>
      </c>
      <c r="N73" s="147">
        <v>0</v>
      </c>
      <c r="O73" s="147">
        <v>0</v>
      </c>
      <c r="P73" s="147">
        <v>0</v>
      </c>
      <c r="Q73" s="147">
        <v>0</v>
      </c>
      <c r="R73" s="147">
        <v>0</v>
      </c>
      <c r="S73" s="147">
        <v>0</v>
      </c>
      <c r="T73" s="147">
        <v>0</v>
      </c>
      <c r="U73" s="147">
        <v>0</v>
      </c>
      <c r="V73" s="147">
        <v>0</v>
      </c>
      <c r="W73" s="147">
        <v>0</v>
      </c>
      <c r="X73" s="147">
        <v>0</v>
      </c>
      <c r="Y73" s="147">
        <v>0</v>
      </c>
      <c r="Z73" s="147">
        <v>0</v>
      </c>
      <c r="AA73" s="147">
        <v>0</v>
      </c>
      <c r="AB73" s="147">
        <v>0</v>
      </c>
      <c r="AC73" s="147">
        <v>0</v>
      </c>
      <c r="AD73" s="147">
        <v>0</v>
      </c>
      <c r="AE73" s="147">
        <v>0</v>
      </c>
      <c r="AF73" s="147">
        <v>0</v>
      </c>
      <c r="AG73" s="147">
        <v>0</v>
      </c>
      <c r="AH73" s="147">
        <v>0</v>
      </c>
      <c r="AI73" s="147">
        <v>0</v>
      </c>
      <c r="AJ73" s="147">
        <v>0</v>
      </c>
      <c r="AK73" s="147">
        <v>0</v>
      </c>
      <c r="AL73" s="147">
        <v>0</v>
      </c>
      <c r="AM73" s="147">
        <v>539193</v>
      </c>
      <c r="AN73" s="147">
        <v>0</v>
      </c>
      <c r="AO73" s="147">
        <v>0</v>
      </c>
      <c r="AP73" s="147">
        <v>258055</v>
      </c>
      <c r="AQ73" s="147">
        <v>0</v>
      </c>
      <c r="AR73" s="147">
        <v>0</v>
      </c>
      <c r="AS73" s="147">
        <v>0</v>
      </c>
      <c r="AT73" s="147">
        <v>223618</v>
      </c>
      <c r="AU73" s="147">
        <v>61632</v>
      </c>
      <c r="AV73" s="147">
        <v>78682</v>
      </c>
      <c r="AW73" s="147">
        <v>272610</v>
      </c>
      <c r="AX73" s="147">
        <v>2027154</v>
      </c>
      <c r="AY73" s="147">
        <v>232199</v>
      </c>
      <c r="AZ73" s="147">
        <v>709554</v>
      </c>
      <c r="BA73" s="10"/>
      <c r="BB73" s="10"/>
      <c r="BC73" s="10"/>
      <c r="BD73" s="10"/>
      <c r="BE73" s="10"/>
      <c r="BF73" s="10"/>
      <c r="BG73" s="10"/>
      <c r="BH73" s="10"/>
      <c r="BI73" s="10"/>
      <c r="BJ73" s="10"/>
      <c r="BK73" s="10"/>
      <c r="BL73" s="10"/>
      <c r="BM73" s="10"/>
      <c r="BN73" s="10"/>
      <c r="BO73" s="10"/>
      <c r="BP73" s="10"/>
      <c r="BQ73" s="10"/>
      <c r="BR73" s="10"/>
      <c r="BS73" s="10"/>
    </row>
    <row r="74" spans="1:71" ht="16.5" hidden="1" customHeight="1" x14ac:dyDescent="0.3">
      <c r="A74" s="147" t="s">
        <v>1127</v>
      </c>
      <c r="B74" s="147">
        <v>0</v>
      </c>
      <c r="C74" s="147">
        <v>0</v>
      </c>
      <c r="D74" s="147">
        <v>0</v>
      </c>
      <c r="E74" s="147">
        <v>0</v>
      </c>
      <c r="F74" s="147">
        <v>0</v>
      </c>
      <c r="G74" s="147">
        <v>0</v>
      </c>
      <c r="H74" s="147">
        <v>0</v>
      </c>
      <c r="I74" s="147">
        <v>0</v>
      </c>
      <c r="J74" s="147">
        <v>0</v>
      </c>
      <c r="K74" s="147">
        <v>0</v>
      </c>
      <c r="L74" s="147">
        <v>0</v>
      </c>
      <c r="M74" s="147">
        <v>0</v>
      </c>
      <c r="N74" s="147">
        <v>0</v>
      </c>
      <c r="O74" s="147">
        <v>0</v>
      </c>
      <c r="P74" s="147">
        <v>0</v>
      </c>
      <c r="Q74" s="147">
        <v>0</v>
      </c>
      <c r="R74" s="147">
        <v>0</v>
      </c>
      <c r="S74" s="147">
        <v>0</v>
      </c>
      <c r="T74" s="147">
        <v>0</v>
      </c>
      <c r="U74" s="147">
        <v>0</v>
      </c>
      <c r="V74" s="147">
        <v>0</v>
      </c>
      <c r="W74" s="147">
        <v>0</v>
      </c>
      <c r="X74" s="147">
        <v>0</v>
      </c>
      <c r="Y74" s="147">
        <v>0</v>
      </c>
      <c r="Z74" s="147">
        <v>0</v>
      </c>
      <c r="AA74" s="147">
        <v>0</v>
      </c>
      <c r="AB74" s="147">
        <v>0</v>
      </c>
      <c r="AC74" s="147">
        <v>0</v>
      </c>
      <c r="AD74" s="147">
        <v>0</v>
      </c>
      <c r="AE74" s="147">
        <v>0</v>
      </c>
      <c r="AF74" s="147">
        <v>0</v>
      </c>
      <c r="AG74" s="147">
        <v>0</v>
      </c>
      <c r="AH74" s="147">
        <v>0</v>
      </c>
      <c r="AI74" s="147">
        <v>0</v>
      </c>
      <c r="AJ74" s="147">
        <v>0</v>
      </c>
      <c r="AK74" s="147">
        <v>89119</v>
      </c>
      <c r="AL74" s="147">
        <v>71451</v>
      </c>
      <c r="AM74" s="147">
        <v>79906</v>
      </c>
      <c r="AN74" s="147">
        <v>41302</v>
      </c>
      <c r="AO74" s="147">
        <v>24927</v>
      </c>
      <c r="AP74" s="147">
        <v>18502</v>
      </c>
      <c r="AQ74" s="147">
        <v>21625</v>
      </c>
      <c r="AR74" s="147">
        <v>142254</v>
      </c>
      <c r="AS74" s="147">
        <v>175451</v>
      </c>
      <c r="AT74" s="147">
        <v>72449</v>
      </c>
      <c r="AU74" s="147">
        <v>37851</v>
      </c>
      <c r="AV74" s="147">
        <v>38553</v>
      </c>
      <c r="AW74" s="147">
        <v>26256</v>
      </c>
      <c r="AX74" s="147">
        <v>25038</v>
      </c>
      <c r="AY74" s="147">
        <v>22297</v>
      </c>
      <c r="AZ74" s="147">
        <v>21851</v>
      </c>
      <c r="BA74" s="10"/>
      <c r="BB74" s="10"/>
      <c r="BC74" s="10"/>
      <c r="BD74" s="10"/>
      <c r="BE74" s="10"/>
      <c r="BF74" s="10"/>
      <c r="BG74" s="10"/>
      <c r="BH74" s="10"/>
      <c r="BI74" s="10"/>
      <c r="BJ74" s="10"/>
      <c r="BK74" s="10"/>
      <c r="BL74" s="10"/>
      <c r="BM74" s="10"/>
      <c r="BN74" s="10"/>
      <c r="BO74" s="10"/>
      <c r="BP74" s="10"/>
      <c r="BQ74" s="10"/>
      <c r="BR74" s="10"/>
      <c r="BS74" s="10"/>
    </row>
    <row r="75" spans="1:71" ht="16.5" hidden="1" customHeight="1" x14ac:dyDescent="0.3">
      <c r="A75" s="147" t="s">
        <v>1004</v>
      </c>
      <c r="B75" s="147">
        <v>1567973</v>
      </c>
      <c r="C75" s="147">
        <v>1859821</v>
      </c>
      <c r="D75" s="147">
        <v>1916972</v>
      </c>
      <c r="E75" s="147">
        <v>1776504</v>
      </c>
      <c r="F75" s="147">
        <v>1601276</v>
      </c>
      <c r="G75" s="147">
        <v>1678727</v>
      </c>
      <c r="H75" s="147">
        <v>1800843</v>
      </c>
      <c r="I75" s="147">
        <v>1954773.22</v>
      </c>
      <c r="J75" s="147">
        <v>1825161</v>
      </c>
      <c r="K75" s="147">
        <v>1804951</v>
      </c>
      <c r="L75" s="147">
        <v>1810060</v>
      </c>
      <c r="M75" s="147">
        <v>2771328.64</v>
      </c>
      <c r="N75" s="147">
        <v>2762161</v>
      </c>
      <c r="O75" s="147">
        <v>2982658</v>
      </c>
      <c r="P75" s="147">
        <v>3446060</v>
      </c>
      <c r="Q75" s="147">
        <v>1762061.81</v>
      </c>
      <c r="R75" s="147">
        <v>2023610</v>
      </c>
      <c r="S75" s="147">
        <v>1827827</v>
      </c>
      <c r="T75" s="147">
        <v>1497119</v>
      </c>
      <c r="U75" s="147">
        <v>1593947.024</v>
      </c>
      <c r="V75" s="147">
        <v>1691500</v>
      </c>
      <c r="W75" s="147">
        <v>1871766</v>
      </c>
      <c r="X75" s="147">
        <v>1797820</v>
      </c>
      <c r="Y75" s="147">
        <v>3676066.051</v>
      </c>
      <c r="Z75" s="147">
        <v>3182271</v>
      </c>
      <c r="AA75" s="147">
        <v>3048950</v>
      </c>
      <c r="AB75" s="147">
        <v>2380517</v>
      </c>
      <c r="AC75" s="147">
        <v>2554014.0219999999</v>
      </c>
      <c r="AD75" s="147">
        <v>2373735</v>
      </c>
      <c r="AE75" s="147">
        <v>2668905</v>
      </c>
      <c r="AF75" s="147">
        <v>2489376</v>
      </c>
      <c r="AG75" s="147">
        <v>2572050.64</v>
      </c>
      <c r="AH75" s="147">
        <v>1075934</v>
      </c>
      <c r="AI75" s="147">
        <v>955825</v>
      </c>
      <c r="AJ75" s="147">
        <v>473977</v>
      </c>
      <c r="AK75" s="147">
        <v>797883</v>
      </c>
      <c r="AL75" s="147">
        <v>520974</v>
      </c>
      <c r="AM75" s="147">
        <v>452509</v>
      </c>
      <c r="AN75" s="147">
        <v>256390</v>
      </c>
      <c r="AO75" s="147">
        <v>223947</v>
      </c>
      <c r="AP75" s="147">
        <v>330324</v>
      </c>
      <c r="AQ75" s="147">
        <v>485405</v>
      </c>
      <c r="AR75" s="147">
        <v>562148</v>
      </c>
      <c r="AS75" s="147">
        <v>615907</v>
      </c>
      <c r="AT75" s="147">
        <v>643432</v>
      </c>
      <c r="AU75" s="147">
        <v>787546</v>
      </c>
      <c r="AV75" s="147">
        <v>789680</v>
      </c>
      <c r="AW75" s="147">
        <v>905660</v>
      </c>
      <c r="AX75" s="147">
        <v>844141</v>
      </c>
      <c r="AY75" s="147">
        <v>900175</v>
      </c>
      <c r="AZ75" s="147">
        <v>957828</v>
      </c>
      <c r="BA75" s="10"/>
      <c r="BB75" s="10"/>
      <c r="BC75" s="10"/>
      <c r="BD75" s="10"/>
      <c r="BE75" s="10"/>
      <c r="BF75" s="10"/>
      <c r="BG75" s="10"/>
      <c r="BH75" s="10"/>
      <c r="BI75" s="10"/>
      <c r="BJ75" s="10"/>
      <c r="BK75" s="10"/>
      <c r="BL75" s="10"/>
      <c r="BM75" s="10"/>
      <c r="BN75" s="10"/>
      <c r="BO75" s="10"/>
      <c r="BP75" s="10"/>
      <c r="BQ75" s="10"/>
      <c r="BR75" s="10"/>
      <c r="BS75" s="10"/>
    </row>
    <row r="76" spans="1:71" ht="16.5" hidden="1" customHeight="1" x14ac:dyDescent="0.3">
      <c r="A76" s="147" t="s">
        <v>1005</v>
      </c>
      <c r="B76" s="147">
        <v>0</v>
      </c>
      <c r="C76" s="147">
        <v>0</v>
      </c>
      <c r="D76" s="147">
        <v>0</v>
      </c>
      <c r="E76" s="147">
        <v>0</v>
      </c>
      <c r="F76" s="147">
        <v>0</v>
      </c>
      <c r="G76" s="147">
        <v>112405</v>
      </c>
      <c r="H76" s="147">
        <v>65738</v>
      </c>
      <c r="I76" s="147">
        <v>151679.92000000001</v>
      </c>
      <c r="J76" s="147">
        <v>274314</v>
      </c>
      <c r="K76" s="147">
        <v>218684</v>
      </c>
      <c r="L76" s="147">
        <v>124759</v>
      </c>
      <c r="M76" s="147">
        <v>187665.03</v>
      </c>
      <c r="N76" s="147">
        <v>259525</v>
      </c>
      <c r="O76" s="147">
        <v>143186</v>
      </c>
      <c r="P76" s="147">
        <v>132196</v>
      </c>
      <c r="Q76" s="147">
        <v>202584.06</v>
      </c>
      <c r="R76" s="147">
        <v>346253</v>
      </c>
      <c r="S76" s="147">
        <v>205265</v>
      </c>
      <c r="T76" s="147">
        <v>105843</v>
      </c>
      <c r="U76" s="147">
        <v>116397.844</v>
      </c>
      <c r="V76" s="147">
        <v>272083</v>
      </c>
      <c r="W76" s="147">
        <v>243518</v>
      </c>
      <c r="X76" s="147">
        <v>163400</v>
      </c>
      <c r="Y76" s="147">
        <v>235338.18900000001</v>
      </c>
      <c r="Z76" s="147">
        <v>335005</v>
      </c>
      <c r="AA76" s="147">
        <v>258908</v>
      </c>
      <c r="AB76" s="147">
        <v>321720</v>
      </c>
      <c r="AC76" s="147">
        <v>272609.80499999999</v>
      </c>
      <c r="AD76" s="147">
        <v>517910</v>
      </c>
      <c r="AE76" s="147">
        <v>513086</v>
      </c>
      <c r="AF76" s="147">
        <v>631831</v>
      </c>
      <c r="AG76" s="147">
        <v>417127.43</v>
      </c>
      <c r="AH76" s="147">
        <v>575397</v>
      </c>
      <c r="AI76" s="147">
        <v>380729</v>
      </c>
      <c r="AJ76" s="147">
        <v>173283</v>
      </c>
      <c r="AK76" s="147">
        <v>291838</v>
      </c>
      <c r="AL76" s="147">
        <v>204649</v>
      </c>
      <c r="AM76" s="147">
        <v>196236</v>
      </c>
      <c r="AN76" s="147">
        <v>63470</v>
      </c>
      <c r="AO76" s="147">
        <v>15972</v>
      </c>
      <c r="AP76" s="147">
        <v>158032</v>
      </c>
      <c r="AQ76" s="147">
        <v>320375</v>
      </c>
      <c r="AR76" s="147">
        <v>286003</v>
      </c>
      <c r="AS76" s="147">
        <v>438669</v>
      </c>
      <c r="AT76" s="147">
        <v>479811</v>
      </c>
      <c r="AU76" s="147">
        <v>588772</v>
      </c>
      <c r="AV76" s="147">
        <v>519943</v>
      </c>
      <c r="AW76" s="147">
        <v>548259</v>
      </c>
      <c r="AX76" s="147">
        <v>563452</v>
      </c>
      <c r="AY76" s="147">
        <v>530860</v>
      </c>
      <c r="AZ76" s="147">
        <v>473483</v>
      </c>
      <c r="BA76" s="10"/>
      <c r="BB76" s="10"/>
      <c r="BC76" s="10"/>
      <c r="BD76" s="10"/>
      <c r="BE76" s="10"/>
      <c r="BF76" s="10"/>
      <c r="BG76" s="10"/>
      <c r="BH76" s="10"/>
      <c r="BI76" s="10"/>
      <c r="BJ76" s="10"/>
      <c r="BK76" s="10"/>
      <c r="BL76" s="10"/>
      <c r="BM76" s="10"/>
      <c r="BN76" s="10"/>
      <c r="BO76" s="10"/>
      <c r="BP76" s="10"/>
      <c r="BQ76" s="10"/>
      <c r="BR76" s="10"/>
      <c r="BS76" s="10"/>
    </row>
    <row r="77" spans="1:71" ht="16.5" hidden="1" customHeight="1" x14ac:dyDescent="0.3">
      <c r="A77" s="147" t="s">
        <v>1128</v>
      </c>
      <c r="B77" s="147">
        <v>0</v>
      </c>
      <c r="C77" s="147">
        <v>0</v>
      </c>
      <c r="D77" s="147">
        <v>0</v>
      </c>
      <c r="E77" s="147">
        <v>0</v>
      </c>
      <c r="F77" s="147">
        <v>0</v>
      </c>
      <c r="G77" s="147">
        <v>711365</v>
      </c>
      <c r="H77" s="147">
        <v>1159279</v>
      </c>
      <c r="I77" s="147">
        <v>1010160.15</v>
      </c>
      <c r="J77" s="147">
        <v>878227</v>
      </c>
      <c r="K77" s="147">
        <v>980074</v>
      </c>
      <c r="L77" s="147">
        <v>1139677</v>
      </c>
      <c r="M77" s="147">
        <v>1267425.32</v>
      </c>
      <c r="N77" s="147">
        <v>1240960</v>
      </c>
      <c r="O77" s="147">
        <v>1526173</v>
      </c>
      <c r="P77" s="147">
        <v>1880871</v>
      </c>
      <c r="Q77" s="147">
        <v>0</v>
      </c>
      <c r="R77" s="147">
        <v>0</v>
      </c>
      <c r="S77" s="147">
        <v>0</v>
      </c>
      <c r="T77" s="147">
        <v>0</v>
      </c>
      <c r="U77" s="147">
        <v>0</v>
      </c>
      <c r="V77" s="147">
        <v>0</v>
      </c>
      <c r="W77" s="147">
        <v>0</v>
      </c>
      <c r="X77" s="147">
        <v>0</v>
      </c>
      <c r="Y77" s="147">
        <v>0</v>
      </c>
      <c r="Z77" s="147">
        <v>0</v>
      </c>
      <c r="AA77" s="147">
        <v>0</v>
      </c>
      <c r="AB77" s="147">
        <v>0</v>
      </c>
      <c r="AC77" s="147">
        <v>0</v>
      </c>
      <c r="AD77" s="147">
        <v>0</v>
      </c>
      <c r="AE77" s="147">
        <v>0</v>
      </c>
      <c r="AF77" s="147">
        <v>0</v>
      </c>
      <c r="AG77" s="147">
        <v>0</v>
      </c>
      <c r="AH77" s="147">
        <v>0</v>
      </c>
      <c r="AI77" s="147">
        <v>0</v>
      </c>
      <c r="AJ77" s="147">
        <v>0</v>
      </c>
      <c r="AK77" s="147">
        <v>0</v>
      </c>
      <c r="AL77" s="147">
        <v>0</v>
      </c>
      <c r="AM77" s="147">
        <v>0</v>
      </c>
      <c r="AN77" s="147">
        <v>0</v>
      </c>
      <c r="AO77" s="147">
        <v>0</v>
      </c>
      <c r="AP77" s="147">
        <v>0</v>
      </c>
      <c r="AQ77" s="147">
        <v>0</v>
      </c>
      <c r="AR77" s="147">
        <v>0</v>
      </c>
      <c r="AS77" s="147">
        <v>0</v>
      </c>
      <c r="AT77" s="147">
        <v>0</v>
      </c>
      <c r="AU77" s="147">
        <v>0</v>
      </c>
      <c r="AV77" s="147">
        <v>0</v>
      </c>
      <c r="AW77" s="147">
        <v>0</v>
      </c>
      <c r="AX77" s="147">
        <v>0</v>
      </c>
      <c r="AY77" s="147">
        <v>0</v>
      </c>
      <c r="AZ77" s="147">
        <v>0</v>
      </c>
      <c r="BA77" s="10"/>
      <c r="BB77" s="10"/>
      <c r="BC77" s="10"/>
      <c r="BD77" s="10"/>
      <c r="BE77" s="10"/>
      <c r="BF77" s="10"/>
      <c r="BG77" s="10"/>
      <c r="BH77" s="10"/>
      <c r="BI77" s="10"/>
      <c r="BJ77" s="10"/>
      <c r="BK77" s="10"/>
      <c r="BL77" s="10"/>
      <c r="BM77" s="10"/>
      <c r="BN77" s="10"/>
      <c r="BO77" s="10"/>
      <c r="BP77" s="10"/>
      <c r="BQ77" s="10"/>
      <c r="BR77" s="10"/>
      <c r="BS77" s="10"/>
    </row>
    <row r="78" spans="1:71" ht="16.5" hidden="1" customHeight="1" x14ac:dyDescent="0.3">
      <c r="A78" s="147" t="s">
        <v>1006</v>
      </c>
      <c r="B78" s="147">
        <v>0</v>
      </c>
      <c r="C78" s="147">
        <v>0</v>
      </c>
      <c r="D78" s="147">
        <v>0</v>
      </c>
      <c r="E78" s="147">
        <v>0</v>
      </c>
      <c r="F78" s="147">
        <v>0</v>
      </c>
      <c r="G78" s="147">
        <v>854957</v>
      </c>
      <c r="H78" s="147">
        <v>575826</v>
      </c>
      <c r="I78" s="147">
        <v>792933.15</v>
      </c>
      <c r="J78" s="147">
        <v>672620</v>
      </c>
      <c r="K78" s="147">
        <v>606193</v>
      </c>
      <c r="L78" s="147">
        <v>545624</v>
      </c>
      <c r="M78" s="147">
        <v>1316238.29</v>
      </c>
      <c r="N78" s="147">
        <v>1261676</v>
      </c>
      <c r="O78" s="147">
        <v>1313299</v>
      </c>
      <c r="P78" s="147">
        <v>1432993</v>
      </c>
      <c r="Q78" s="147">
        <v>1559477.75</v>
      </c>
      <c r="R78" s="147">
        <v>1677357</v>
      </c>
      <c r="S78" s="147">
        <v>1622562</v>
      </c>
      <c r="T78" s="147">
        <v>1391276</v>
      </c>
      <c r="U78" s="147">
        <v>1477549.18</v>
      </c>
      <c r="V78" s="147">
        <v>1419417</v>
      </c>
      <c r="W78" s="147">
        <v>1628248</v>
      </c>
      <c r="X78" s="147">
        <v>1634420</v>
      </c>
      <c r="Y78" s="147">
        <v>3440727.8620000002</v>
      </c>
      <c r="Z78" s="147">
        <v>2847266</v>
      </c>
      <c r="AA78" s="147">
        <v>2790042</v>
      </c>
      <c r="AB78" s="147">
        <v>2058797</v>
      </c>
      <c r="AC78" s="147">
        <v>2281404.2170000002</v>
      </c>
      <c r="AD78" s="147">
        <v>1855825</v>
      </c>
      <c r="AE78" s="147">
        <v>2155819</v>
      </c>
      <c r="AF78" s="147">
        <v>1857545</v>
      </c>
      <c r="AG78" s="147">
        <v>2154923.21</v>
      </c>
      <c r="AH78" s="147">
        <v>500537</v>
      </c>
      <c r="AI78" s="147">
        <v>575096</v>
      </c>
      <c r="AJ78" s="147">
        <v>300694</v>
      </c>
      <c r="AK78" s="147">
        <v>506045</v>
      </c>
      <c r="AL78" s="147">
        <v>316325</v>
      </c>
      <c r="AM78" s="147">
        <v>256273</v>
      </c>
      <c r="AN78" s="147">
        <v>192920</v>
      </c>
      <c r="AO78" s="147">
        <v>207975</v>
      </c>
      <c r="AP78" s="147">
        <v>172292</v>
      </c>
      <c r="AQ78" s="147">
        <v>165030</v>
      </c>
      <c r="AR78" s="147">
        <v>276145</v>
      </c>
      <c r="AS78" s="147">
        <v>177238</v>
      </c>
      <c r="AT78" s="147">
        <v>163621</v>
      </c>
      <c r="AU78" s="147">
        <v>198774</v>
      </c>
      <c r="AV78" s="147">
        <v>269737</v>
      </c>
      <c r="AW78" s="147">
        <v>357401</v>
      </c>
      <c r="AX78" s="147">
        <v>280689</v>
      </c>
      <c r="AY78" s="147">
        <v>369315</v>
      </c>
      <c r="AZ78" s="147">
        <v>484345</v>
      </c>
      <c r="BA78" s="10"/>
      <c r="BB78" s="10"/>
      <c r="BC78" s="10"/>
      <c r="BD78" s="10"/>
      <c r="BE78" s="10"/>
      <c r="BF78" s="10"/>
      <c r="BG78" s="10"/>
      <c r="BH78" s="10"/>
      <c r="BI78" s="10"/>
      <c r="BJ78" s="10"/>
      <c r="BK78" s="10"/>
      <c r="BL78" s="10"/>
      <c r="BM78" s="10"/>
      <c r="BN78" s="10"/>
      <c r="BO78" s="10"/>
      <c r="BP78" s="10"/>
      <c r="BQ78" s="10"/>
      <c r="BR78" s="10"/>
      <c r="BS78" s="10"/>
    </row>
    <row r="79" spans="1:71" ht="16.5" hidden="1" customHeight="1" x14ac:dyDescent="0.3">
      <c r="A79" s="147" t="s">
        <v>1007</v>
      </c>
      <c r="B79" s="147">
        <v>11787971</v>
      </c>
      <c r="C79" s="147">
        <v>13345304</v>
      </c>
      <c r="D79" s="147">
        <v>17717440</v>
      </c>
      <c r="E79" s="147">
        <v>16221654</v>
      </c>
      <c r="F79" s="147">
        <v>12502923</v>
      </c>
      <c r="G79" s="147">
        <v>11142214</v>
      </c>
      <c r="H79" s="147">
        <v>12220036</v>
      </c>
      <c r="I79" s="147">
        <v>12039366.880000001</v>
      </c>
      <c r="J79" s="147">
        <v>11649262</v>
      </c>
      <c r="K79" s="147">
        <v>15846810</v>
      </c>
      <c r="L79" s="147">
        <v>17076056</v>
      </c>
      <c r="M79" s="147">
        <v>20941288.469999999</v>
      </c>
      <c r="N79" s="147">
        <v>21829383</v>
      </c>
      <c r="O79" s="147">
        <v>22753285</v>
      </c>
      <c r="P79" s="147">
        <v>25430951</v>
      </c>
      <c r="Q79" s="147">
        <v>25141859.73</v>
      </c>
      <c r="R79" s="147">
        <v>27042515</v>
      </c>
      <c r="S79" s="147">
        <v>31866326</v>
      </c>
      <c r="T79" s="147">
        <v>31429892</v>
      </c>
      <c r="U79" s="147">
        <v>35548875.134000003</v>
      </c>
      <c r="V79" s="147">
        <v>38091678</v>
      </c>
      <c r="W79" s="147">
        <v>41861051</v>
      </c>
      <c r="X79" s="147">
        <v>44966429</v>
      </c>
      <c r="Y79" s="147">
        <v>46930438.020999998</v>
      </c>
      <c r="Z79" s="147">
        <v>39835186</v>
      </c>
      <c r="AA79" s="147">
        <v>43520911</v>
      </c>
      <c r="AB79" s="147">
        <v>37965117</v>
      </c>
      <c r="AC79" s="147">
        <v>40353846.620999999</v>
      </c>
      <c r="AD79" s="147">
        <v>34570315</v>
      </c>
      <c r="AE79" s="147">
        <v>33747136</v>
      </c>
      <c r="AF79" s="147">
        <v>38340454</v>
      </c>
      <c r="AG79" s="147">
        <v>38566725.659999996</v>
      </c>
      <c r="AH79" s="147">
        <v>33989240</v>
      </c>
      <c r="AI79" s="147">
        <v>37431578</v>
      </c>
      <c r="AJ79" s="147">
        <v>37029049</v>
      </c>
      <c r="AK79" s="147">
        <v>59241853</v>
      </c>
      <c r="AL79" s="147">
        <v>31983450</v>
      </c>
      <c r="AM79" s="147">
        <v>35249731</v>
      </c>
      <c r="AN79" s="147">
        <v>38002429</v>
      </c>
      <c r="AO79" s="147">
        <v>36657486</v>
      </c>
      <c r="AP79" s="147">
        <v>35723596</v>
      </c>
      <c r="AQ79" s="147">
        <v>38930155</v>
      </c>
      <c r="AR79" s="147">
        <v>44645942</v>
      </c>
      <c r="AS79" s="147">
        <v>43527155</v>
      </c>
      <c r="AT79" s="147">
        <v>43478494</v>
      </c>
      <c r="AU79" s="147">
        <v>45509409</v>
      </c>
      <c r="AV79" s="147">
        <v>45733561</v>
      </c>
      <c r="AW79" s="147">
        <v>35807878</v>
      </c>
      <c r="AX79" s="147">
        <v>35052038</v>
      </c>
      <c r="AY79" s="147">
        <v>33032389</v>
      </c>
      <c r="AZ79" s="147">
        <v>42619327</v>
      </c>
      <c r="BA79" s="10"/>
      <c r="BB79" s="10"/>
      <c r="BC79" s="10"/>
      <c r="BD79" s="10"/>
      <c r="BE79" s="10"/>
      <c r="BF79" s="10"/>
      <c r="BG79" s="10"/>
      <c r="BH79" s="10"/>
      <c r="BI79" s="10"/>
      <c r="BJ79" s="10"/>
      <c r="BK79" s="10"/>
      <c r="BL79" s="10"/>
      <c r="BM79" s="10"/>
      <c r="BN79" s="10"/>
      <c r="BO79" s="10"/>
      <c r="BP79" s="10"/>
      <c r="BQ79" s="10"/>
      <c r="BR79" s="10"/>
      <c r="BS79" s="10"/>
    </row>
    <row r="80" spans="1:71" ht="16.5" hidden="1" customHeight="1" x14ac:dyDescent="0.3">
      <c r="A80" s="148" t="s">
        <v>1008</v>
      </c>
      <c r="B80" s="148">
        <v>4766338</v>
      </c>
      <c r="C80" s="147">
        <v>4736615</v>
      </c>
      <c r="D80" s="147">
        <v>4673831</v>
      </c>
      <c r="E80" s="147">
        <v>6616042</v>
      </c>
      <c r="F80" s="147">
        <v>6756125</v>
      </c>
      <c r="G80" s="147">
        <v>6511897</v>
      </c>
      <c r="H80" s="147">
        <v>6490576</v>
      </c>
      <c r="I80" s="147">
        <v>4964303.6399999997</v>
      </c>
      <c r="J80" s="147">
        <v>4943058</v>
      </c>
      <c r="K80" s="147">
        <v>1575823</v>
      </c>
      <c r="L80" s="147">
        <v>1418070</v>
      </c>
      <c r="M80" s="147">
        <v>25391563.239999998</v>
      </c>
      <c r="N80" s="147">
        <v>26021271</v>
      </c>
      <c r="O80" s="147">
        <v>26633935</v>
      </c>
      <c r="P80" s="147">
        <v>24722674</v>
      </c>
      <c r="Q80" s="147">
        <v>24305534.82</v>
      </c>
      <c r="R80" s="147">
        <v>23785040</v>
      </c>
      <c r="S80" s="147">
        <v>12291182</v>
      </c>
      <c r="T80" s="147">
        <v>12158254</v>
      </c>
      <c r="U80" s="147">
        <v>11598236.624</v>
      </c>
      <c r="V80" s="147">
        <v>11344557</v>
      </c>
      <c r="W80" s="147">
        <v>11517492</v>
      </c>
      <c r="X80" s="147">
        <v>7954819</v>
      </c>
      <c r="Y80" s="147">
        <v>9598370.1209999993</v>
      </c>
      <c r="Z80" s="147">
        <v>17664226</v>
      </c>
      <c r="AA80" s="147">
        <v>14846730</v>
      </c>
      <c r="AB80" s="147">
        <v>14715194</v>
      </c>
      <c r="AC80" s="147">
        <v>19225009.471999999</v>
      </c>
      <c r="AD80" s="147">
        <v>19071179</v>
      </c>
      <c r="AE80" s="147">
        <v>19062802</v>
      </c>
      <c r="AF80" s="147">
        <v>16329941</v>
      </c>
      <c r="AG80" s="147">
        <v>16140124.67</v>
      </c>
      <c r="AH80" s="147">
        <v>16158422</v>
      </c>
      <c r="AI80" s="147">
        <v>18549565</v>
      </c>
      <c r="AJ80" s="147">
        <v>25640296</v>
      </c>
      <c r="AK80" s="147">
        <v>25588963</v>
      </c>
      <c r="AL80" s="147">
        <v>51397116</v>
      </c>
      <c r="AM80" s="147">
        <v>51193189</v>
      </c>
      <c r="AN80" s="147">
        <v>50962218</v>
      </c>
      <c r="AO80" s="147">
        <v>51035413</v>
      </c>
      <c r="AP80" s="147">
        <v>47646206</v>
      </c>
      <c r="AQ80" s="147">
        <v>47863092</v>
      </c>
      <c r="AR80" s="147">
        <v>41741784</v>
      </c>
      <c r="AS80" s="147">
        <v>41696595</v>
      </c>
      <c r="AT80" s="147">
        <v>39035858</v>
      </c>
      <c r="AU80" s="147">
        <v>38867273</v>
      </c>
      <c r="AV80" s="147">
        <v>38778387</v>
      </c>
      <c r="AW80" s="147">
        <v>44624750</v>
      </c>
      <c r="AX80" s="147">
        <v>43344517</v>
      </c>
      <c r="AY80" s="147">
        <v>43040489</v>
      </c>
      <c r="AZ80" s="147">
        <v>38075793</v>
      </c>
      <c r="BA80" s="10"/>
      <c r="BB80" s="10"/>
      <c r="BC80" s="10"/>
      <c r="BD80" s="10"/>
      <c r="BE80" s="10"/>
      <c r="BF80" s="10"/>
      <c r="BG80" s="10"/>
      <c r="BH80" s="10"/>
      <c r="BI80" s="10"/>
      <c r="BJ80" s="10"/>
      <c r="BK80" s="10"/>
      <c r="BL80" s="10"/>
      <c r="BM80" s="10"/>
      <c r="BN80" s="10"/>
      <c r="BO80" s="10"/>
      <c r="BP80" s="10"/>
      <c r="BQ80" s="10"/>
      <c r="BR80" s="10"/>
      <c r="BS80" s="10"/>
    </row>
    <row r="81" spans="1:71" ht="16.5" hidden="1" customHeight="1" x14ac:dyDescent="0.3">
      <c r="A81" s="147" t="s">
        <v>996</v>
      </c>
      <c r="B81" s="147">
        <v>0</v>
      </c>
      <c r="C81" s="147">
        <v>0</v>
      </c>
      <c r="D81" s="147">
        <v>0</v>
      </c>
      <c r="E81" s="147">
        <v>0</v>
      </c>
      <c r="F81" s="147">
        <v>0</v>
      </c>
      <c r="G81" s="147">
        <v>0</v>
      </c>
      <c r="H81" s="147">
        <v>0</v>
      </c>
      <c r="I81" s="147">
        <v>0</v>
      </c>
      <c r="J81" s="147">
        <v>0</v>
      </c>
      <c r="K81" s="147">
        <v>0</v>
      </c>
      <c r="L81" s="147">
        <v>0</v>
      </c>
      <c r="M81" s="147">
        <v>0</v>
      </c>
      <c r="N81" s="147">
        <v>0</v>
      </c>
      <c r="O81" s="147">
        <v>0</v>
      </c>
      <c r="P81" s="147">
        <v>0</v>
      </c>
      <c r="Q81" s="147">
        <v>0</v>
      </c>
      <c r="R81" s="147">
        <v>0</v>
      </c>
      <c r="S81" s="147">
        <v>0</v>
      </c>
      <c r="T81" s="147">
        <v>0</v>
      </c>
      <c r="U81" s="147">
        <v>0</v>
      </c>
      <c r="V81" s="147">
        <v>0</v>
      </c>
      <c r="W81" s="147">
        <v>0</v>
      </c>
      <c r="X81" s="147">
        <v>0</v>
      </c>
      <c r="Y81" s="147">
        <v>0</v>
      </c>
      <c r="Z81" s="147">
        <v>0</v>
      </c>
      <c r="AA81" s="147">
        <v>0</v>
      </c>
      <c r="AB81" s="147">
        <v>0</v>
      </c>
      <c r="AC81" s="147">
        <v>0</v>
      </c>
      <c r="AD81" s="147">
        <v>0</v>
      </c>
      <c r="AE81" s="147">
        <v>0</v>
      </c>
      <c r="AF81" s="147">
        <v>0</v>
      </c>
      <c r="AG81" s="147">
        <v>0</v>
      </c>
      <c r="AH81" s="147">
        <v>0</v>
      </c>
      <c r="AI81" s="147">
        <v>1444401</v>
      </c>
      <c r="AJ81" s="147">
        <v>1072405</v>
      </c>
      <c r="AK81" s="147">
        <v>963325</v>
      </c>
      <c r="AL81" s="147">
        <v>14915446</v>
      </c>
      <c r="AM81" s="147">
        <v>14772627</v>
      </c>
      <c r="AN81" s="147">
        <v>14576178</v>
      </c>
      <c r="AO81" s="147">
        <v>14711748</v>
      </c>
      <c r="AP81" s="147">
        <v>14593879</v>
      </c>
      <c r="AQ81" s="147">
        <v>14671381</v>
      </c>
      <c r="AR81" s="147">
        <v>14613181</v>
      </c>
      <c r="AS81" s="147">
        <v>14568721</v>
      </c>
      <c r="AT81" s="147">
        <v>14481680</v>
      </c>
      <c r="AU81" s="147">
        <v>14388482</v>
      </c>
      <c r="AV81" s="147">
        <v>14352617</v>
      </c>
      <c r="AW81" s="147">
        <v>14319118</v>
      </c>
      <c r="AX81" s="147">
        <v>14453488</v>
      </c>
      <c r="AY81" s="147">
        <v>14344125</v>
      </c>
      <c r="AZ81" s="147">
        <v>12800447</v>
      </c>
      <c r="BA81" s="10"/>
      <c r="BB81" s="10"/>
      <c r="BC81" s="10"/>
      <c r="BD81" s="10"/>
      <c r="BE81" s="10"/>
      <c r="BF81" s="10"/>
      <c r="BG81" s="10"/>
      <c r="BH81" s="10"/>
      <c r="BI81" s="10"/>
      <c r="BJ81" s="10"/>
      <c r="BK81" s="10"/>
      <c r="BL81" s="10"/>
      <c r="BM81" s="10"/>
      <c r="BN81" s="10"/>
      <c r="BO81" s="10"/>
      <c r="BP81" s="10"/>
      <c r="BQ81" s="10"/>
      <c r="BR81" s="10"/>
      <c r="BS81" s="10"/>
    </row>
    <row r="82" spans="1:71" ht="16.5" hidden="1" customHeight="1" x14ac:dyDescent="0.3">
      <c r="A82" s="147" t="s">
        <v>997</v>
      </c>
      <c r="B82" s="147">
        <v>1566338</v>
      </c>
      <c r="C82" s="147">
        <v>1536615</v>
      </c>
      <c r="D82" s="147">
        <v>1473831</v>
      </c>
      <c r="E82" s="147">
        <v>1416042</v>
      </c>
      <c r="F82" s="147">
        <v>1351297</v>
      </c>
      <c r="G82" s="147">
        <v>1311897</v>
      </c>
      <c r="H82" s="147">
        <v>1290576</v>
      </c>
      <c r="I82" s="147">
        <v>1264303.6399999999</v>
      </c>
      <c r="J82" s="147">
        <v>1243058</v>
      </c>
      <c r="K82" s="147">
        <v>1075823</v>
      </c>
      <c r="L82" s="147">
        <v>918070</v>
      </c>
      <c r="M82" s="147">
        <v>22500817.530000001</v>
      </c>
      <c r="N82" s="147">
        <v>22953575</v>
      </c>
      <c r="O82" s="147">
        <v>23464855</v>
      </c>
      <c r="P82" s="147">
        <v>14962670</v>
      </c>
      <c r="Q82" s="147">
        <v>14615040.02</v>
      </c>
      <c r="R82" s="147">
        <v>14082936</v>
      </c>
      <c r="S82" s="147">
        <v>2667481</v>
      </c>
      <c r="T82" s="147">
        <v>2530958</v>
      </c>
      <c r="U82" s="147">
        <v>2424826.8799999999</v>
      </c>
      <c r="V82" s="147">
        <v>2348287</v>
      </c>
      <c r="W82" s="147">
        <v>2335309</v>
      </c>
      <c r="X82" s="147">
        <v>1960651</v>
      </c>
      <c r="Y82" s="147">
        <v>3442645.2960000001</v>
      </c>
      <c r="Z82" s="147">
        <v>3295821</v>
      </c>
      <c r="AA82" s="147">
        <v>3167993</v>
      </c>
      <c r="AB82" s="147">
        <v>3035252</v>
      </c>
      <c r="AC82" s="147">
        <v>3050224.0809999998</v>
      </c>
      <c r="AD82" s="147">
        <v>2895044</v>
      </c>
      <c r="AE82" s="147">
        <v>2885287</v>
      </c>
      <c r="AF82" s="147">
        <v>1855571</v>
      </c>
      <c r="AG82" s="147">
        <v>1696537.29</v>
      </c>
      <c r="AH82" s="147">
        <v>1687378</v>
      </c>
      <c r="AI82" s="147">
        <v>0</v>
      </c>
      <c r="AJ82" s="147">
        <v>0</v>
      </c>
      <c r="AK82" s="147">
        <v>0</v>
      </c>
      <c r="AL82" s="147">
        <v>0</v>
      </c>
      <c r="AM82" s="147">
        <v>0</v>
      </c>
      <c r="AN82" s="147">
        <v>0</v>
      </c>
      <c r="AO82" s="147">
        <v>0</v>
      </c>
      <c r="AP82" s="147">
        <v>0</v>
      </c>
      <c r="AQ82" s="147">
        <v>0</v>
      </c>
      <c r="AR82" s="147">
        <v>0</v>
      </c>
      <c r="AS82" s="147">
        <v>0</v>
      </c>
      <c r="AT82" s="147">
        <v>0</v>
      </c>
      <c r="AU82" s="147">
        <v>0</v>
      </c>
      <c r="AV82" s="147">
        <v>0</v>
      </c>
      <c r="AW82" s="147">
        <v>0</v>
      </c>
      <c r="AX82" s="147">
        <v>0</v>
      </c>
      <c r="AY82" s="147">
        <v>0</v>
      </c>
      <c r="AZ82" s="147">
        <v>0</v>
      </c>
      <c r="BA82" s="10"/>
      <c r="BB82" s="10"/>
      <c r="BC82" s="10"/>
      <c r="BD82" s="10"/>
      <c r="BE82" s="10"/>
      <c r="BF82" s="10"/>
      <c r="BG82" s="10"/>
      <c r="BH82" s="10"/>
      <c r="BI82" s="10"/>
      <c r="BJ82" s="10"/>
      <c r="BK82" s="10"/>
      <c r="BL82" s="10"/>
      <c r="BM82" s="10"/>
      <c r="BN82" s="10"/>
      <c r="BO82" s="10"/>
      <c r="BP82" s="10"/>
      <c r="BQ82" s="10"/>
      <c r="BR82" s="10"/>
      <c r="BS82" s="10"/>
    </row>
    <row r="83" spans="1:71" ht="16.5" hidden="1" customHeight="1" x14ac:dyDescent="0.3">
      <c r="A83" s="147" t="s">
        <v>1009</v>
      </c>
      <c r="B83" s="147">
        <v>0</v>
      </c>
      <c r="C83" s="147">
        <v>0</v>
      </c>
      <c r="D83" s="147">
        <v>0</v>
      </c>
      <c r="E83" s="147">
        <v>0</v>
      </c>
      <c r="F83" s="147">
        <v>36578</v>
      </c>
      <c r="G83" s="147">
        <v>0</v>
      </c>
      <c r="H83" s="147">
        <v>0</v>
      </c>
      <c r="I83" s="147">
        <v>0</v>
      </c>
      <c r="J83" s="147">
        <v>0</v>
      </c>
      <c r="K83" s="147">
        <v>0</v>
      </c>
      <c r="L83" s="147">
        <v>0</v>
      </c>
      <c r="M83" s="147">
        <v>0</v>
      </c>
      <c r="N83" s="147">
        <v>0</v>
      </c>
      <c r="O83" s="147">
        <v>0</v>
      </c>
      <c r="P83" s="147">
        <v>0</v>
      </c>
      <c r="Q83" s="147">
        <v>0</v>
      </c>
      <c r="R83" s="147">
        <v>0</v>
      </c>
      <c r="S83" s="147">
        <v>0</v>
      </c>
      <c r="T83" s="147">
        <v>0</v>
      </c>
      <c r="U83" s="147">
        <v>0</v>
      </c>
      <c r="V83" s="147">
        <v>0</v>
      </c>
      <c r="W83" s="147">
        <v>0</v>
      </c>
      <c r="X83" s="147">
        <v>0</v>
      </c>
      <c r="Y83" s="147">
        <v>0</v>
      </c>
      <c r="Z83" s="147">
        <v>0</v>
      </c>
      <c r="AA83" s="147">
        <v>0</v>
      </c>
      <c r="AB83" s="147">
        <v>0</v>
      </c>
      <c r="AC83" s="147">
        <v>0</v>
      </c>
      <c r="AD83" s="147">
        <v>0</v>
      </c>
      <c r="AE83" s="147">
        <v>0</v>
      </c>
      <c r="AF83" s="147">
        <v>0</v>
      </c>
      <c r="AG83" s="147">
        <v>0</v>
      </c>
      <c r="AH83" s="147">
        <v>0</v>
      </c>
      <c r="AI83" s="147">
        <v>0</v>
      </c>
      <c r="AJ83" s="147">
        <v>0</v>
      </c>
      <c r="AK83" s="147">
        <v>0</v>
      </c>
      <c r="AL83" s="147">
        <v>0</v>
      </c>
      <c r="AM83" s="147">
        <v>0</v>
      </c>
      <c r="AN83" s="147">
        <v>0</v>
      </c>
      <c r="AO83" s="147">
        <v>0</v>
      </c>
      <c r="AP83" s="147">
        <v>0</v>
      </c>
      <c r="AQ83" s="147">
        <v>0</v>
      </c>
      <c r="AR83" s="147">
        <v>0</v>
      </c>
      <c r="AS83" s="147">
        <v>0</v>
      </c>
      <c r="AT83" s="147">
        <v>0</v>
      </c>
      <c r="AU83" s="147">
        <v>0</v>
      </c>
      <c r="AV83" s="147">
        <v>0</v>
      </c>
      <c r="AW83" s="147">
        <v>0</v>
      </c>
      <c r="AX83" s="147">
        <v>0</v>
      </c>
      <c r="AY83" s="147">
        <v>0</v>
      </c>
      <c r="AZ83" s="147">
        <v>0</v>
      </c>
      <c r="BA83" s="10"/>
      <c r="BB83" s="10"/>
      <c r="BC83" s="10"/>
      <c r="BD83" s="10"/>
      <c r="BE83" s="10"/>
      <c r="BF83" s="10"/>
      <c r="BG83" s="10"/>
      <c r="BH83" s="10"/>
      <c r="BI83" s="10"/>
      <c r="BJ83" s="10"/>
      <c r="BK83" s="10"/>
      <c r="BL83" s="10"/>
      <c r="BM83" s="10"/>
      <c r="BN83" s="10"/>
      <c r="BO83" s="10"/>
      <c r="BP83" s="10"/>
      <c r="BQ83" s="10"/>
      <c r="BR83" s="10"/>
      <c r="BS83" s="10"/>
    </row>
    <row r="84" spans="1:71" ht="16.5" hidden="1" customHeight="1" x14ac:dyDescent="0.3">
      <c r="A84" s="147" t="s">
        <v>998</v>
      </c>
      <c r="B84" s="147">
        <v>0</v>
      </c>
      <c r="C84" s="147">
        <v>0</v>
      </c>
      <c r="D84" s="147">
        <v>0</v>
      </c>
      <c r="E84" s="147">
        <v>0</v>
      </c>
      <c r="F84" s="147">
        <v>0</v>
      </c>
      <c r="G84" s="147">
        <v>0</v>
      </c>
      <c r="H84" s="147">
        <v>0</v>
      </c>
      <c r="I84" s="147">
        <v>0</v>
      </c>
      <c r="J84" s="147">
        <v>0</v>
      </c>
      <c r="K84" s="147">
        <v>0</v>
      </c>
      <c r="L84" s="147">
        <v>0</v>
      </c>
      <c r="M84" s="147">
        <v>0</v>
      </c>
      <c r="N84" s="147">
        <v>0</v>
      </c>
      <c r="O84" s="147">
        <v>0</v>
      </c>
      <c r="P84" s="147">
        <v>0</v>
      </c>
      <c r="Q84" s="147">
        <v>0</v>
      </c>
      <c r="R84" s="147">
        <v>0</v>
      </c>
      <c r="S84" s="147">
        <v>0</v>
      </c>
      <c r="T84" s="147">
        <v>0</v>
      </c>
      <c r="U84" s="147">
        <v>0</v>
      </c>
      <c r="V84" s="147">
        <v>0</v>
      </c>
      <c r="W84" s="147">
        <v>0</v>
      </c>
      <c r="X84" s="147">
        <v>0</v>
      </c>
      <c r="Y84" s="147">
        <v>0</v>
      </c>
      <c r="Z84" s="147">
        <v>0</v>
      </c>
      <c r="AA84" s="147">
        <v>0</v>
      </c>
      <c r="AB84" s="147">
        <v>0</v>
      </c>
      <c r="AC84" s="147">
        <v>0</v>
      </c>
      <c r="AD84" s="147">
        <v>0</v>
      </c>
      <c r="AE84" s="147">
        <v>0</v>
      </c>
      <c r="AF84" s="147">
        <v>244187</v>
      </c>
      <c r="AG84" s="147">
        <v>212357.87</v>
      </c>
      <c r="AH84" s="147">
        <v>238770</v>
      </c>
      <c r="AI84" s="147">
        <v>229380</v>
      </c>
      <c r="AJ84" s="147">
        <v>236863</v>
      </c>
      <c r="AK84" s="147">
        <v>208439</v>
      </c>
      <c r="AL84" s="147">
        <v>188327</v>
      </c>
      <c r="AM84" s="147">
        <v>159526</v>
      </c>
      <c r="AN84" s="147">
        <v>168494</v>
      </c>
      <c r="AO84" s="147">
        <v>154785</v>
      </c>
      <c r="AP84" s="147">
        <v>138292</v>
      </c>
      <c r="AQ84" s="147">
        <v>130977</v>
      </c>
      <c r="AR84" s="147">
        <v>119613</v>
      </c>
      <c r="AS84" s="147">
        <v>113978</v>
      </c>
      <c r="AT84" s="147">
        <v>0</v>
      </c>
      <c r="AU84" s="147">
        <v>0</v>
      </c>
      <c r="AV84" s="147">
        <v>0</v>
      </c>
      <c r="AW84" s="147">
        <v>0</v>
      </c>
      <c r="AX84" s="147">
        <v>908066</v>
      </c>
      <c r="AY84" s="147">
        <v>844156</v>
      </c>
      <c r="AZ84" s="147">
        <v>863596</v>
      </c>
      <c r="BA84" s="10"/>
      <c r="BB84" s="10"/>
      <c r="BC84" s="10"/>
      <c r="BD84" s="10"/>
      <c r="BE84" s="10"/>
      <c r="BF84" s="10"/>
      <c r="BG84" s="10"/>
      <c r="BH84" s="10"/>
      <c r="BI84" s="10"/>
      <c r="BJ84" s="10"/>
      <c r="BK84" s="10"/>
      <c r="BL84" s="10"/>
      <c r="BM84" s="10"/>
      <c r="BN84" s="10"/>
      <c r="BO84" s="10"/>
      <c r="BP84" s="10"/>
      <c r="BQ84" s="10"/>
      <c r="BR84" s="10"/>
      <c r="BS84" s="10"/>
    </row>
    <row r="85" spans="1:71" ht="16.5" hidden="1" customHeight="1" x14ac:dyDescent="0.3">
      <c r="A85" s="147" t="s">
        <v>1125</v>
      </c>
      <c r="B85" s="147">
        <v>3200000</v>
      </c>
      <c r="C85" s="147">
        <v>3200000</v>
      </c>
      <c r="D85" s="147">
        <v>3200000</v>
      </c>
      <c r="E85" s="147">
        <v>5200000</v>
      </c>
      <c r="F85" s="147">
        <v>5200000</v>
      </c>
      <c r="G85" s="147">
        <v>5200000</v>
      </c>
      <c r="H85" s="147">
        <v>5200000</v>
      </c>
      <c r="I85" s="147">
        <v>3700000</v>
      </c>
      <c r="J85" s="147">
        <v>3700000</v>
      </c>
      <c r="K85" s="147">
        <v>500000</v>
      </c>
      <c r="L85" s="147">
        <v>500000</v>
      </c>
      <c r="M85" s="147">
        <v>2890745.71</v>
      </c>
      <c r="N85" s="147">
        <v>3067696</v>
      </c>
      <c r="O85" s="147">
        <v>3169080</v>
      </c>
      <c r="P85" s="147">
        <v>9760004</v>
      </c>
      <c r="Q85" s="147">
        <v>9690494.8000000007</v>
      </c>
      <c r="R85" s="147">
        <v>9702104</v>
      </c>
      <c r="S85" s="147">
        <v>9623701</v>
      </c>
      <c r="T85" s="147">
        <v>9627296</v>
      </c>
      <c r="U85" s="147">
        <v>9173409.7440000009</v>
      </c>
      <c r="V85" s="147">
        <v>8996270</v>
      </c>
      <c r="W85" s="147">
        <v>9182183</v>
      </c>
      <c r="X85" s="147">
        <v>5994168</v>
      </c>
      <c r="Y85" s="147">
        <v>6155724.8250000002</v>
      </c>
      <c r="Z85" s="147">
        <v>14368405</v>
      </c>
      <c r="AA85" s="147">
        <v>11678737</v>
      </c>
      <c r="AB85" s="147">
        <v>11679942</v>
      </c>
      <c r="AC85" s="147">
        <v>16174785.391000001</v>
      </c>
      <c r="AD85" s="147">
        <v>16176135</v>
      </c>
      <c r="AE85" s="147">
        <v>16177515</v>
      </c>
      <c r="AF85" s="147">
        <v>14230183</v>
      </c>
      <c r="AG85" s="147">
        <v>14231229.52</v>
      </c>
      <c r="AH85" s="147">
        <v>14232274</v>
      </c>
      <c r="AI85" s="147">
        <v>16875784</v>
      </c>
      <c r="AJ85" s="147">
        <v>24331028</v>
      </c>
      <c r="AK85" s="147">
        <v>24417199</v>
      </c>
      <c r="AL85" s="147">
        <v>36293343</v>
      </c>
      <c r="AM85" s="147">
        <v>36261036</v>
      </c>
      <c r="AN85" s="147">
        <v>36217546</v>
      </c>
      <c r="AO85" s="147">
        <v>36168880</v>
      </c>
      <c r="AP85" s="147">
        <v>32914035</v>
      </c>
      <c r="AQ85" s="147">
        <v>33060734</v>
      </c>
      <c r="AR85" s="147">
        <v>27008990</v>
      </c>
      <c r="AS85" s="147">
        <v>27013896</v>
      </c>
      <c r="AT85" s="147">
        <v>23469981</v>
      </c>
      <c r="AU85" s="147">
        <v>23391747</v>
      </c>
      <c r="AV85" s="147">
        <v>23382110</v>
      </c>
      <c r="AW85" s="147">
        <v>29342993</v>
      </c>
      <c r="AX85" s="147">
        <v>27982963</v>
      </c>
      <c r="AY85" s="147">
        <v>27852208</v>
      </c>
      <c r="AZ85" s="147">
        <v>24411750</v>
      </c>
      <c r="BA85" s="10"/>
      <c r="BB85" s="10"/>
      <c r="BC85" s="10"/>
      <c r="BD85" s="10"/>
      <c r="BE85" s="10"/>
      <c r="BF85" s="10"/>
      <c r="BG85" s="10"/>
      <c r="BH85" s="10"/>
      <c r="BI85" s="10"/>
      <c r="BJ85" s="10"/>
      <c r="BK85" s="10"/>
      <c r="BL85" s="10"/>
      <c r="BM85" s="10"/>
      <c r="BN85" s="10"/>
      <c r="BO85" s="10"/>
      <c r="BP85" s="10"/>
      <c r="BQ85" s="10"/>
      <c r="BR85" s="10"/>
      <c r="BS85" s="10"/>
    </row>
    <row r="86" spans="1:71" ht="16.5" hidden="1" customHeight="1" x14ac:dyDescent="0.3">
      <c r="A86" s="147" t="s">
        <v>999</v>
      </c>
      <c r="B86" s="147">
        <v>0</v>
      </c>
      <c r="C86" s="147">
        <v>0</v>
      </c>
      <c r="D86" s="147">
        <v>0</v>
      </c>
      <c r="E86" s="147">
        <v>0</v>
      </c>
      <c r="F86" s="147">
        <v>168250</v>
      </c>
      <c r="G86" s="147">
        <v>0</v>
      </c>
      <c r="H86" s="147">
        <v>0</v>
      </c>
      <c r="I86" s="147">
        <v>0</v>
      </c>
      <c r="J86" s="147">
        <v>0</v>
      </c>
      <c r="K86" s="147">
        <v>0</v>
      </c>
      <c r="L86" s="147">
        <v>0</v>
      </c>
      <c r="M86" s="147">
        <v>0</v>
      </c>
      <c r="N86" s="147">
        <v>0</v>
      </c>
      <c r="O86" s="147">
        <v>0</v>
      </c>
      <c r="P86" s="147">
        <v>0</v>
      </c>
      <c r="Q86" s="147">
        <v>0</v>
      </c>
      <c r="R86" s="147">
        <v>0</v>
      </c>
      <c r="S86" s="147">
        <v>0</v>
      </c>
      <c r="T86" s="147">
        <v>0</v>
      </c>
      <c r="U86" s="147">
        <v>0</v>
      </c>
      <c r="V86" s="147">
        <v>0</v>
      </c>
      <c r="W86" s="147">
        <v>0</v>
      </c>
      <c r="X86" s="147">
        <v>0</v>
      </c>
      <c r="Y86" s="147">
        <v>0</v>
      </c>
      <c r="Z86" s="147">
        <v>0</v>
      </c>
      <c r="AA86" s="147">
        <v>0</v>
      </c>
      <c r="AB86" s="147">
        <v>0</v>
      </c>
      <c r="AC86" s="147">
        <v>0</v>
      </c>
      <c r="AD86" s="147">
        <v>0</v>
      </c>
      <c r="AE86" s="147">
        <v>0</v>
      </c>
      <c r="AF86" s="147">
        <v>0</v>
      </c>
      <c r="AG86" s="147">
        <v>0</v>
      </c>
      <c r="AH86" s="147">
        <v>0</v>
      </c>
      <c r="AI86" s="147">
        <v>0</v>
      </c>
      <c r="AJ86" s="147">
        <v>0</v>
      </c>
      <c r="AK86" s="147">
        <v>0</v>
      </c>
      <c r="AL86" s="147">
        <v>0</v>
      </c>
      <c r="AM86" s="147">
        <v>0</v>
      </c>
      <c r="AN86" s="147">
        <v>0</v>
      </c>
      <c r="AO86" s="147">
        <v>0</v>
      </c>
      <c r="AP86" s="147">
        <v>0</v>
      </c>
      <c r="AQ86" s="147">
        <v>0</v>
      </c>
      <c r="AR86" s="147">
        <v>0</v>
      </c>
      <c r="AS86" s="147">
        <v>0</v>
      </c>
      <c r="AT86" s="147">
        <v>1084197</v>
      </c>
      <c r="AU86" s="147">
        <v>1087044</v>
      </c>
      <c r="AV86" s="147">
        <v>1043660</v>
      </c>
      <c r="AW86" s="147">
        <v>962639</v>
      </c>
      <c r="AX86" s="147">
        <v>0</v>
      </c>
      <c r="AY86" s="147">
        <v>0</v>
      </c>
      <c r="AZ86" s="147">
        <v>0</v>
      </c>
      <c r="BA86" s="10"/>
      <c r="BB86" s="10"/>
      <c r="BC86" s="10"/>
      <c r="BD86" s="10"/>
      <c r="BE86" s="10"/>
      <c r="BF86" s="10"/>
      <c r="BG86" s="10"/>
      <c r="BH86" s="10"/>
      <c r="BI86" s="10"/>
      <c r="BJ86" s="10"/>
      <c r="BK86" s="10"/>
      <c r="BL86" s="10"/>
      <c r="BM86" s="10"/>
      <c r="BN86" s="10"/>
      <c r="BO86" s="10"/>
      <c r="BP86" s="10"/>
      <c r="BQ86" s="10"/>
      <c r="BR86" s="10"/>
      <c r="BS86" s="10"/>
    </row>
    <row r="87" spans="1:71" ht="16.5" hidden="1" customHeight="1" x14ac:dyDescent="0.3">
      <c r="A87" s="147" t="s">
        <v>1010</v>
      </c>
      <c r="B87" s="147">
        <v>0</v>
      </c>
      <c r="C87" s="147">
        <v>0</v>
      </c>
      <c r="D87" s="147">
        <v>0</v>
      </c>
      <c r="E87" s="147">
        <v>0</v>
      </c>
      <c r="F87" s="147">
        <v>0</v>
      </c>
      <c r="G87" s="147">
        <v>20541</v>
      </c>
      <c r="H87" s="147">
        <v>0</v>
      </c>
      <c r="I87" s="147">
        <v>0</v>
      </c>
      <c r="J87" s="147">
        <v>0</v>
      </c>
      <c r="K87" s="147">
        <v>0</v>
      </c>
      <c r="L87" s="147">
        <v>390078</v>
      </c>
      <c r="M87" s="147">
        <v>88683.6</v>
      </c>
      <c r="N87" s="147">
        <v>850508</v>
      </c>
      <c r="O87" s="147">
        <v>1389123</v>
      </c>
      <c r="P87" s="147">
        <v>706869</v>
      </c>
      <c r="Q87" s="147">
        <v>411350.7</v>
      </c>
      <c r="R87" s="147">
        <v>401283</v>
      </c>
      <c r="S87" s="147">
        <v>176611</v>
      </c>
      <c r="T87" s="147">
        <v>125350</v>
      </c>
      <c r="U87" s="147">
        <v>339211.08799999999</v>
      </c>
      <c r="V87" s="147">
        <v>0</v>
      </c>
      <c r="W87" s="147">
        <v>383725</v>
      </c>
      <c r="X87" s="147">
        <v>1076390</v>
      </c>
      <c r="Y87" s="147">
        <v>709677.31400000001</v>
      </c>
      <c r="Z87" s="147">
        <v>642183</v>
      </c>
      <c r="AA87" s="147">
        <v>381315</v>
      </c>
      <c r="AB87" s="147">
        <v>214574</v>
      </c>
      <c r="AC87" s="147">
        <v>207031.217</v>
      </c>
      <c r="AD87" s="147">
        <v>114035</v>
      </c>
      <c r="AE87" s="147">
        <v>454508</v>
      </c>
      <c r="AF87" s="147">
        <v>1449059</v>
      </c>
      <c r="AG87" s="147">
        <v>1059289.3999999999</v>
      </c>
      <c r="AH87" s="147">
        <v>612215</v>
      </c>
      <c r="AI87" s="147">
        <v>501873</v>
      </c>
      <c r="AJ87" s="147">
        <v>431764</v>
      </c>
      <c r="AK87" s="147">
        <v>1037913</v>
      </c>
      <c r="AL87" s="147">
        <v>0</v>
      </c>
      <c r="AM87" s="147">
        <v>0</v>
      </c>
      <c r="AN87" s="147">
        <v>262729</v>
      </c>
      <c r="AO87" s="147">
        <v>318356</v>
      </c>
      <c r="AP87" s="147">
        <v>0</v>
      </c>
      <c r="AQ87" s="147">
        <v>249270</v>
      </c>
      <c r="AR87" s="147">
        <v>305162</v>
      </c>
      <c r="AS87" s="147">
        <v>476329</v>
      </c>
      <c r="AT87" s="147">
        <v>0</v>
      </c>
      <c r="AU87" s="147">
        <v>0</v>
      </c>
      <c r="AV87" s="147">
        <v>0</v>
      </c>
      <c r="AW87" s="147">
        <v>0</v>
      </c>
      <c r="AX87" s="147">
        <v>0</v>
      </c>
      <c r="AY87" s="147">
        <v>0</v>
      </c>
      <c r="AZ87" s="147">
        <v>0</v>
      </c>
      <c r="BA87" s="10"/>
      <c r="BB87" s="10"/>
      <c r="BC87" s="10"/>
      <c r="BD87" s="10"/>
      <c r="BE87" s="10"/>
      <c r="BF87" s="10"/>
      <c r="BG87" s="10"/>
      <c r="BH87" s="10"/>
      <c r="BI87" s="10"/>
      <c r="BJ87" s="10"/>
      <c r="BK87" s="10"/>
      <c r="BL87" s="10"/>
      <c r="BM87" s="10"/>
      <c r="BN87" s="10"/>
      <c r="BO87" s="10"/>
      <c r="BP87" s="10"/>
      <c r="BQ87" s="10"/>
      <c r="BR87" s="10"/>
      <c r="BS87" s="10"/>
    </row>
    <row r="88" spans="1:71" ht="16.5" hidden="1" customHeight="1" x14ac:dyDescent="0.3">
      <c r="A88" s="147" t="s">
        <v>965</v>
      </c>
      <c r="B88" s="147">
        <v>0</v>
      </c>
      <c r="C88" s="147">
        <v>0</v>
      </c>
      <c r="D88" s="147">
        <v>0</v>
      </c>
      <c r="E88" s="147">
        <v>0</v>
      </c>
      <c r="F88" s="147">
        <v>0</v>
      </c>
      <c r="G88" s="147">
        <v>20541</v>
      </c>
      <c r="H88" s="147">
        <v>0</v>
      </c>
      <c r="I88" s="147">
        <v>0</v>
      </c>
      <c r="J88" s="147">
        <v>0</v>
      </c>
      <c r="K88" s="147">
        <v>0</v>
      </c>
      <c r="L88" s="147">
        <v>390078</v>
      </c>
      <c r="M88" s="147">
        <v>88683.6</v>
      </c>
      <c r="N88" s="147">
        <v>850508</v>
      </c>
      <c r="O88" s="147">
        <v>1389123</v>
      </c>
      <c r="P88" s="147">
        <v>706869</v>
      </c>
      <c r="Q88" s="147">
        <v>411350.7</v>
      </c>
      <c r="R88" s="147">
        <v>401283</v>
      </c>
      <c r="S88" s="147">
        <v>176611</v>
      </c>
      <c r="T88" s="147">
        <v>125350</v>
      </c>
      <c r="U88" s="147">
        <v>339211.08799999999</v>
      </c>
      <c r="V88" s="147">
        <v>0</v>
      </c>
      <c r="W88" s="147">
        <v>383725</v>
      </c>
      <c r="X88" s="147">
        <v>1076390</v>
      </c>
      <c r="Y88" s="147">
        <v>709677.31400000001</v>
      </c>
      <c r="Z88" s="147">
        <v>642183</v>
      </c>
      <c r="AA88" s="147">
        <v>381315</v>
      </c>
      <c r="AB88" s="147">
        <v>214574</v>
      </c>
      <c r="AC88" s="147">
        <v>207031.217</v>
      </c>
      <c r="AD88" s="147">
        <v>114035</v>
      </c>
      <c r="AE88" s="147">
        <v>454508</v>
      </c>
      <c r="AF88" s="147">
        <v>1449059</v>
      </c>
      <c r="AG88" s="147">
        <v>1059289.3999999999</v>
      </c>
      <c r="AH88" s="147">
        <v>612215</v>
      </c>
      <c r="AI88" s="147">
        <v>501873</v>
      </c>
      <c r="AJ88" s="147">
        <v>431764</v>
      </c>
      <c r="AK88" s="147">
        <v>1037913</v>
      </c>
      <c r="AL88" s="147">
        <v>0</v>
      </c>
      <c r="AM88" s="147">
        <v>0</v>
      </c>
      <c r="AN88" s="147">
        <v>262729</v>
      </c>
      <c r="AO88" s="147">
        <v>318356</v>
      </c>
      <c r="AP88" s="147">
        <v>0</v>
      </c>
      <c r="AQ88" s="147">
        <v>249270</v>
      </c>
      <c r="AR88" s="147">
        <v>305162</v>
      </c>
      <c r="AS88" s="147">
        <v>476329</v>
      </c>
      <c r="AT88" s="147">
        <v>0</v>
      </c>
      <c r="AU88" s="147">
        <v>0</v>
      </c>
      <c r="AV88" s="147">
        <v>0</v>
      </c>
      <c r="AW88" s="147">
        <v>0</v>
      </c>
      <c r="AX88" s="147">
        <v>0</v>
      </c>
      <c r="AY88" s="147">
        <v>0</v>
      </c>
      <c r="AZ88" s="147">
        <v>0</v>
      </c>
      <c r="BA88" s="10"/>
      <c r="BB88" s="10"/>
      <c r="BC88" s="10"/>
      <c r="BD88" s="10"/>
      <c r="BE88" s="10"/>
      <c r="BF88" s="10"/>
      <c r="BG88" s="10"/>
      <c r="BH88" s="10"/>
      <c r="BI88" s="10"/>
      <c r="BJ88" s="10"/>
      <c r="BK88" s="10"/>
      <c r="BL88" s="10"/>
      <c r="BM88" s="10"/>
      <c r="BN88" s="10"/>
      <c r="BO88" s="10"/>
      <c r="BP88" s="10"/>
      <c r="BQ88" s="10"/>
      <c r="BR88" s="10"/>
      <c r="BS88" s="10"/>
    </row>
    <row r="89" spans="1:71" ht="16.5" hidden="1" customHeight="1" x14ac:dyDescent="0.3">
      <c r="A89" s="147" t="s">
        <v>1129</v>
      </c>
      <c r="B89" s="147">
        <v>0</v>
      </c>
      <c r="C89" s="147">
        <v>0</v>
      </c>
      <c r="D89" s="147">
        <v>0</v>
      </c>
      <c r="E89" s="147">
        <v>0</v>
      </c>
      <c r="F89" s="147">
        <v>0</v>
      </c>
      <c r="G89" s="147">
        <v>0</v>
      </c>
      <c r="H89" s="147">
        <v>0</v>
      </c>
      <c r="I89" s="147">
        <v>0</v>
      </c>
      <c r="J89" s="147">
        <v>0</v>
      </c>
      <c r="K89" s="147">
        <v>0</v>
      </c>
      <c r="L89" s="147">
        <v>0</v>
      </c>
      <c r="M89" s="147">
        <v>0</v>
      </c>
      <c r="N89" s="147">
        <v>0</v>
      </c>
      <c r="O89" s="147">
        <v>0</v>
      </c>
      <c r="P89" s="147">
        <v>0</v>
      </c>
      <c r="Q89" s="147">
        <v>0</v>
      </c>
      <c r="R89" s="147">
        <v>0</v>
      </c>
      <c r="S89" s="147">
        <v>0</v>
      </c>
      <c r="T89" s="147">
        <v>0</v>
      </c>
      <c r="U89" s="147">
        <v>0</v>
      </c>
      <c r="V89" s="147">
        <v>0</v>
      </c>
      <c r="W89" s="147">
        <v>0</v>
      </c>
      <c r="X89" s="147">
        <v>0</v>
      </c>
      <c r="Y89" s="147">
        <v>0</v>
      </c>
      <c r="Z89" s="147">
        <v>0</v>
      </c>
      <c r="AA89" s="147">
        <v>0</v>
      </c>
      <c r="AB89" s="147">
        <v>0</v>
      </c>
      <c r="AC89" s="147">
        <v>0</v>
      </c>
      <c r="AD89" s="147">
        <v>0</v>
      </c>
      <c r="AE89" s="147">
        <v>0</v>
      </c>
      <c r="AF89" s="147">
        <v>0</v>
      </c>
      <c r="AG89" s="147">
        <v>0</v>
      </c>
      <c r="AH89" s="147">
        <v>0</v>
      </c>
      <c r="AI89" s="147">
        <v>0</v>
      </c>
      <c r="AJ89" s="147">
        <v>0</v>
      </c>
      <c r="AK89" s="147">
        <v>0</v>
      </c>
      <c r="AL89" s="147">
        <v>381604</v>
      </c>
      <c r="AM89" s="147">
        <v>276295</v>
      </c>
      <c r="AN89" s="147">
        <v>0</v>
      </c>
      <c r="AO89" s="147">
        <v>0</v>
      </c>
      <c r="AP89" s="147">
        <v>469074</v>
      </c>
      <c r="AQ89" s="147">
        <v>0</v>
      </c>
      <c r="AR89" s="147">
        <v>0</v>
      </c>
      <c r="AS89" s="147">
        <v>0</v>
      </c>
      <c r="AT89" s="147">
        <v>610264</v>
      </c>
      <c r="AU89" s="147">
        <v>748643</v>
      </c>
      <c r="AV89" s="147">
        <v>831341</v>
      </c>
      <c r="AW89" s="147">
        <v>789627</v>
      </c>
      <c r="AX89" s="147">
        <v>535145</v>
      </c>
      <c r="AY89" s="147">
        <v>562100</v>
      </c>
      <c r="AZ89" s="147">
        <v>410311</v>
      </c>
      <c r="BA89" s="10"/>
      <c r="BB89" s="10"/>
      <c r="BC89" s="10"/>
      <c r="BD89" s="10"/>
      <c r="BE89" s="10"/>
      <c r="BF89" s="10"/>
      <c r="BG89" s="10"/>
      <c r="BH89" s="10"/>
      <c r="BI89" s="10"/>
      <c r="BJ89" s="10"/>
      <c r="BK89" s="10"/>
      <c r="BL89" s="10"/>
      <c r="BM89" s="10"/>
      <c r="BN89" s="10"/>
      <c r="BO89" s="10"/>
      <c r="BP89" s="10"/>
      <c r="BQ89" s="10"/>
      <c r="BR89" s="10"/>
      <c r="BS89" s="10"/>
    </row>
    <row r="90" spans="1:71" ht="16.5" hidden="1" customHeight="1" x14ac:dyDescent="0.3">
      <c r="A90" s="147" t="s">
        <v>1011</v>
      </c>
      <c r="B90" s="147">
        <v>0</v>
      </c>
      <c r="C90" s="147">
        <v>0</v>
      </c>
      <c r="D90" s="147">
        <v>0</v>
      </c>
      <c r="E90" s="147">
        <v>0</v>
      </c>
      <c r="F90" s="147">
        <v>0</v>
      </c>
      <c r="G90" s="147">
        <v>0</v>
      </c>
      <c r="H90" s="147">
        <v>0</v>
      </c>
      <c r="I90" s="147">
        <v>0</v>
      </c>
      <c r="J90" s="147">
        <v>0</v>
      </c>
      <c r="K90" s="147">
        <v>0</v>
      </c>
      <c r="L90" s="147">
        <v>0</v>
      </c>
      <c r="M90" s="147">
        <v>0</v>
      </c>
      <c r="N90" s="147">
        <v>900928</v>
      </c>
      <c r="O90" s="147">
        <v>914757</v>
      </c>
      <c r="P90" s="147">
        <v>923271</v>
      </c>
      <c r="Q90" s="147">
        <v>992478.5</v>
      </c>
      <c r="R90" s="147">
        <v>1020027</v>
      </c>
      <c r="S90" s="147">
        <v>1033619</v>
      </c>
      <c r="T90" s="147">
        <v>1049460</v>
      </c>
      <c r="U90" s="147">
        <v>1476893.699</v>
      </c>
      <c r="V90" s="147">
        <v>1533379</v>
      </c>
      <c r="W90" s="147">
        <v>1591007</v>
      </c>
      <c r="X90" s="147">
        <v>1613941</v>
      </c>
      <c r="Y90" s="147">
        <v>1718005.6410000001</v>
      </c>
      <c r="Z90" s="147">
        <v>1758951</v>
      </c>
      <c r="AA90" s="147">
        <v>1797576</v>
      </c>
      <c r="AB90" s="147">
        <v>1823596</v>
      </c>
      <c r="AC90" s="147">
        <v>1831625.0349999999</v>
      </c>
      <c r="AD90" s="147">
        <v>1833167</v>
      </c>
      <c r="AE90" s="147">
        <v>1894277</v>
      </c>
      <c r="AF90" s="147">
        <v>1952484</v>
      </c>
      <c r="AG90" s="147">
        <v>1801199.41</v>
      </c>
      <c r="AH90" s="147">
        <v>1834882</v>
      </c>
      <c r="AI90" s="147">
        <v>1853279</v>
      </c>
      <c r="AJ90" s="147">
        <v>1903736</v>
      </c>
      <c r="AK90" s="147">
        <v>1916304</v>
      </c>
      <c r="AL90" s="147">
        <v>1954689</v>
      </c>
      <c r="AM90" s="147">
        <v>2025201</v>
      </c>
      <c r="AN90" s="147">
        <v>2020128</v>
      </c>
      <c r="AO90" s="147">
        <v>2356189</v>
      </c>
      <c r="AP90" s="147">
        <v>2420438</v>
      </c>
      <c r="AQ90" s="147">
        <v>2456983</v>
      </c>
      <c r="AR90" s="147">
        <v>2547112</v>
      </c>
      <c r="AS90" s="147">
        <v>2470590</v>
      </c>
      <c r="AT90" s="147">
        <v>2530569</v>
      </c>
      <c r="AU90" s="147">
        <v>2427066</v>
      </c>
      <c r="AV90" s="147">
        <v>2468564</v>
      </c>
      <c r="AW90" s="147">
        <v>2545033</v>
      </c>
      <c r="AX90" s="147">
        <v>2623278</v>
      </c>
      <c r="AY90" s="147">
        <v>2661521</v>
      </c>
      <c r="AZ90" s="147">
        <v>2735218</v>
      </c>
      <c r="BA90" s="10"/>
      <c r="BB90" s="10"/>
      <c r="BC90" s="10"/>
      <c r="BD90" s="10"/>
      <c r="BE90" s="10"/>
      <c r="BF90" s="10"/>
      <c r="BG90" s="10"/>
      <c r="BH90" s="10"/>
      <c r="BI90" s="10"/>
      <c r="BJ90" s="10"/>
      <c r="BK90" s="10"/>
      <c r="BL90" s="10"/>
      <c r="BM90" s="10"/>
      <c r="BN90" s="10"/>
      <c r="BO90" s="10"/>
      <c r="BP90" s="10"/>
      <c r="BQ90" s="10"/>
      <c r="BR90" s="10"/>
      <c r="BS90" s="10"/>
    </row>
    <row r="91" spans="1:71" ht="16.5" hidden="1" customHeight="1" x14ac:dyDescent="0.3">
      <c r="A91" s="147" t="s">
        <v>1012</v>
      </c>
      <c r="B91" s="147">
        <v>0</v>
      </c>
      <c r="C91" s="147">
        <v>0</v>
      </c>
      <c r="D91" s="147">
        <v>0</v>
      </c>
      <c r="E91" s="147">
        <v>0</v>
      </c>
      <c r="F91" s="147">
        <v>0</v>
      </c>
      <c r="G91" s="147">
        <v>285014</v>
      </c>
      <c r="H91" s="147">
        <v>280892</v>
      </c>
      <c r="I91" s="147">
        <v>274406.99</v>
      </c>
      <c r="J91" s="147">
        <v>266015</v>
      </c>
      <c r="K91" s="147">
        <v>264843</v>
      </c>
      <c r="L91" s="147">
        <v>249832</v>
      </c>
      <c r="M91" s="147">
        <v>4641052.2300000004</v>
      </c>
      <c r="N91" s="147">
        <v>5006750</v>
      </c>
      <c r="O91" s="147">
        <v>5179103</v>
      </c>
      <c r="P91" s="147">
        <v>4951133</v>
      </c>
      <c r="Q91" s="147">
        <v>4918293.99</v>
      </c>
      <c r="R91" s="147">
        <v>5090385</v>
      </c>
      <c r="S91" s="147">
        <v>4730247</v>
      </c>
      <c r="T91" s="147">
        <v>4723799</v>
      </c>
      <c r="U91" s="147">
        <v>4925039.1529999999</v>
      </c>
      <c r="V91" s="147">
        <v>4757967</v>
      </c>
      <c r="W91" s="147">
        <v>5082369</v>
      </c>
      <c r="X91" s="147">
        <v>5266878</v>
      </c>
      <c r="Y91" s="147">
        <v>5534565.6710000001</v>
      </c>
      <c r="Z91" s="147">
        <v>5483691</v>
      </c>
      <c r="AA91" s="147">
        <v>5429071</v>
      </c>
      <c r="AB91" s="147">
        <v>5098361</v>
      </c>
      <c r="AC91" s="147">
        <v>5167596.3990000002</v>
      </c>
      <c r="AD91" s="147">
        <v>4696829</v>
      </c>
      <c r="AE91" s="147">
        <v>5018347</v>
      </c>
      <c r="AF91" s="147">
        <v>5364743</v>
      </c>
      <c r="AG91" s="147">
        <v>4674988.5599999996</v>
      </c>
      <c r="AH91" s="147">
        <v>4750106</v>
      </c>
      <c r="AI91" s="147">
        <v>4649299</v>
      </c>
      <c r="AJ91" s="147">
        <v>4607732</v>
      </c>
      <c r="AK91" s="147">
        <v>4499820</v>
      </c>
      <c r="AL91" s="147">
        <v>4450929</v>
      </c>
      <c r="AM91" s="147">
        <v>4662213</v>
      </c>
      <c r="AN91" s="147">
        <v>4715454</v>
      </c>
      <c r="AO91" s="147">
        <v>4592177</v>
      </c>
      <c r="AP91" s="147">
        <v>4477910</v>
      </c>
      <c r="AQ91" s="147">
        <v>4561085</v>
      </c>
      <c r="AR91" s="147">
        <v>4438108</v>
      </c>
      <c r="AS91" s="147">
        <v>4359699</v>
      </c>
      <c r="AT91" s="147">
        <v>4207178</v>
      </c>
      <c r="AU91" s="147">
        <v>4119626</v>
      </c>
      <c r="AV91" s="147">
        <v>3975515</v>
      </c>
      <c r="AW91" s="147">
        <v>4000318</v>
      </c>
      <c r="AX91" s="147">
        <v>4230046</v>
      </c>
      <c r="AY91" s="147">
        <v>4114901</v>
      </c>
      <c r="AZ91" s="147">
        <v>4449901</v>
      </c>
      <c r="BA91" s="10"/>
      <c r="BB91" s="10"/>
      <c r="BC91" s="10"/>
      <c r="BD91" s="10"/>
      <c r="BE91" s="10"/>
      <c r="BF91" s="10"/>
      <c r="BG91" s="10"/>
      <c r="BH91" s="10"/>
      <c r="BI91" s="10"/>
      <c r="BJ91" s="10"/>
      <c r="BK91" s="10"/>
      <c r="BL91" s="10"/>
      <c r="BM91" s="10"/>
      <c r="BN91" s="10"/>
      <c r="BO91" s="10"/>
      <c r="BP91" s="10"/>
      <c r="BQ91" s="10"/>
      <c r="BR91" s="10"/>
      <c r="BS91" s="10"/>
    </row>
    <row r="92" spans="1:71" ht="16.5" hidden="1" customHeight="1" x14ac:dyDescent="0.3">
      <c r="A92" s="147" t="s">
        <v>1013</v>
      </c>
      <c r="B92" s="147">
        <v>367843</v>
      </c>
      <c r="C92" s="147">
        <v>393538</v>
      </c>
      <c r="D92" s="147">
        <v>436841</v>
      </c>
      <c r="E92" s="147">
        <v>796860</v>
      </c>
      <c r="F92" s="147">
        <v>704393</v>
      </c>
      <c r="G92" s="147">
        <v>381680</v>
      </c>
      <c r="H92" s="147">
        <v>317819</v>
      </c>
      <c r="I92" s="147">
        <v>181100.79</v>
      </c>
      <c r="J92" s="147">
        <v>176174</v>
      </c>
      <c r="K92" s="147">
        <v>154916</v>
      </c>
      <c r="L92" s="147">
        <v>130673</v>
      </c>
      <c r="M92" s="147">
        <v>478800.28</v>
      </c>
      <c r="N92" s="147">
        <v>257754</v>
      </c>
      <c r="O92" s="147">
        <v>380019</v>
      </c>
      <c r="P92" s="147">
        <v>443667</v>
      </c>
      <c r="Q92" s="147">
        <v>391011.17</v>
      </c>
      <c r="R92" s="147">
        <v>472966</v>
      </c>
      <c r="S92" s="147">
        <v>497220</v>
      </c>
      <c r="T92" s="147">
        <v>472199</v>
      </c>
      <c r="U92" s="147">
        <v>526758.95499999996</v>
      </c>
      <c r="V92" s="147">
        <v>462110</v>
      </c>
      <c r="W92" s="147">
        <v>450965</v>
      </c>
      <c r="X92" s="147">
        <v>396380</v>
      </c>
      <c r="Y92" s="147">
        <v>452117.48800000001</v>
      </c>
      <c r="Z92" s="147">
        <v>392461</v>
      </c>
      <c r="AA92" s="147">
        <v>347666</v>
      </c>
      <c r="AB92" s="147">
        <v>589208</v>
      </c>
      <c r="AC92" s="147">
        <v>1190645.1839999999</v>
      </c>
      <c r="AD92" s="147">
        <v>1331933</v>
      </c>
      <c r="AE92" s="147">
        <v>1253250</v>
      </c>
      <c r="AF92" s="147">
        <v>886865</v>
      </c>
      <c r="AG92" s="147">
        <v>609156.81000000006</v>
      </c>
      <c r="AH92" s="147">
        <v>2533721</v>
      </c>
      <c r="AI92" s="147">
        <v>2529364</v>
      </c>
      <c r="AJ92" s="147">
        <v>2537064</v>
      </c>
      <c r="AK92" s="147">
        <v>2644674</v>
      </c>
      <c r="AL92" s="147">
        <v>2545618</v>
      </c>
      <c r="AM92" s="147">
        <v>2879775</v>
      </c>
      <c r="AN92" s="147">
        <v>2913352</v>
      </c>
      <c r="AO92" s="147">
        <v>3080802</v>
      </c>
      <c r="AP92" s="147">
        <v>3046070</v>
      </c>
      <c r="AQ92" s="147">
        <v>3215694</v>
      </c>
      <c r="AR92" s="147">
        <v>3135606</v>
      </c>
      <c r="AS92" s="147">
        <v>2891670</v>
      </c>
      <c r="AT92" s="147">
        <v>2191889</v>
      </c>
      <c r="AU92" s="147">
        <v>2431190</v>
      </c>
      <c r="AV92" s="147">
        <v>2356800</v>
      </c>
      <c r="AW92" s="147">
        <v>2346484</v>
      </c>
      <c r="AX92" s="147">
        <v>2493931</v>
      </c>
      <c r="AY92" s="147">
        <v>2434160</v>
      </c>
      <c r="AZ92" s="147">
        <v>2347978</v>
      </c>
      <c r="BA92" s="10"/>
      <c r="BB92" s="10"/>
      <c r="BC92" s="10"/>
      <c r="BD92" s="10"/>
      <c r="BE92" s="10"/>
      <c r="BF92" s="10"/>
      <c r="BG92" s="10"/>
      <c r="BH92" s="10"/>
      <c r="BI92" s="10"/>
      <c r="BJ92" s="10"/>
      <c r="BK92" s="10"/>
      <c r="BL92" s="10"/>
      <c r="BM92" s="10"/>
      <c r="BN92" s="10"/>
      <c r="BO92" s="10"/>
      <c r="BP92" s="10"/>
      <c r="BQ92" s="10"/>
      <c r="BR92" s="10"/>
      <c r="BS92" s="10"/>
    </row>
    <row r="93" spans="1:71" ht="16.5" hidden="1" customHeight="1" x14ac:dyDescent="0.3">
      <c r="A93" s="147" t="s">
        <v>1014</v>
      </c>
      <c r="B93" s="147">
        <v>0</v>
      </c>
      <c r="C93" s="147">
        <v>0</v>
      </c>
      <c r="D93" s="147">
        <v>0</v>
      </c>
      <c r="E93" s="147">
        <v>0</v>
      </c>
      <c r="F93" s="147">
        <v>0</v>
      </c>
      <c r="G93" s="147">
        <v>381680</v>
      </c>
      <c r="H93" s="147">
        <v>317819</v>
      </c>
      <c r="I93" s="147">
        <v>181100.79</v>
      </c>
      <c r="J93" s="147">
        <v>176174</v>
      </c>
      <c r="K93" s="147">
        <v>154916</v>
      </c>
      <c r="L93" s="147">
        <v>130673</v>
      </c>
      <c r="M93" s="147">
        <v>478800.28</v>
      </c>
      <c r="N93" s="147">
        <v>257754</v>
      </c>
      <c r="O93" s="147">
        <v>0</v>
      </c>
      <c r="P93" s="147">
        <v>443667</v>
      </c>
      <c r="Q93" s="147">
        <v>0</v>
      </c>
      <c r="R93" s="147">
        <v>0</v>
      </c>
      <c r="S93" s="147">
        <v>0</v>
      </c>
      <c r="T93" s="147">
        <v>0</v>
      </c>
      <c r="U93" s="147">
        <v>0</v>
      </c>
      <c r="V93" s="147">
        <v>0</v>
      </c>
      <c r="W93" s="147">
        <v>0</v>
      </c>
      <c r="X93" s="147">
        <v>0</v>
      </c>
      <c r="Y93" s="147">
        <v>0</v>
      </c>
      <c r="Z93" s="147">
        <v>0</v>
      </c>
      <c r="AA93" s="147">
        <v>0</v>
      </c>
      <c r="AB93" s="147">
        <v>0</v>
      </c>
      <c r="AC93" s="147">
        <v>0</v>
      </c>
      <c r="AD93" s="147">
        <v>0</v>
      </c>
      <c r="AE93" s="147">
        <v>0</v>
      </c>
      <c r="AF93" s="147">
        <v>0</v>
      </c>
      <c r="AG93" s="147">
        <v>0</v>
      </c>
      <c r="AH93" s="147">
        <v>0</v>
      </c>
      <c r="AI93" s="147">
        <v>0</v>
      </c>
      <c r="AJ93" s="147">
        <v>0</v>
      </c>
      <c r="AK93" s="147">
        <v>0</v>
      </c>
      <c r="AL93" s="147">
        <v>0</v>
      </c>
      <c r="AM93" s="147">
        <v>0</v>
      </c>
      <c r="AN93" s="147">
        <v>0</v>
      </c>
      <c r="AO93" s="147">
        <v>0</v>
      </c>
      <c r="AP93" s="147">
        <v>0</v>
      </c>
      <c r="AQ93" s="147">
        <v>0</v>
      </c>
      <c r="AR93" s="147">
        <v>0</v>
      </c>
      <c r="AS93" s="147">
        <v>0</v>
      </c>
      <c r="AT93" s="147">
        <v>2191889</v>
      </c>
      <c r="AU93" s="147">
        <v>0</v>
      </c>
      <c r="AV93" s="147">
        <v>2356800</v>
      </c>
      <c r="AW93" s="147">
        <v>2346484</v>
      </c>
      <c r="AX93" s="147">
        <v>2493931</v>
      </c>
      <c r="AY93" s="147">
        <v>2434160</v>
      </c>
      <c r="AZ93" s="147">
        <v>2347978</v>
      </c>
      <c r="BA93" s="10"/>
      <c r="BB93" s="10"/>
      <c r="BC93" s="10"/>
      <c r="BD93" s="10"/>
      <c r="BE93" s="10"/>
      <c r="BF93" s="10"/>
      <c r="BG93" s="10"/>
      <c r="BH93" s="10"/>
      <c r="BI93" s="10"/>
      <c r="BJ93" s="10"/>
      <c r="BK93" s="10"/>
      <c r="BL93" s="10"/>
      <c r="BM93" s="10"/>
      <c r="BN93" s="10"/>
      <c r="BO93" s="10"/>
      <c r="BP93" s="10"/>
      <c r="BQ93" s="10"/>
      <c r="BR93" s="10"/>
      <c r="BS93" s="10"/>
    </row>
    <row r="94" spans="1:71" ht="16.5" hidden="1" customHeight="1" x14ac:dyDescent="0.3">
      <c r="A94" s="147" t="s">
        <v>1015</v>
      </c>
      <c r="B94" s="147">
        <v>5134181</v>
      </c>
      <c r="C94" s="147">
        <v>5130153</v>
      </c>
      <c r="D94" s="147">
        <v>5110672</v>
      </c>
      <c r="E94" s="147">
        <v>7412902</v>
      </c>
      <c r="F94" s="147">
        <v>7460518</v>
      </c>
      <c r="G94" s="147">
        <v>7199132</v>
      </c>
      <c r="H94" s="147">
        <v>7089287</v>
      </c>
      <c r="I94" s="147">
        <v>5419811.4199999999</v>
      </c>
      <c r="J94" s="147">
        <v>5385247</v>
      </c>
      <c r="K94" s="147">
        <v>1995582</v>
      </c>
      <c r="L94" s="147">
        <v>2188653</v>
      </c>
      <c r="M94" s="147">
        <v>30600099.350000001</v>
      </c>
      <c r="N94" s="147">
        <v>33037211</v>
      </c>
      <c r="O94" s="147">
        <v>34496937</v>
      </c>
      <c r="P94" s="147">
        <v>31747614</v>
      </c>
      <c r="Q94" s="147">
        <v>31018669.18</v>
      </c>
      <c r="R94" s="147">
        <v>30769701</v>
      </c>
      <c r="S94" s="147">
        <v>18728879</v>
      </c>
      <c r="T94" s="147">
        <v>18529062</v>
      </c>
      <c r="U94" s="147">
        <v>18866139.519000001</v>
      </c>
      <c r="V94" s="147">
        <v>18098013</v>
      </c>
      <c r="W94" s="147">
        <v>19025558</v>
      </c>
      <c r="X94" s="147">
        <v>16308408</v>
      </c>
      <c r="Y94" s="147">
        <v>18012736.234999999</v>
      </c>
      <c r="Z94" s="147">
        <v>25941512</v>
      </c>
      <c r="AA94" s="147">
        <v>22802358</v>
      </c>
      <c r="AB94" s="147">
        <v>22440933</v>
      </c>
      <c r="AC94" s="147">
        <v>27621907.307</v>
      </c>
      <c r="AD94" s="147">
        <v>27047143</v>
      </c>
      <c r="AE94" s="147">
        <v>27683184</v>
      </c>
      <c r="AF94" s="147">
        <v>25983092</v>
      </c>
      <c r="AG94" s="147">
        <v>24284758.850000001</v>
      </c>
      <c r="AH94" s="147">
        <v>25889346</v>
      </c>
      <c r="AI94" s="147">
        <v>28083380</v>
      </c>
      <c r="AJ94" s="147">
        <v>35120592</v>
      </c>
      <c r="AK94" s="147">
        <v>35687674</v>
      </c>
      <c r="AL94" s="147">
        <v>60729956</v>
      </c>
      <c r="AM94" s="147">
        <v>61036673</v>
      </c>
      <c r="AN94" s="147">
        <v>60873881</v>
      </c>
      <c r="AO94" s="147">
        <v>61382937</v>
      </c>
      <c r="AP94" s="147">
        <v>58059698</v>
      </c>
      <c r="AQ94" s="147">
        <v>58346124</v>
      </c>
      <c r="AR94" s="147">
        <v>52167772</v>
      </c>
      <c r="AS94" s="147">
        <v>51894883</v>
      </c>
      <c r="AT94" s="147">
        <v>48575758</v>
      </c>
      <c r="AU94" s="147">
        <v>48593798</v>
      </c>
      <c r="AV94" s="147">
        <v>48410607</v>
      </c>
      <c r="AW94" s="147">
        <v>54306212</v>
      </c>
      <c r="AX94" s="147">
        <v>53226917</v>
      </c>
      <c r="AY94" s="147">
        <v>52813171</v>
      </c>
      <c r="AZ94" s="147">
        <v>48019201</v>
      </c>
      <c r="BA94" s="10"/>
      <c r="BB94" s="10"/>
      <c r="BC94" s="10"/>
      <c r="BD94" s="10"/>
      <c r="BE94" s="10"/>
      <c r="BF94" s="10"/>
      <c r="BG94" s="10"/>
      <c r="BH94" s="10"/>
      <c r="BI94" s="10"/>
      <c r="BJ94" s="10"/>
      <c r="BK94" s="10"/>
      <c r="BL94" s="10"/>
      <c r="BM94" s="10"/>
      <c r="BN94" s="10"/>
      <c r="BO94" s="10"/>
      <c r="BP94" s="10"/>
      <c r="BQ94" s="10"/>
      <c r="BR94" s="10"/>
      <c r="BS94" s="10"/>
    </row>
    <row r="95" spans="1:71" ht="16.5" hidden="1" customHeight="1" x14ac:dyDescent="0.3">
      <c r="A95" s="147" t="s">
        <v>798</v>
      </c>
      <c r="B95" s="147">
        <v>16922152</v>
      </c>
      <c r="C95" s="147">
        <v>18475457</v>
      </c>
      <c r="D95" s="147">
        <v>22828112</v>
      </c>
      <c r="E95" s="147">
        <v>23634556</v>
      </c>
      <c r="F95" s="147">
        <v>19963441</v>
      </c>
      <c r="G95" s="147">
        <v>18341346</v>
      </c>
      <c r="H95" s="147">
        <v>19309323</v>
      </c>
      <c r="I95" s="147">
        <v>17459178.289999999</v>
      </c>
      <c r="J95" s="147">
        <v>17034509</v>
      </c>
      <c r="K95" s="147">
        <v>17842392</v>
      </c>
      <c r="L95" s="147">
        <v>19264709</v>
      </c>
      <c r="M95" s="147">
        <v>51541387.82</v>
      </c>
      <c r="N95" s="147">
        <v>54866594</v>
      </c>
      <c r="O95" s="147">
        <v>57250222</v>
      </c>
      <c r="P95" s="147">
        <v>57178565</v>
      </c>
      <c r="Q95" s="147">
        <v>56160528.909999996</v>
      </c>
      <c r="R95" s="147">
        <v>57812216</v>
      </c>
      <c r="S95" s="147">
        <v>50595205</v>
      </c>
      <c r="T95" s="147">
        <v>49958954</v>
      </c>
      <c r="U95" s="147">
        <v>54415014.652999997</v>
      </c>
      <c r="V95" s="147">
        <v>56189691</v>
      </c>
      <c r="W95" s="147">
        <v>60886609</v>
      </c>
      <c r="X95" s="147">
        <v>61274837</v>
      </c>
      <c r="Y95" s="147">
        <v>64943174.255999997</v>
      </c>
      <c r="Z95" s="147">
        <v>65776698</v>
      </c>
      <c r="AA95" s="147">
        <v>66323269</v>
      </c>
      <c r="AB95" s="147">
        <v>60406050</v>
      </c>
      <c r="AC95" s="147">
        <v>67975753.928000003</v>
      </c>
      <c r="AD95" s="147">
        <v>61617458</v>
      </c>
      <c r="AE95" s="147">
        <v>61430320</v>
      </c>
      <c r="AF95" s="147">
        <v>64323546</v>
      </c>
      <c r="AG95" s="147">
        <v>62851484.509999998</v>
      </c>
      <c r="AH95" s="147">
        <v>59878586</v>
      </c>
      <c r="AI95" s="147">
        <v>65514958</v>
      </c>
      <c r="AJ95" s="147">
        <v>72149641</v>
      </c>
      <c r="AK95" s="147">
        <v>94929527</v>
      </c>
      <c r="AL95" s="147">
        <v>92713406</v>
      </c>
      <c r="AM95" s="147">
        <v>96286404</v>
      </c>
      <c r="AN95" s="147">
        <v>98876310</v>
      </c>
      <c r="AO95" s="147">
        <v>98040423</v>
      </c>
      <c r="AP95" s="147">
        <v>93783294</v>
      </c>
      <c r="AQ95" s="147">
        <v>97276279</v>
      </c>
      <c r="AR95" s="147">
        <v>96813714</v>
      </c>
      <c r="AS95" s="147">
        <v>95422038</v>
      </c>
      <c r="AT95" s="147">
        <v>92054252</v>
      </c>
      <c r="AU95" s="147">
        <v>94103207</v>
      </c>
      <c r="AV95" s="147">
        <v>94144168</v>
      </c>
      <c r="AW95" s="147">
        <v>90114090</v>
      </c>
      <c r="AX95" s="147">
        <v>88278955</v>
      </c>
      <c r="AY95" s="147">
        <v>85845560</v>
      </c>
      <c r="AZ95" s="147">
        <v>90638528</v>
      </c>
      <c r="BA95" s="10"/>
      <c r="BB95" s="10"/>
      <c r="BC95" s="10"/>
      <c r="BD95" s="10"/>
      <c r="BE95" s="10"/>
      <c r="BF95" s="10"/>
      <c r="BG95" s="10"/>
      <c r="BH95" s="10"/>
      <c r="BI95" s="10"/>
      <c r="BJ95" s="10"/>
      <c r="BK95" s="10"/>
      <c r="BL95" s="10"/>
      <c r="BM95" s="10"/>
      <c r="BN95" s="10"/>
      <c r="BO95" s="10"/>
      <c r="BP95" s="10"/>
      <c r="BQ95" s="10"/>
      <c r="BR95" s="10"/>
      <c r="BS95" s="10"/>
    </row>
    <row r="96" spans="1:71" ht="16.5" hidden="1" customHeight="1" x14ac:dyDescent="0.3">
      <c r="A96" s="147"/>
      <c r="B96" s="147"/>
      <c r="C96" s="147"/>
      <c r="D96" s="147"/>
      <c r="E96" s="147"/>
      <c r="F96" s="147"/>
      <c r="G96" s="147"/>
      <c r="H96" s="147"/>
      <c r="I96" s="147"/>
      <c r="J96" s="147"/>
      <c r="K96" s="147"/>
      <c r="L96" s="147"/>
      <c r="M96" s="147"/>
      <c r="N96" s="147"/>
      <c r="O96" s="147"/>
      <c r="P96" s="147"/>
      <c r="Q96" s="147"/>
      <c r="R96" s="147"/>
      <c r="S96" s="147"/>
      <c r="T96" s="147"/>
      <c r="U96" s="147"/>
      <c r="V96" s="147"/>
      <c r="W96" s="147"/>
      <c r="X96" s="147"/>
      <c r="Y96" s="147"/>
      <c r="Z96" s="147"/>
      <c r="AA96" s="147"/>
      <c r="AB96" s="147"/>
      <c r="AC96" s="147"/>
      <c r="AD96" s="147"/>
      <c r="AE96" s="147"/>
      <c r="AF96" s="147"/>
      <c r="AG96" s="147"/>
      <c r="AH96" s="147"/>
      <c r="AI96" s="147"/>
      <c r="AJ96" s="147"/>
      <c r="AK96" s="147"/>
      <c r="AL96" s="147"/>
      <c r="AM96" s="147"/>
      <c r="AN96" s="147"/>
      <c r="AO96" s="147"/>
      <c r="AP96" s="147"/>
      <c r="AQ96" s="147"/>
      <c r="AR96" s="147"/>
      <c r="AS96" s="147"/>
      <c r="AT96" s="147"/>
      <c r="AU96" s="147"/>
      <c r="AV96" s="147"/>
      <c r="AW96" s="147"/>
      <c r="AX96" s="147"/>
      <c r="AY96" s="147"/>
      <c r="AZ96" s="147"/>
      <c r="BA96" s="10"/>
      <c r="BB96" s="10"/>
      <c r="BC96" s="10"/>
      <c r="BD96" s="10"/>
      <c r="BE96" s="10"/>
      <c r="BF96" s="10"/>
      <c r="BG96" s="10"/>
      <c r="BH96" s="10"/>
      <c r="BI96" s="10"/>
      <c r="BJ96" s="10"/>
      <c r="BK96" s="10"/>
      <c r="BL96" s="10"/>
      <c r="BM96" s="10"/>
      <c r="BN96" s="10"/>
      <c r="BO96" s="10"/>
      <c r="BP96" s="10"/>
      <c r="BQ96" s="10"/>
      <c r="BR96" s="10"/>
      <c r="BS96" s="10"/>
    </row>
    <row r="97" spans="1:71" ht="16.5" hidden="1" customHeight="1" x14ac:dyDescent="0.3">
      <c r="A97" s="147" t="s">
        <v>799</v>
      </c>
      <c r="B97" s="147"/>
      <c r="C97" s="147"/>
      <c r="D97" s="147"/>
      <c r="E97" s="147"/>
      <c r="F97" s="147"/>
      <c r="G97" s="147"/>
      <c r="H97" s="147"/>
      <c r="I97" s="147"/>
      <c r="J97" s="147"/>
      <c r="K97" s="147"/>
      <c r="L97" s="147"/>
      <c r="M97" s="147"/>
      <c r="N97" s="147"/>
      <c r="O97" s="147"/>
      <c r="P97" s="147"/>
      <c r="Q97" s="147"/>
      <c r="R97" s="147"/>
      <c r="S97" s="147"/>
      <c r="T97" s="147"/>
      <c r="U97" s="147"/>
      <c r="V97" s="147"/>
      <c r="W97" s="147"/>
      <c r="X97" s="147"/>
      <c r="Y97" s="147"/>
      <c r="Z97" s="147"/>
      <c r="AA97" s="147"/>
      <c r="AB97" s="147"/>
      <c r="AC97" s="147"/>
      <c r="AD97" s="147"/>
      <c r="AE97" s="147"/>
      <c r="AF97" s="147"/>
      <c r="AG97" s="147"/>
      <c r="AH97" s="147"/>
      <c r="AI97" s="147"/>
      <c r="AJ97" s="147"/>
      <c r="AK97" s="147"/>
      <c r="AL97" s="147"/>
      <c r="AM97" s="147"/>
      <c r="AN97" s="147"/>
      <c r="AO97" s="147"/>
      <c r="AP97" s="147"/>
      <c r="AQ97" s="147"/>
      <c r="AR97" s="147"/>
      <c r="AS97" s="147"/>
      <c r="AT97" s="147"/>
      <c r="AU97" s="147"/>
      <c r="AV97" s="147"/>
      <c r="AW97" s="147"/>
      <c r="AX97" s="147"/>
      <c r="AY97" s="147"/>
      <c r="AZ97" s="147"/>
      <c r="BA97" s="10"/>
      <c r="BB97" s="10"/>
      <c r="BC97" s="10"/>
      <c r="BD97" s="10"/>
      <c r="BE97" s="10"/>
      <c r="BF97" s="10"/>
      <c r="BG97" s="10"/>
      <c r="BH97" s="10"/>
      <c r="BI97" s="10"/>
      <c r="BJ97" s="10"/>
      <c r="BK97" s="10"/>
      <c r="BL97" s="10"/>
      <c r="BM97" s="10"/>
      <c r="BN97" s="10"/>
      <c r="BO97" s="10"/>
      <c r="BP97" s="10"/>
      <c r="BQ97" s="10"/>
      <c r="BR97" s="10"/>
      <c r="BS97" s="10"/>
    </row>
    <row r="98" spans="1:71" ht="16.5" hidden="1" customHeight="1" x14ac:dyDescent="0.3">
      <c r="A98" s="147" t="s">
        <v>800</v>
      </c>
      <c r="B98" s="147">
        <v>885091</v>
      </c>
      <c r="C98" s="147">
        <v>885091</v>
      </c>
      <c r="D98" s="147">
        <v>885091</v>
      </c>
      <c r="E98" s="147">
        <v>885091</v>
      </c>
      <c r="F98" s="147">
        <v>885091</v>
      </c>
      <c r="G98" s="147">
        <v>885091</v>
      </c>
      <c r="H98" s="147">
        <v>885091</v>
      </c>
      <c r="I98" s="147">
        <v>885090.95</v>
      </c>
      <c r="J98" s="147">
        <v>885090</v>
      </c>
      <c r="K98" s="147">
        <v>885090</v>
      </c>
      <c r="L98" s="147">
        <v>1000000</v>
      </c>
      <c r="M98" s="147">
        <v>1000000</v>
      </c>
      <c r="N98" s="147">
        <v>1000000</v>
      </c>
      <c r="O98" s="147">
        <v>1000000</v>
      </c>
      <c r="P98" s="147">
        <v>1000000</v>
      </c>
      <c r="Q98" s="147">
        <v>1000000</v>
      </c>
      <c r="R98" s="147">
        <v>1000000</v>
      </c>
      <c r="S98" s="147">
        <v>1202000</v>
      </c>
      <c r="T98" s="147">
        <v>1202000</v>
      </c>
      <c r="U98" s="147">
        <v>1202000</v>
      </c>
      <c r="V98" s="147">
        <v>1202000</v>
      </c>
      <c r="W98" s="147">
        <v>1202000</v>
      </c>
      <c r="X98" s="147">
        <v>1202000</v>
      </c>
      <c r="Y98" s="147">
        <v>1202000</v>
      </c>
      <c r="Z98" s="147">
        <v>1202000</v>
      </c>
      <c r="AA98" s="147">
        <v>1202000</v>
      </c>
      <c r="AB98" s="147">
        <v>1202000</v>
      </c>
      <c r="AC98" s="147">
        <v>1202000</v>
      </c>
      <c r="AD98" s="147">
        <v>1202000</v>
      </c>
      <c r="AE98" s="147">
        <v>1492954</v>
      </c>
      <c r="AF98" s="147">
        <v>1492954</v>
      </c>
      <c r="AG98" s="147">
        <v>1492953.87</v>
      </c>
      <c r="AH98" s="147">
        <v>1492954</v>
      </c>
      <c r="AI98" s="147">
        <v>1492954</v>
      </c>
      <c r="AJ98" s="147">
        <v>1492954</v>
      </c>
      <c r="AK98" s="147">
        <v>1492954</v>
      </c>
      <c r="AL98" s="147">
        <v>1492954</v>
      </c>
      <c r="AM98" s="147">
        <v>1492954</v>
      </c>
      <c r="AN98" s="147">
        <v>1492954</v>
      </c>
      <c r="AO98" s="147">
        <v>1492954</v>
      </c>
      <c r="AP98" s="147">
        <v>1492954</v>
      </c>
      <c r="AQ98" s="147">
        <v>1492954</v>
      </c>
      <c r="AR98" s="147">
        <v>1492954</v>
      </c>
      <c r="AS98" s="147">
        <v>1492954</v>
      </c>
      <c r="AT98" s="147">
        <v>1492954</v>
      </c>
      <c r="AU98" s="147">
        <v>1492954</v>
      </c>
      <c r="AV98" s="147">
        <v>1492954</v>
      </c>
      <c r="AW98" s="147">
        <v>1492954</v>
      </c>
      <c r="AX98" s="147">
        <v>1492954</v>
      </c>
      <c r="AY98" s="147">
        <v>1492954</v>
      </c>
      <c r="AZ98" s="147">
        <v>1492954</v>
      </c>
      <c r="BA98" s="10"/>
      <c r="BB98" s="10"/>
      <c r="BC98" s="10"/>
      <c r="BD98" s="10"/>
      <c r="BE98" s="10"/>
      <c r="BF98" s="10"/>
      <c r="BG98" s="10"/>
      <c r="BH98" s="10"/>
      <c r="BI98" s="10"/>
      <c r="BJ98" s="10"/>
      <c r="BK98" s="10"/>
      <c r="BL98" s="10"/>
      <c r="BM98" s="10"/>
      <c r="BN98" s="10"/>
      <c r="BO98" s="10"/>
      <c r="BP98" s="10"/>
      <c r="BQ98" s="10"/>
      <c r="BR98" s="10"/>
      <c r="BS98" s="10"/>
    </row>
    <row r="99" spans="1:71" ht="16.5" hidden="1" customHeight="1" x14ac:dyDescent="0.3">
      <c r="A99" s="147" t="s">
        <v>801</v>
      </c>
      <c r="B99" s="147">
        <v>885091</v>
      </c>
      <c r="C99" s="147">
        <v>885091</v>
      </c>
      <c r="D99" s="147">
        <v>885091</v>
      </c>
      <c r="E99" s="147">
        <v>885091</v>
      </c>
      <c r="F99" s="147">
        <v>885091</v>
      </c>
      <c r="G99" s="147">
        <v>885091</v>
      </c>
      <c r="H99" s="147">
        <v>885091</v>
      </c>
      <c r="I99" s="147">
        <v>885090.95</v>
      </c>
      <c r="J99" s="147">
        <v>885090</v>
      </c>
      <c r="K99" s="147">
        <v>885090</v>
      </c>
      <c r="L99" s="147">
        <v>1000000</v>
      </c>
      <c r="M99" s="147">
        <v>1000000</v>
      </c>
      <c r="N99" s="147">
        <v>1000000</v>
      </c>
      <c r="O99" s="147">
        <v>1000000</v>
      </c>
      <c r="P99" s="147">
        <v>1000000</v>
      </c>
      <c r="Q99" s="147">
        <v>1000000</v>
      </c>
      <c r="R99" s="147">
        <v>1000000</v>
      </c>
      <c r="S99" s="147">
        <v>1202000</v>
      </c>
      <c r="T99" s="147">
        <v>1202000</v>
      </c>
      <c r="U99" s="147">
        <v>1202000</v>
      </c>
      <c r="V99" s="147">
        <v>1202000</v>
      </c>
      <c r="W99" s="147">
        <v>1202000</v>
      </c>
      <c r="X99" s="147">
        <v>1202000</v>
      </c>
      <c r="Y99" s="147">
        <v>1202000</v>
      </c>
      <c r="Z99" s="147">
        <v>1202000</v>
      </c>
      <c r="AA99" s="147">
        <v>1202000</v>
      </c>
      <c r="AB99" s="147">
        <v>1202000</v>
      </c>
      <c r="AC99" s="147">
        <v>1202000</v>
      </c>
      <c r="AD99" s="147">
        <v>1202000</v>
      </c>
      <c r="AE99" s="147">
        <v>1492954</v>
      </c>
      <c r="AF99" s="147">
        <v>1492954</v>
      </c>
      <c r="AG99" s="147">
        <v>1492953.87</v>
      </c>
      <c r="AH99" s="147">
        <v>1492954</v>
      </c>
      <c r="AI99" s="147">
        <v>1492954</v>
      </c>
      <c r="AJ99" s="147">
        <v>1492954</v>
      </c>
      <c r="AK99" s="147">
        <v>1492954</v>
      </c>
      <c r="AL99" s="147">
        <v>1492954</v>
      </c>
      <c r="AM99" s="147">
        <v>1492954</v>
      </c>
      <c r="AN99" s="147">
        <v>1492954</v>
      </c>
      <c r="AO99" s="147">
        <v>1492954</v>
      </c>
      <c r="AP99" s="147">
        <v>1492954</v>
      </c>
      <c r="AQ99" s="147">
        <v>1492954</v>
      </c>
      <c r="AR99" s="147">
        <v>1492954</v>
      </c>
      <c r="AS99" s="147">
        <v>1492954</v>
      </c>
      <c r="AT99" s="147">
        <v>1492954</v>
      </c>
      <c r="AU99" s="147">
        <v>1492954</v>
      </c>
      <c r="AV99" s="147">
        <v>1492954</v>
      </c>
      <c r="AW99" s="147">
        <v>1492954</v>
      </c>
      <c r="AX99" s="147">
        <v>1492954</v>
      </c>
      <c r="AY99" s="147">
        <v>1492954</v>
      </c>
      <c r="AZ99" s="147">
        <v>1492954</v>
      </c>
      <c r="BA99" s="10"/>
      <c r="BB99" s="10"/>
      <c r="BC99" s="10"/>
      <c r="BD99" s="10"/>
      <c r="BE99" s="10"/>
      <c r="BF99" s="10"/>
      <c r="BG99" s="10"/>
      <c r="BH99" s="10"/>
      <c r="BI99" s="10"/>
      <c r="BJ99" s="10"/>
      <c r="BK99" s="10"/>
      <c r="BL99" s="10"/>
      <c r="BM99" s="10"/>
      <c r="BN99" s="10"/>
      <c r="BO99" s="10"/>
      <c r="BP99" s="10"/>
      <c r="BQ99" s="10"/>
      <c r="BR99" s="10"/>
      <c r="BS99" s="10"/>
    </row>
    <row r="100" spans="1:71" ht="16.5" hidden="1" customHeight="1" x14ac:dyDescent="0.3">
      <c r="A100" s="147" t="s">
        <v>802</v>
      </c>
      <c r="B100" s="147">
        <v>878795</v>
      </c>
      <c r="C100" s="147">
        <v>878795</v>
      </c>
      <c r="D100" s="147">
        <v>883171</v>
      </c>
      <c r="E100" s="147">
        <v>883171</v>
      </c>
      <c r="F100" s="147">
        <v>883171</v>
      </c>
      <c r="G100" s="147">
        <v>883171</v>
      </c>
      <c r="H100" s="147">
        <v>883171</v>
      </c>
      <c r="I100" s="147">
        <v>883170.95</v>
      </c>
      <c r="J100" s="147">
        <v>883171</v>
      </c>
      <c r="K100" s="147">
        <v>883171</v>
      </c>
      <c r="L100" s="147">
        <v>883171</v>
      </c>
      <c r="M100" s="147">
        <v>956329.41</v>
      </c>
      <c r="N100" s="147">
        <v>956329</v>
      </c>
      <c r="O100" s="147">
        <v>956329</v>
      </c>
      <c r="P100" s="147">
        <v>956329</v>
      </c>
      <c r="Q100" s="147">
        <v>956329.41</v>
      </c>
      <c r="R100" s="147">
        <v>956329</v>
      </c>
      <c r="S100" s="147">
        <v>1147594</v>
      </c>
      <c r="T100" s="147">
        <v>1147594</v>
      </c>
      <c r="U100" s="147">
        <v>1147593.8289999999</v>
      </c>
      <c r="V100" s="147">
        <v>1147594</v>
      </c>
      <c r="W100" s="147">
        <v>1147594</v>
      </c>
      <c r="X100" s="147">
        <v>1147594</v>
      </c>
      <c r="Y100" s="147">
        <v>1147593.8289999999</v>
      </c>
      <c r="Z100" s="147">
        <v>1147594</v>
      </c>
      <c r="AA100" s="147">
        <v>1147594</v>
      </c>
      <c r="AB100" s="147">
        <v>1147594</v>
      </c>
      <c r="AC100" s="147">
        <v>1192953.8740000001</v>
      </c>
      <c r="AD100" s="147">
        <v>1192954</v>
      </c>
      <c r="AE100" s="147">
        <v>1192954</v>
      </c>
      <c r="AF100" s="147">
        <v>1192954</v>
      </c>
      <c r="AG100" s="147">
        <v>1192953.8700000001</v>
      </c>
      <c r="AH100" s="147">
        <v>1192954</v>
      </c>
      <c r="AI100" s="147">
        <v>1192954</v>
      </c>
      <c r="AJ100" s="147">
        <v>1192954</v>
      </c>
      <c r="AK100" s="147">
        <v>1192954</v>
      </c>
      <c r="AL100" s="147">
        <v>1192954</v>
      </c>
      <c r="AM100" s="147">
        <v>1192954</v>
      </c>
      <c r="AN100" s="147">
        <v>1192954</v>
      </c>
      <c r="AO100" s="147">
        <v>1192954</v>
      </c>
      <c r="AP100" s="147">
        <v>1192954</v>
      </c>
      <c r="AQ100" s="147">
        <v>1192954</v>
      </c>
      <c r="AR100" s="147">
        <v>1192954</v>
      </c>
      <c r="AS100" s="147">
        <v>1192954</v>
      </c>
      <c r="AT100" s="147">
        <v>1192954</v>
      </c>
      <c r="AU100" s="147">
        <v>1192954</v>
      </c>
      <c r="AV100" s="147">
        <v>1192954</v>
      </c>
      <c r="AW100" s="147">
        <v>1192954</v>
      </c>
      <c r="AX100" s="147">
        <v>1192954</v>
      </c>
      <c r="AY100" s="147">
        <v>1192954</v>
      </c>
      <c r="AZ100" s="147">
        <v>1192954</v>
      </c>
      <c r="BA100" s="10"/>
      <c r="BB100" s="10"/>
      <c r="BC100" s="10"/>
      <c r="BD100" s="10"/>
      <c r="BE100" s="10"/>
      <c r="BF100" s="10"/>
      <c r="BG100" s="10"/>
      <c r="BH100" s="10"/>
      <c r="BI100" s="10"/>
      <c r="BJ100" s="10"/>
      <c r="BK100" s="10"/>
      <c r="BL100" s="10"/>
      <c r="BM100" s="10"/>
      <c r="BN100" s="10"/>
      <c r="BO100" s="10"/>
      <c r="BP100" s="10"/>
      <c r="BQ100" s="10"/>
      <c r="BR100" s="10"/>
      <c r="BS100" s="10"/>
    </row>
    <row r="101" spans="1:71" ht="16.5" hidden="1" customHeight="1" x14ac:dyDescent="0.3">
      <c r="A101" s="147" t="s">
        <v>801</v>
      </c>
      <c r="B101" s="147">
        <v>878795</v>
      </c>
      <c r="C101" s="147">
        <v>878795</v>
      </c>
      <c r="D101" s="147">
        <v>883171</v>
      </c>
      <c r="E101" s="147">
        <v>883171</v>
      </c>
      <c r="F101" s="147">
        <v>883171</v>
      </c>
      <c r="G101" s="147">
        <v>883171</v>
      </c>
      <c r="H101" s="147">
        <v>883171</v>
      </c>
      <c r="I101" s="147">
        <v>883170.95</v>
      </c>
      <c r="J101" s="147">
        <v>883171</v>
      </c>
      <c r="K101" s="147">
        <v>883171</v>
      </c>
      <c r="L101" s="147">
        <v>883171</v>
      </c>
      <c r="M101" s="147">
        <v>956329.41</v>
      </c>
      <c r="N101" s="147">
        <v>956329</v>
      </c>
      <c r="O101" s="147">
        <v>956329</v>
      </c>
      <c r="P101" s="147">
        <v>956329</v>
      </c>
      <c r="Q101" s="147">
        <v>956329.41</v>
      </c>
      <c r="R101" s="147">
        <v>956329</v>
      </c>
      <c r="S101" s="147">
        <v>1147594</v>
      </c>
      <c r="T101" s="147">
        <v>1147594</v>
      </c>
      <c r="U101" s="147">
        <v>1147593.8289999999</v>
      </c>
      <c r="V101" s="147">
        <v>1147594</v>
      </c>
      <c r="W101" s="147">
        <v>1147594</v>
      </c>
      <c r="X101" s="147">
        <v>1147594</v>
      </c>
      <c r="Y101" s="147">
        <v>1147593.8289999999</v>
      </c>
      <c r="Z101" s="147">
        <v>1147594</v>
      </c>
      <c r="AA101" s="147">
        <v>1147594</v>
      </c>
      <c r="AB101" s="147">
        <v>1147594</v>
      </c>
      <c r="AC101" s="147">
        <v>1192953.8740000001</v>
      </c>
      <c r="AD101" s="147">
        <v>1192954</v>
      </c>
      <c r="AE101" s="147">
        <v>1192954</v>
      </c>
      <c r="AF101" s="147">
        <v>1192954</v>
      </c>
      <c r="AG101" s="147">
        <v>1192953.8700000001</v>
      </c>
      <c r="AH101" s="147">
        <v>1192954</v>
      </c>
      <c r="AI101" s="147">
        <v>1192954</v>
      </c>
      <c r="AJ101" s="147">
        <v>1192954</v>
      </c>
      <c r="AK101" s="147">
        <v>1192954</v>
      </c>
      <c r="AL101" s="147">
        <v>1192954</v>
      </c>
      <c r="AM101" s="147">
        <v>1192954</v>
      </c>
      <c r="AN101" s="147">
        <v>1192954</v>
      </c>
      <c r="AO101" s="147">
        <v>1192954</v>
      </c>
      <c r="AP101" s="147">
        <v>1192954</v>
      </c>
      <c r="AQ101" s="147">
        <v>1192954</v>
      </c>
      <c r="AR101" s="147">
        <v>1192954</v>
      </c>
      <c r="AS101" s="147">
        <v>1192954</v>
      </c>
      <c r="AT101" s="147">
        <v>1192954</v>
      </c>
      <c r="AU101" s="147">
        <v>1192954</v>
      </c>
      <c r="AV101" s="147">
        <v>1192954</v>
      </c>
      <c r="AW101" s="147">
        <v>1192954</v>
      </c>
      <c r="AX101" s="147">
        <v>1192954</v>
      </c>
      <c r="AY101" s="147">
        <v>1192954</v>
      </c>
      <c r="AZ101" s="147">
        <v>1192954</v>
      </c>
      <c r="BA101" s="10"/>
      <c r="BB101" s="10"/>
      <c r="BC101" s="10"/>
      <c r="BD101" s="10"/>
      <c r="BE101" s="10"/>
      <c r="BF101" s="10"/>
      <c r="BG101" s="10"/>
      <c r="BH101" s="10"/>
      <c r="BI101" s="10"/>
      <c r="BJ101" s="10"/>
      <c r="BK101" s="10"/>
      <c r="BL101" s="10"/>
      <c r="BM101" s="10"/>
      <c r="BN101" s="10"/>
      <c r="BO101" s="10"/>
      <c r="BP101" s="10"/>
      <c r="BQ101" s="10"/>
      <c r="BR101" s="10"/>
      <c r="BS101" s="10"/>
    </row>
    <row r="102" spans="1:71" ht="16.5" hidden="1" customHeight="1" x14ac:dyDescent="0.3">
      <c r="A102" s="147" t="s">
        <v>803</v>
      </c>
      <c r="B102" s="147">
        <v>4481688</v>
      </c>
      <c r="C102" s="147">
        <v>4481688</v>
      </c>
      <c r="D102" s="147">
        <v>4518797</v>
      </c>
      <c r="E102" s="147">
        <v>4518797</v>
      </c>
      <c r="F102" s="147">
        <v>4518797</v>
      </c>
      <c r="G102" s="147">
        <v>4518797</v>
      </c>
      <c r="H102" s="147">
        <v>4518797</v>
      </c>
      <c r="I102" s="147">
        <v>4518796.8600000003</v>
      </c>
      <c r="J102" s="147">
        <v>4518797</v>
      </c>
      <c r="K102" s="147">
        <v>4518797</v>
      </c>
      <c r="L102" s="147">
        <v>4518797</v>
      </c>
      <c r="M102" s="147">
        <v>8158890.2300000004</v>
      </c>
      <c r="N102" s="147">
        <v>8158890</v>
      </c>
      <c r="O102" s="147">
        <v>8158890</v>
      </c>
      <c r="P102" s="147">
        <v>8158890</v>
      </c>
      <c r="Q102" s="147">
        <v>8158890.2300000004</v>
      </c>
      <c r="R102" s="147">
        <v>8158890</v>
      </c>
      <c r="S102" s="147">
        <v>17500509</v>
      </c>
      <c r="T102" s="147">
        <v>17500509</v>
      </c>
      <c r="U102" s="147">
        <v>17500508.870999999</v>
      </c>
      <c r="V102" s="147">
        <v>17500509</v>
      </c>
      <c r="W102" s="147">
        <v>17500509</v>
      </c>
      <c r="X102" s="147">
        <v>17500509</v>
      </c>
      <c r="Y102" s="147">
        <v>17500508.870999999</v>
      </c>
      <c r="Z102" s="147">
        <v>17500509</v>
      </c>
      <c r="AA102" s="147">
        <v>17500509</v>
      </c>
      <c r="AB102" s="147">
        <v>17500509</v>
      </c>
      <c r="AC102" s="147">
        <v>19948328.826000001</v>
      </c>
      <c r="AD102" s="147">
        <v>19948329</v>
      </c>
      <c r="AE102" s="147">
        <v>19948329</v>
      </c>
      <c r="AF102" s="147">
        <v>19948329</v>
      </c>
      <c r="AG102" s="147">
        <v>19948328.829999998</v>
      </c>
      <c r="AH102" s="147">
        <v>19948329</v>
      </c>
      <c r="AI102" s="147">
        <v>19948329</v>
      </c>
      <c r="AJ102" s="147">
        <v>19948329</v>
      </c>
      <c r="AK102" s="147">
        <v>19948329</v>
      </c>
      <c r="AL102" s="147">
        <v>19948329</v>
      </c>
      <c r="AM102" s="147">
        <v>19948329</v>
      </c>
      <c r="AN102" s="147">
        <v>19948329</v>
      </c>
      <c r="AO102" s="147">
        <v>19948329</v>
      </c>
      <c r="AP102" s="147">
        <v>19948329</v>
      </c>
      <c r="AQ102" s="147">
        <v>19948329</v>
      </c>
      <c r="AR102" s="147">
        <v>19948329</v>
      </c>
      <c r="AS102" s="147">
        <v>19948329</v>
      </c>
      <c r="AT102" s="147">
        <v>19948329</v>
      </c>
      <c r="AU102" s="147">
        <v>19948329</v>
      </c>
      <c r="AV102" s="147">
        <v>19948329</v>
      </c>
      <c r="AW102" s="147">
        <v>19948329</v>
      </c>
      <c r="AX102" s="147">
        <v>19948329</v>
      </c>
      <c r="AY102" s="147">
        <v>19948329</v>
      </c>
      <c r="AZ102" s="147">
        <v>19948329</v>
      </c>
      <c r="BA102" s="10"/>
      <c r="BB102" s="10"/>
      <c r="BC102" s="10"/>
      <c r="BD102" s="10"/>
      <c r="BE102" s="10"/>
      <c r="BF102" s="10"/>
      <c r="BG102" s="10"/>
      <c r="BH102" s="10"/>
      <c r="BI102" s="10"/>
      <c r="BJ102" s="10"/>
      <c r="BK102" s="10"/>
      <c r="BL102" s="10"/>
      <c r="BM102" s="10"/>
      <c r="BN102" s="10"/>
      <c r="BO102" s="10"/>
      <c r="BP102" s="10"/>
      <c r="BQ102" s="10"/>
      <c r="BR102" s="10"/>
      <c r="BS102" s="10"/>
    </row>
    <row r="103" spans="1:71" ht="16.5" hidden="1" customHeight="1" x14ac:dyDescent="0.3">
      <c r="A103" s="147" t="s">
        <v>801</v>
      </c>
      <c r="B103" s="147">
        <v>4481688</v>
      </c>
      <c r="C103" s="147">
        <v>4481688</v>
      </c>
      <c r="D103" s="147">
        <v>4518797</v>
      </c>
      <c r="E103" s="147">
        <v>4518797</v>
      </c>
      <c r="F103" s="147">
        <v>4518797</v>
      </c>
      <c r="G103" s="147">
        <v>4518797</v>
      </c>
      <c r="H103" s="147">
        <v>4518797</v>
      </c>
      <c r="I103" s="147">
        <v>4518796.8600000003</v>
      </c>
      <c r="J103" s="147">
        <v>4518797</v>
      </c>
      <c r="K103" s="147">
        <v>4518797</v>
      </c>
      <c r="L103" s="147">
        <v>4518797</v>
      </c>
      <c r="M103" s="147">
        <v>8158890.2300000004</v>
      </c>
      <c r="N103" s="147">
        <v>8158890</v>
      </c>
      <c r="O103" s="147">
        <v>8158890</v>
      </c>
      <c r="P103" s="147">
        <v>8158890</v>
      </c>
      <c r="Q103" s="147">
        <v>8158890.2300000004</v>
      </c>
      <c r="R103" s="147">
        <v>8158890</v>
      </c>
      <c r="S103" s="147">
        <v>17500509</v>
      </c>
      <c r="T103" s="147">
        <v>17500509</v>
      </c>
      <c r="U103" s="147">
        <v>17500508.870999999</v>
      </c>
      <c r="V103" s="147">
        <v>17500509</v>
      </c>
      <c r="W103" s="147">
        <v>17500509</v>
      </c>
      <c r="X103" s="147">
        <v>17500509</v>
      </c>
      <c r="Y103" s="147">
        <v>17500508.870999999</v>
      </c>
      <c r="Z103" s="147">
        <v>17500509</v>
      </c>
      <c r="AA103" s="147">
        <v>17500509</v>
      </c>
      <c r="AB103" s="147">
        <v>17500509</v>
      </c>
      <c r="AC103" s="147">
        <v>19948328.826000001</v>
      </c>
      <c r="AD103" s="147">
        <v>19948329</v>
      </c>
      <c r="AE103" s="147">
        <v>19948329</v>
      </c>
      <c r="AF103" s="147">
        <v>19948329</v>
      </c>
      <c r="AG103" s="147">
        <v>19948328.829999998</v>
      </c>
      <c r="AH103" s="147">
        <v>19948329</v>
      </c>
      <c r="AI103" s="147">
        <v>19948329</v>
      </c>
      <c r="AJ103" s="147">
        <v>19948329</v>
      </c>
      <c r="AK103" s="147">
        <v>19948329</v>
      </c>
      <c r="AL103" s="147">
        <v>19948329</v>
      </c>
      <c r="AM103" s="147">
        <v>19948329</v>
      </c>
      <c r="AN103" s="147">
        <v>19948329</v>
      </c>
      <c r="AO103" s="147">
        <v>19948329</v>
      </c>
      <c r="AP103" s="147">
        <v>19948329</v>
      </c>
      <c r="AQ103" s="147">
        <v>19948329</v>
      </c>
      <c r="AR103" s="147">
        <v>19948329</v>
      </c>
      <c r="AS103" s="147">
        <v>19948329</v>
      </c>
      <c r="AT103" s="147">
        <v>19948329</v>
      </c>
      <c r="AU103" s="147">
        <v>19948329</v>
      </c>
      <c r="AV103" s="147">
        <v>19948329</v>
      </c>
      <c r="AW103" s="147">
        <v>19948329</v>
      </c>
      <c r="AX103" s="147">
        <v>19948329</v>
      </c>
      <c r="AY103" s="147">
        <v>19948329</v>
      </c>
      <c r="AZ103" s="147">
        <v>19948329</v>
      </c>
      <c r="BA103" s="10"/>
      <c r="BB103" s="10"/>
      <c r="BC103" s="10"/>
      <c r="BD103" s="10"/>
      <c r="BE103" s="10"/>
      <c r="BF103" s="10"/>
      <c r="BG103" s="10"/>
      <c r="BH103" s="10"/>
      <c r="BI103" s="10"/>
      <c r="BJ103" s="10"/>
      <c r="BK103" s="10"/>
      <c r="BL103" s="10"/>
      <c r="BM103" s="10"/>
      <c r="BN103" s="10"/>
      <c r="BO103" s="10"/>
      <c r="BP103" s="10"/>
      <c r="BQ103" s="10"/>
      <c r="BR103" s="10"/>
      <c r="BS103" s="10"/>
    </row>
    <row r="104" spans="1:71" ht="16.5" hidden="1" customHeight="1" x14ac:dyDescent="0.3">
      <c r="A104" s="147" t="s">
        <v>804</v>
      </c>
      <c r="B104" s="147">
        <v>8476374</v>
      </c>
      <c r="C104" s="147">
        <v>8387702</v>
      </c>
      <c r="D104" s="147">
        <v>8805071</v>
      </c>
      <c r="E104" s="147">
        <v>9112177</v>
      </c>
      <c r="F104" s="147">
        <v>9765213</v>
      </c>
      <c r="G104" s="147">
        <v>10137686</v>
      </c>
      <c r="H104" s="147">
        <v>10343050</v>
      </c>
      <c r="I104" s="147">
        <v>11061493.289999999</v>
      </c>
      <c r="J104" s="147">
        <v>11009544</v>
      </c>
      <c r="K104" s="147">
        <v>11882665</v>
      </c>
      <c r="L104" s="147">
        <v>11816540</v>
      </c>
      <c r="M104" s="147">
        <v>11939241.9</v>
      </c>
      <c r="N104" s="147">
        <v>12180689</v>
      </c>
      <c r="O104" s="147">
        <v>13093137</v>
      </c>
      <c r="P104" s="147">
        <v>13783893</v>
      </c>
      <c r="Q104" s="147">
        <v>15307087.35</v>
      </c>
      <c r="R104" s="147">
        <v>16192828</v>
      </c>
      <c r="S104" s="147">
        <v>17194308</v>
      </c>
      <c r="T104" s="147">
        <v>17544796</v>
      </c>
      <c r="U104" s="147">
        <v>17819716.061999999</v>
      </c>
      <c r="V104" s="147">
        <v>18494144</v>
      </c>
      <c r="W104" s="147">
        <v>17705556</v>
      </c>
      <c r="X104" s="147">
        <v>18021195</v>
      </c>
      <c r="Y104" s="147">
        <v>18836470.732999999</v>
      </c>
      <c r="Z104" s="147">
        <v>19778460</v>
      </c>
      <c r="AA104" s="147">
        <v>20280412</v>
      </c>
      <c r="AB104" s="147">
        <v>20825333</v>
      </c>
      <c r="AC104" s="147">
        <v>21646919.737</v>
      </c>
      <c r="AD104" s="147">
        <v>23154063</v>
      </c>
      <c r="AE104" s="147">
        <v>23373387</v>
      </c>
      <c r="AF104" s="147">
        <v>23474422</v>
      </c>
      <c r="AG104" s="147">
        <v>24388588.109999999</v>
      </c>
      <c r="AH104" s="147">
        <v>25736407</v>
      </c>
      <c r="AI104" s="147">
        <v>25784192</v>
      </c>
      <c r="AJ104" s="147">
        <v>25803228</v>
      </c>
      <c r="AK104" s="147">
        <v>26677330</v>
      </c>
      <c r="AL104" s="147">
        <v>28146110</v>
      </c>
      <c r="AM104" s="147">
        <v>28087905</v>
      </c>
      <c r="AN104" s="147">
        <v>28297768</v>
      </c>
      <c r="AO104" s="147">
        <v>29370040</v>
      </c>
      <c r="AP104" s="147">
        <v>30063276</v>
      </c>
      <c r="AQ104" s="147">
        <v>28450073</v>
      </c>
      <c r="AR104" s="147">
        <v>28567549</v>
      </c>
      <c r="AS104" s="147">
        <v>29696897</v>
      </c>
      <c r="AT104" s="147">
        <v>30864089</v>
      </c>
      <c r="AU104" s="147">
        <v>30611888</v>
      </c>
      <c r="AV104" s="147">
        <v>30797541</v>
      </c>
      <c r="AW104" s="147">
        <v>31507492</v>
      </c>
      <c r="AX104" s="147">
        <v>31398299</v>
      </c>
      <c r="AY104" s="147">
        <v>33040555</v>
      </c>
      <c r="AZ104" s="147">
        <v>33531453</v>
      </c>
      <c r="BA104" s="10"/>
      <c r="BB104" s="10"/>
      <c r="BC104" s="10"/>
      <c r="BD104" s="10"/>
      <c r="BE104" s="10"/>
      <c r="BF104" s="10"/>
      <c r="BG104" s="10"/>
      <c r="BH104" s="10"/>
      <c r="BI104" s="10"/>
      <c r="BJ104" s="10"/>
      <c r="BK104" s="10"/>
      <c r="BL104" s="10"/>
      <c r="BM104" s="10"/>
      <c r="BN104" s="10"/>
      <c r="BO104" s="10"/>
      <c r="BP104" s="10"/>
      <c r="BQ104" s="10"/>
      <c r="BR104" s="10"/>
      <c r="BS104" s="10"/>
    </row>
    <row r="105" spans="1:71" ht="16.5" hidden="1" customHeight="1" x14ac:dyDescent="0.3">
      <c r="A105" s="147" t="s">
        <v>805</v>
      </c>
      <c r="B105" s="147">
        <v>89000</v>
      </c>
      <c r="C105" s="147">
        <v>89000</v>
      </c>
      <c r="D105" s="147">
        <v>89000</v>
      </c>
      <c r="E105" s="147">
        <v>89000</v>
      </c>
      <c r="F105" s="147">
        <v>89000</v>
      </c>
      <c r="G105" s="147">
        <v>89000</v>
      </c>
      <c r="H105" s="147">
        <v>89000</v>
      </c>
      <c r="I105" s="147">
        <v>89000</v>
      </c>
      <c r="J105" s="147">
        <v>89000</v>
      </c>
      <c r="K105" s="147">
        <v>89000</v>
      </c>
      <c r="L105" s="147">
        <v>89000</v>
      </c>
      <c r="M105" s="147">
        <v>89000</v>
      </c>
      <c r="N105" s="147">
        <v>89000</v>
      </c>
      <c r="O105" s="147">
        <v>100000</v>
      </c>
      <c r="P105" s="147">
        <v>100000</v>
      </c>
      <c r="Q105" s="147">
        <v>100000</v>
      </c>
      <c r="R105" s="147">
        <v>100000</v>
      </c>
      <c r="S105" s="147">
        <v>100000</v>
      </c>
      <c r="T105" s="147">
        <v>120200</v>
      </c>
      <c r="U105" s="147">
        <v>120200</v>
      </c>
      <c r="V105" s="147">
        <v>120200</v>
      </c>
      <c r="W105" s="147">
        <v>120200</v>
      </c>
      <c r="X105" s="147">
        <v>120200</v>
      </c>
      <c r="Y105" s="147">
        <v>120200</v>
      </c>
      <c r="Z105" s="147">
        <v>120200</v>
      </c>
      <c r="AA105" s="147">
        <v>120200</v>
      </c>
      <c r="AB105" s="147">
        <v>120200</v>
      </c>
      <c r="AC105" s="147">
        <v>120200</v>
      </c>
      <c r="AD105" s="147">
        <v>120200</v>
      </c>
      <c r="AE105" s="147">
        <v>120200</v>
      </c>
      <c r="AF105" s="147">
        <v>149295</v>
      </c>
      <c r="AG105" s="147">
        <v>149295.39000000001</v>
      </c>
      <c r="AH105" s="147">
        <v>149295</v>
      </c>
      <c r="AI105" s="147">
        <v>149295</v>
      </c>
      <c r="AJ105" s="147">
        <v>149295</v>
      </c>
      <c r="AK105" s="147">
        <v>149295</v>
      </c>
      <c r="AL105" s="147">
        <v>149295</v>
      </c>
      <c r="AM105" s="147">
        <v>149295</v>
      </c>
      <c r="AN105" s="147">
        <v>149295</v>
      </c>
      <c r="AO105" s="147">
        <v>149295</v>
      </c>
      <c r="AP105" s="147">
        <v>149295</v>
      </c>
      <c r="AQ105" s="147">
        <v>149295</v>
      </c>
      <c r="AR105" s="147">
        <v>149295</v>
      </c>
      <c r="AS105" s="147">
        <v>149295</v>
      </c>
      <c r="AT105" s="147">
        <v>149295</v>
      </c>
      <c r="AU105" s="147">
        <v>149295</v>
      </c>
      <c r="AV105" s="147">
        <v>149295</v>
      </c>
      <c r="AW105" s="147">
        <v>149295</v>
      </c>
      <c r="AX105" s="147">
        <v>149295</v>
      </c>
      <c r="AY105" s="147">
        <v>903470</v>
      </c>
      <c r="AZ105" s="147">
        <v>1668346</v>
      </c>
      <c r="BA105" s="10"/>
      <c r="BB105" s="10"/>
      <c r="BC105" s="10"/>
      <c r="BD105" s="10"/>
      <c r="BE105" s="10"/>
      <c r="BF105" s="10"/>
      <c r="BG105" s="10"/>
      <c r="BH105" s="10"/>
      <c r="BI105" s="10"/>
      <c r="BJ105" s="10"/>
      <c r="BK105" s="10"/>
      <c r="BL105" s="10"/>
      <c r="BM105" s="10"/>
      <c r="BN105" s="10"/>
      <c r="BO105" s="10"/>
      <c r="BP105" s="10"/>
      <c r="BQ105" s="10"/>
      <c r="BR105" s="10"/>
      <c r="BS105" s="10"/>
    </row>
    <row r="106" spans="1:71" ht="16.5" hidden="1" customHeight="1" x14ac:dyDescent="0.3">
      <c r="A106" s="147" t="s">
        <v>806</v>
      </c>
      <c r="B106" s="147">
        <v>89000</v>
      </c>
      <c r="C106" s="147">
        <v>89000</v>
      </c>
      <c r="D106" s="147">
        <v>89000</v>
      </c>
      <c r="E106" s="147">
        <v>89000</v>
      </c>
      <c r="F106" s="147">
        <v>89000</v>
      </c>
      <c r="G106" s="147">
        <v>89000</v>
      </c>
      <c r="H106" s="147">
        <v>89000</v>
      </c>
      <c r="I106" s="147">
        <v>89000</v>
      </c>
      <c r="J106" s="147">
        <v>89000</v>
      </c>
      <c r="K106" s="147">
        <v>89000</v>
      </c>
      <c r="L106" s="147">
        <v>89000</v>
      </c>
      <c r="M106" s="147">
        <v>89000</v>
      </c>
      <c r="N106" s="147">
        <v>89000</v>
      </c>
      <c r="O106" s="147">
        <v>100000</v>
      </c>
      <c r="P106" s="147">
        <v>100000</v>
      </c>
      <c r="Q106" s="147">
        <v>100000</v>
      </c>
      <c r="R106" s="147">
        <v>100000</v>
      </c>
      <c r="S106" s="147">
        <v>100000</v>
      </c>
      <c r="T106" s="147">
        <v>120200</v>
      </c>
      <c r="U106" s="147">
        <v>120200</v>
      </c>
      <c r="V106" s="147">
        <v>120200</v>
      </c>
      <c r="W106" s="147">
        <v>120200</v>
      </c>
      <c r="X106" s="147">
        <v>120200</v>
      </c>
      <c r="Y106" s="147">
        <v>120200</v>
      </c>
      <c r="Z106" s="147">
        <v>120200</v>
      </c>
      <c r="AA106" s="147">
        <v>120200</v>
      </c>
      <c r="AB106" s="147">
        <v>120200</v>
      </c>
      <c r="AC106" s="147">
        <v>120200</v>
      </c>
      <c r="AD106" s="147">
        <v>120200</v>
      </c>
      <c r="AE106" s="147">
        <v>120200</v>
      </c>
      <c r="AF106" s="147">
        <v>149295</v>
      </c>
      <c r="AG106" s="147">
        <v>149295.39000000001</v>
      </c>
      <c r="AH106" s="147">
        <v>149295</v>
      </c>
      <c r="AI106" s="147">
        <v>149295</v>
      </c>
      <c r="AJ106" s="147">
        <v>149295</v>
      </c>
      <c r="AK106" s="147">
        <v>149295</v>
      </c>
      <c r="AL106" s="147">
        <v>149295</v>
      </c>
      <c r="AM106" s="147">
        <v>149295</v>
      </c>
      <c r="AN106" s="147">
        <v>149295</v>
      </c>
      <c r="AO106" s="147">
        <v>149295</v>
      </c>
      <c r="AP106" s="147">
        <v>149295</v>
      </c>
      <c r="AQ106" s="147">
        <v>149295</v>
      </c>
      <c r="AR106" s="147">
        <v>149295</v>
      </c>
      <c r="AS106" s="147">
        <v>149295</v>
      </c>
      <c r="AT106" s="147">
        <v>149295</v>
      </c>
      <c r="AU106" s="147">
        <v>149295</v>
      </c>
      <c r="AV106" s="147">
        <v>149295</v>
      </c>
      <c r="AW106" s="147">
        <v>149295</v>
      </c>
      <c r="AX106" s="147">
        <v>149295</v>
      </c>
      <c r="AY106" s="147">
        <v>149295</v>
      </c>
      <c r="AZ106" s="147">
        <v>149295</v>
      </c>
      <c r="BA106" s="10"/>
      <c r="BB106" s="10"/>
      <c r="BC106" s="10"/>
      <c r="BD106" s="10"/>
      <c r="BE106" s="10"/>
      <c r="BF106" s="10"/>
      <c r="BG106" s="10"/>
      <c r="BH106" s="10"/>
      <c r="BI106" s="10"/>
      <c r="BJ106" s="10"/>
      <c r="BK106" s="10"/>
      <c r="BL106" s="10"/>
      <c r="BM106" s="10"/>
      <c r="BN106" s="10"/>
      <c r="BO106" s="10"/>
      <c r="BP106" s="10"/>
      <c r="BQ106" s="10"/>
      <c r="BR106" s="10"/>
      <c r="BS106" s="10"/>
    </row>
    <row r="107" spans="1:71" ht="16.5" hidden="1" customHeight="1" x14ac:dyDescent="0.3">
      <c r="A107" s="147" t="s">
        <v>1130</v>
      </c>
      <c r="B107" s="147">
        <v>0</v>
      </c>
      <c r="C107" s="147">
        <v>0</v>
      </c>
      <c r="D107" s="147">
        <v>0</v>
      </c>
      <c r="E107" s="147">
        <v>0</v>
      </c>
      <c r="F107" s="147">
        <v>0</v>
      </c>
      <c r="G107" s="147">
        <v>0</v>
      </c>
      <c r="H107" s="147">
        <v>0</v>
      </c>
      <c r="I107" s="147">
        <v>0</v>
      </c>
      <c r="J107" s="147">
        <v>0</v>
      </c>
      <c r="K107" s="147">
        <v>0</v>
      </c>
      <c r="L107" s="147">
        <v>0</v>
      </c>
      <c r="M107" s="147">
        <v>0</v>
      </c>
      <c r="N107" s="147">
        <v>0</v>
      </c>
      <c r="O107" s="147">
        <v>0</v>
      </c>
      <c r="P107" s="147">
        <v>0</v>
      </c>
      <c r="Q107" s="147">
        <v>0</v>
      </c>
      <c r="R107" s="147">
        <v>0</v>
      </c>
      <c r="S107" s="147">
        <v>0</v>
      </c>
      <c r="T107" s="147">
        <v>0</v>
      </c>
      <c r="U107" s="147">
        <v>0</v>
      </c>
      <c r="V107" s="147">
        <v>0</v>
      </c>
      <c r="W107" s="147">
        <v>0</v>
      </c>
      <c r="X107" s="147">
        <v>0</v>
      </c>
      <c r="Y107" s="147">
        <v>0</v>
      </c>
      <c r="Z107" s="147">
        <v>0</v>
      </c>
      <c r="AA107" s="147">
        <v>0</v>
      </c>
      <c r="AB107" s="147">
        <v>0</v>
      </c>
      <c r="AC107" s="147">
        <v>0</v>
      </c>
      <c r="AD107" s="147">
        <v>0</v>
      </c>
      <c r="AE107" s="147">
        <v>0</v>
      </c>
      <c r="AF107" s="147">
        <v>0</v>
      </c>
      <c r="AG107" s="147">
        <v>0</v>
      </c>
      <c r="AH107" s="147">
        <v>0</v>
      </c>
      <c r="AI107" s="147">
        <v>0</v>
      </c>
      <c r="AJ107" s="147">
        <v>0</v>
      </c>
      <c r="AK107" s="147">
        <v>0</v>
      </c>
      <c r="AL107" s="147">
        <v>0</v>
      </c>
      <c r="AM107" s="147">
        <v>0</v>
      </c>
      <c r="AN107" s="147">
        <v>0</v>
      </c>
      <c r="AO107" s="147">
        <v>0</v>
      </c>
      <c r="AP107" s="147">
        <v>0</v>
      </c>
      <c r="AQ107" s="147">
        <v>0</v>
      </c>
      <c r="AR107" s="147">
        <v>0</v>
      </c>
      <c r="AS107" s="147">
        <v>0</v>
      </c>
      <c r="AT107" s="147">
        <v>0</v>
      </c>
      <c r="AU107" s="147">
        <v>0</v>
      </c>
      <c r="AV107" s="147">
        <v>0</v>
      </c>
      <c r="AW107" s="147">
        <v>0</v>
      </c>
      <c r="AX107" s="147">
        <v>0</v>
      </c>
      <c r="AY107" s="147">
        <v>754175</v>
      </c>
      <c r="AZ107" s="147">
        <v>1519051</v>
      </c>
      <c r="BA107" s="10"/>
      <c r="BB107" s="10"/>
      <c r="BC107" s="10"/>
      <c r="BD107" s="10"/>
      <c r="BE107" s="10"/>
      <c r="BF107" s="10"/>
      <c r="BG107" s="10"/>
      <c r="BH107" s="10"/>
      <c r="BI107" s="10"/>
      <c r="BJ107" s="10"/>
      <c r="BK107" s="10"/>
      <c r="BL107" s="10"/>
      <c r="BM107" s="10"/>
      <c r="BN107" s="10"/>
      <c r="BO107" s="10"/>
      <c r="BP107" s="10"/>
      <c r="BQ107" s="10"/>
      <c r="BR107" s="10"/>
      <c r="BS107" s="10"/>
    </row>
    <row r="108" spans="1:71" ht="16.5" hidden="1" customHeight="1" x14ac:dyDescent="0.3">
      <c r="A108" s="147" t="s">
        <v>807</v>
      </c>
      <c r="B108" s="147">
        <v>8387374</v>
      </c>
      <c r="C108" s="147">
        <v>8298702</v>
      </c>
      <c r="D108" s="147">
        <v>8716071</v>
      </c>
      <c r="E108" s="147">
        <v>9023177</v>
      </c>
      <c r="F108" s="147">
        <v>9676213</v>
      </c>
      <c r="G108" s="147">
        <v>10048686</v>
      </c>
      <c r="H108" s="147">
        <v>10254050</v>
      </c>
      <c r="I108" s="147">
        <v>10972493.289999999</v>
      </c>
      <c r="J108" s="147">
        <v>10920544</v>
      </c>
      <c r="K108" s="147">
        <v>11793665</v>
      </c>
      <c r="L108" s="147">
        <v>11727540</v>
      </c>
      <c r="M108" s="147">
        <v>11850241.9</v>
      </c>
      <c r="N108" s="147">
        <v>12091689</v>
      </c>
      <c r="O108" s="147">
        <v>12993137</v>
      </c>
      <c r="P108" s="147">
        <v>13683893</v>
      </c>
      <c r="Q108" s="147">
        <v>15207087.35</v>
      </c>
      <c r="R108" s="147">
        <v>16092828</v>
      </c>
      <c r="S108" s="147">
        <v>17094308</v>
      </c>
      <c r="T108" s="147">
        <v>17424596</v>
      </c>
      <c r="U108" s="147">
        <v>17699516.061999999</v>
      </c>
      <c r="V108" s="147">
        <v>18373944</v>
      </c>
      <c r="W108" s="147">
        <v>17585356</v>
      </c>
      <c r="X108" s="147">
        <v>17900995</v>
      </c>
      <c r="Y108" s="147">
        <v>18716270.732999999</v>
      </c>
      <c r="Z108" s="147">
        <v>19658260</v>
      </c>
      <c r="AA108" s="147">
        <v>20160212</v>
      </c>
      <c r="AB108" s="147">
        <v>20705133</v>
      </c>
      <c r="AC108" s="147">
        <v>21526719.737</v>
      </c>
      <c r="AD108" s="147">
        <v>23033863</v>
      </c>
      <c r="AE108" s="147">
        <v>23253187</v>
      </c>
      <c r="AF108" s="147">
        <v>23325127</v>
      </c>
      <c r="AG108" s="147">
        <v>24239292.719999999</v>
      </c>
      <c r="AH108" s="147">
        <v>25587112</v>
      </c>
      <c r="AI108" s="147">
        <v>25634897</v>
      </c>
      <c r="AJ108" s="147">
        <v>25653933</v>
      </c>
      <c r="AK108" s="147">
        <v>26528035</v>
      </c>
      <c r="AL108" s="147">
        <v>27996815</v>
      </c>
      <c r="AM108" s="147">
        <v>27938610</v>
      </c>
      <c r="AN108" s="147">
        <v>28148473</v>
      </c>
      <c r="AO108" s="147">
        <v>29220745</v>
      </c>
      <c r="AP108" s="147">
        <v>29913981</v>
      </c>
      <c r="AQ108" s="147">
        <v>28300778</v>
      </c>
      <c r="AR108" s="147">
        <v>28418254</v>
      </c>
      <c r="AS108" s="147">
        <v>29547602</v>
      </c>
      <c r="AT108" s="147">
        <v>30714794</v>
      </c>
      <c r="AU108" s="147">
        <v>30462593</v>
      </c>
      <c r="AV108" s="147">
        <v>30648246</v>
      </c>
      <c r="AW108" s="147">
        <v>31358197</v>
      </c>
      <c r="AX108" s="147">
        <v>31249004</v>
      </c>
      <c r="AY108" s="147">
        <v>32137085</v>
      </c>
      <c r="AZ108" s="147">
        <v>31863107</v>
      </c>
      <c r="BA108" s="10"/>
      <c r="BB108" s="10"/>
      <c r="BC108" s="10"/>
      <c r="BD108" s="10"/>
      <c r="BE108" s="10"/>
      <c r="BF108" s="10"/>
      <c r="BG108" s="10"/>
      <c r="BH108" s="10"/>
      <c r="BI108" s="10"/>
      <c r="BJ108" s="10"/>
      <c r="BK108" s="10"/>
      <c r="BL108" s="10"/>
      <c r="BM108" s="10"/>
      <c r="BN108" s="10"/>
      <c r="BO108" s="10"/>
      <c r="BP108" s="10"/>
      <c r="BQ108" s="10"/>
      <c r="BR108" s="10"/>
      <c r="BS108" s="10"/>
    </row>
    <row r="109" spans="1:71" ht="16.5" hidden="1" customHeight="1" x14ac:dyDescent="0.3">
      <c r="A109" s="147" t="s">
        <v>1016</v>
      </c>
      <c r="B109" s="147">
        <v>0</v>
      </c>
      <c r="C109" s="147">
        <v>0</v>
      </c>
      <c r="D109" s="147">
        <v>0</v>
      </c>
      <c r="E109" s="147">
        <v>0</v>
      </c>
      <c r="F109" s="147">
        <v>0</v>
      </c>
      <c r="G109" s="147">
        <v>0</v>
      </c>
      <c r="H109" s="147">
        <v>0</v>
      </c>
      <c r="I109" s="147">
        <v>0</v>
      </c>
      <c r="J109" s="147">
        <v>0</v>
      </c>
      <c r="K109" s="147">
        <v>0</v>
      </c>
      <c r="L109" s="147">
        <v>0</v>
      </c>
      <c r="M109" s="147">
        <v>0</v>
      </c>
      <c r="N109" s="147">
        <v>0</v>
      </c>
      <c r="O109" s="147">
        <v>0</v>
      </c>
      <c r="P109" s="147">
        <v>0</v>
      </c>
      <c r="Q109" s="147">
        <v>0</v>
      </c>
      <c r="R109" s="147">
        <v>0</v>
      </c>
      <c r="S109" s="147">
        <v>0</v>
      </c>
      <c r="T109" s="147">
        <v>0</v>
      </c>
      <c r="U109" s="147">
        <v>0</v>
      </c>
      <c r="V109" s="147">
        <v>0</v>
      </c>
      <c r="W109" s="147">
        <v>0</v>
      </c>
      <c r="X109" s="147">
        <v>0</v>
      </c>
      <c r="Y109" s="147">
        <v>0</v>
      </c>
      <c r="Z109" s="147">
        <v>0</v>
      </c>
      <c r="AA109" s="147">
        <v>0</v>
      </c>
      <c r="AB109" s="147">
        <v>0</v>
      </c>
      <c r="AC109" s="147">
        <v>0</v>
      </c>
      <c r="AD109" s="147">
        <v>0</v>
      </c>
      <c r="AE109" s="147">
        <v>0</v>
      </c>
      <c r="AF109" s="147">
        <v>0</v>
      </c>
      <c r="AG109" s="147">
        <v>0</v>
      </c>
      <c r="AH109" s="147">
        <v>0</v>
      </c>
      <c r="AI109" s="147">
        <v>0</v>
      </c>
      <c r="AJ109" s="147">
        <v>0</v>
      </c>
      <c r="AK109" s="147">
        <v>0</v>
      </c>
      <c r="AL109" s="147">
        <v>0</v>
      </c>
      <c r="AM109" s="147">
        <v>0</v>
      </c>
      <c r="AN109" s="147">
        <v>0</v>
      </c>
      <c r="AO109" s="147">
        <v>0</v>
      </c>
      <c r="AP109" s="147">
        <v>0</v>
      </c>
      <c r="AQ109" s="147">
        <v>0</v>
      </c>
      <c r="AR109" s="147">
        <v>0</v>
      </c>
      <c r="AS109" s="147">
        <v>0</v>
      </c>
      <c r="AT109" s="147">
        <v>0</v>
      </c>
      <c r="AU109" s="147">
        <v>0</v>
      </c>
      <c r="AV109" s="147">
        <v>0</v>
      </c>
      <c r="AW109" s="147">
        <v>0</v>
      </c>
      <c r="AX109" s="147">
        <v>0</v>
      </c>
      <c r="AY109" s="147">
        <v>754175</v>
      </c>
      <c r="AZ109" s="147">
        <v>1519051</v>
      </c>
      <c r="BA109" s="10"/>
      <c r="BB109" s="10"/>
      <c r="BC109" s="10"/>
      <c r="BD109" s="10"/>
      <c r="BE109" s="10"/>
      <c r="BF109" s="10"/>
      <c r="BG109" s="10"/>
      <c r="BH109" s="10"/>
      <c r="BI109" s="10"/>
      <c r="BJ109" s="10"/>
      <c r="BK109" s="10"/>
      <c r="BL109" s="10"/>
      <c r="BM109" s="10"/>
      <c r="BN109" s="10"/>
      <c r="BO109" s="10"/>
      <c r="BP109" s="10"/>
      <c r="BQ109" s="10"/>
      <c r="BR109" s="10"/>
      <c r="BS109" s="10"/>
    </row>
    <row r="110" spans="1:71" ht="16.5" hidden="1" customHeight="1" x14ac:dyDescent="0.3">
      <c r="A110" s="147" t="s">
        <v>1017</v>
      </c>
      <c r="B110" s="147">
        <v>0</v>
      </c>
      <c r="C110" s="147">
        <v>0</v>
      </c>
      <c r="D110" s="147">
        <v>0</v>
      </c>
      <c r="E110" s="147">
        <v>0</v>
      </c>
      <c r="F110" s="147">
        <v>0</v>
      </c>
      <c r="G110" s="147">
        <v>0</v>
      </c>
      <c r="H110" s="147">
        <v>0</v>
      </c>
      <c r="I110" s="147">
        <v>0</v>
      </c>
      <c r="J110" s="147">
        <v>0</v>
      </c>
      <c r="K110" s="147">
        <v>0</v>
      </c>
      <c r="L110" s="147">
        <v>0</v>
      </c>
      <c r="M110" s="147">
        <v>0</v>
      </c>
      <c r="N110" s="147">
        <v>0</v>
      </c>
      <c r="O110" s="147">
        <v>0</v>
      </c>
      <c r="P110" s="147">
        <v>0</v>
      </c>
      <c r="Q110" s="147">
        <v>0</v>
      </c>
      <c r="R110" s="147">
        <v>0</v>
      </c>
      <c r="S110" s="147">
        <v>0</v>
      </c>
      <c r="T110" s="147">
        <v>0</v>
      </c>
      <c r="U110" s="147">
        <v>0</v>
      </c>
      <c r="V110" s="147">
        <v>0</v>
      </c>
      <c r="W110" s="147">
        <v>0</v>
      </c>
      <c r="X110" s="147">
        <v>0</v>
      </c>
      <c r="Y110" s="147">
        <v>0</v>
      </c>
      <c r="Z110" s="147">
        <v>0</v>
      </c>
      <c r="AA110" s="147">
        <v>0</v>
      </c>
      <c r="AB110" s="147">
        <v>0</v>
      </c>
      <c r="AC110" s="147">
        <v>0</v>
      </c>
      <c r="AD110" s="147">
        <v>0</v>
      </c>
      <c r="AE110" s="147">
        <v>0</v>
      </c>
      <c r="AF110" s="147">
        <v>0</v>
      </c>
      <c r="AG110" s="147">
        <v>0</v>
      </c>
      <c r="AH110" s="147">
        <v>0</v>
      </c>
      <c r="AI110" s="147">
        <v>0</v>
      </c>
      <c r="AJ110" s="147">
        <v>0</v>
      </c>
      <c r="AK110" s="147">
        <v>0</v>
      </c>
      <c r="AL110" s="147">
        <v>0</v>
      </c>
      <c r="AM110" s="147">
        <v>0</v>
      </c>
      <c r="AN110" s="147">
        <v>0</v>
      </c>
      <c r="AO110" s="147">
        <v>0</v>
      </c>
      <c r="AP110" s="147">
        <v>0</v>
      </c>
      <c r="AQ110" s="147">
        <v>0</v>
      </c>
      <c r="AR110" s="147">
        <v>0</v>
      </c>
      <c r="AS110" s="147">
        <v>0</v>
      </c>
      <c r="AT110" s="147">
        <v>0</v>
      </c>
      <c r="AU110" s="147">
        <v>0</v>
      </c>
      <c r="AV110" s="147">
        <v>0</v>
      </c>
      <c r="AW110" s="147">
        <v>0</v>
      </c>
      <c r="AX110" s="147">
        <v>0</v>
      </c>
      <c r="AY110" s="147">
        <v>60000000</v>
      </c>
      <c r="AZ110" s="147">
        <v>117000000</v>
      </c>
      <c r="BA110" s="10"/>
      <c r="BB110" s="10"/>
      <c r="BC110" s="10"/>
      <c r="BD110" s="10"/>
      <c r="BE110" s="10"/>
      <c r="BF110" s="10"/>
      <c r="BG110" s="10"/>
      <c r="BH110" s="10"/>
      <c r="BI110" s="10"/>
      <c r="BJ110" s="10"/>
      <c r="BK110" s="10"/>
      <c r="BL110" s="10"/>
      <c r="BM110" s="10"/>
      <c r="BN110" s="10"/>
      <c r="BO110" s="10"/>
      <c r="BP110" s="10"/>
      <c r="BQ110" s="10"/>
      <c r="BR110" s="10"/>
      <c r="BS110" s="10"/>
    </row>
    <row r="111" spans="1:71" ht="16.5" hidden="1" customHeight="1" x14ac:dyDescent="0.3">
      <c r="A111" s="147" t="s">
        <v>1018</v>
      </c>
      <c r="B111" s="147">
        <v>0</v>
      </c>
      <c r="C111" s="147">
        <v>0</v>
      </c>
      <c r="D111" s="147">
        <v>0</v>
      </c>
      <c r="E111" s="147">
        <v>0</v>
      </c>
      <c r="F111" s="147">
        <v>0</v>
      </c>
      <c r="G111" s="147">
        <v>0</v>
      </c>
      <c r="H111" s="147">
        <v>0</v>
      </c>
      <c r="I111" s="147">
        <v>0</v>
      </c>
      <c r="J111" s="147">
        <v>0</v>
      </c>
      <c r="K111" s="147">
        <v>0</v>
      </c>
      <c r="L111" s="147">
        <v>0</v>
      </c>
      <c r="M111" s="147">
        <v>0</v>
      </c>
      <c r="N111" s="147">
        <v>0</v>
      </c>
      <c r="O111" s="147">
        <v>0</v>
      </c>
      <c r="P111" s="147">
        <v>0</v>
      </c>
      <c r="Q111" s="147">
        <v>0</v>
      </c>
      <c r="R111" s="147">
        <v>0</v>
      </c>
      <c r="S111" s="147">
        <v>0</v>
      </c>
      <c r="T111" s="147">
        <v>0</v>
      </c>
      <c r="U111" s="147">
        <v>0</v>
      </c>
      <c r="V111" s="147">
        <v>0</v>
      </c>
      <c r="W111" s="147">
        <v>0</v>
      </c>
      <c r="X111" s="147">
        <v>0</v>
      </c>
      <c r="Y111" s="147">
        <v>0</v>
      </c>
      <c r="Z111" s="147">
        <v>0</v>
      </c>
      <c r="AA111" s="147">
        <v>0</v>
      </c>
      <c r="AB111" s="147">
        <v>0</v>
      </c>
      <c r="AC111" s="147">
        <v>0</v>
      </c>
      <c r="AD111" s="147">
        <v>0</v>
      </c>
      <c r="AE111" s="147">
        <v>0</v>
      </c>
      <c r="AF111" s="147">
        <v>0</v>
      </c>
      <c r="AG111" s="147">
        <v>0</v>
      </c>
      <c r="AH111" s="147">
        <v>0</v>
      </c>
      <c r="AI111" s="147">
        <v>0</v>
      </c>
      <c r="AJ111" s="147">
        <v>0</v>
      </c>
      <c r="AK111" s="147">
        <v>0</v>
      </c>
      <c r="AL111" s="147">
        <v>0</v>
      </c>
      <c r="AM111" s="147">
        <v>0</v>
      </c>
      <c r="AN111" s="147">
        <v>0</v>
      </c>
      <c r="AO111" s="147">
        <v>0</v>
      </c>
      <c r="AP111" s="147">
        <v>0</v>
      </c>
      <c r="AQ111" s="147">
        <v>0</v>
      </c>
      <c r="AR111" s="147">
        <v>0</v>
      </c>
      <c r="AS111" s="147">
        <v>0</v>
      </c>
      <c r="AT111" s="147">
        <v>0</v>
      </c>
      <c r="AU111" s="147">
        <v>0</v>
      </c>
      <c r="AV111" s="147">
        <v>0</v>
      </c>
      <c r="AW111" s="147">
        <v>0</v>
      </c>
      <c r="AX111" s="147">
        <v>0</v>
      </c>
      <c r="AY111" s="147">
        <v>754175</v>
      </c>
      <c r="AZ111" s="147">
        <v>1519051</v>
      </c>
      <c r="BA111" s="10"/>
      <c r="BB111" s="10"/>
      <c r="BC111" s="10"/>
      <c r="BD111" s="10"/>
      <c r="BE111" s="10"/>
      <c r="BF111" s="10"/>
      <c r="BG111" s="10"/>
      <c r="BH111" s="10"/>
      <c r="BI111" s="10"/>
      <c r="BJ111" s="10"/>
      <c r="BK111" s="10"/>
      <c r="BL111" s="10"/>
      <c r="BM111" s="10"/>
      <c r="BN111" s="10"/>
      <c r="BO111" s="10"/>
      <c r="BP111" s="10"/>
      <c r="BQ111" s="10"/>
      <c r="BR111" s="10"/>
      <c r="BS111" s="10"/>
    </row>
    <row r="112" spans="1:71" ht="16.5" hidden="1" customHeight="1" x14ac:dyDescent="0.3">
      <c r="A112" s="147" t="s">
        <v>808</v>
      </c>
      <c r="B112" s="147">
        <v>-144483</v>
      </c>
      <c r="C112" s="147">
        <v>-82698</v>
      </c>
      <c r="D112" s="147">
        <v>-96618</v>
      </c>
      <c r="E112" s="147">
        <v>-151874</v>
      </c>
      <c r="F112" s="147">
        <v>-172612</v>
      </c>
      <c r="G112" s="147">
        <v>-192409</v>
      </c>
      <c r="H112" s="147">
        <v>-196550</v>
      </c>
      <c r="I112" s="147">
        <v>-132339.87</v>
      </c>
      <c r="J112" s="147">
        <v>-163869</v>
      </c>
      <c r="K112" s="147">
        <v>-164955</v>
      </c>
      <c r="L112" s="147">
        <v>-235672</v>
      </c>
      <c r="M112" s="147">
        <v>-87474.61</v>
      </c>
      <c r="N112" s="147">
        <v>-170356</v>
      </c>
      <c r="O112" s="147">
        <v>-83214</v>
      </c>
      <c r="P112" s="147">
        <v>-25453</v>
      </c>
      <c r="Q112" s="147">
        <v>-4663.47</v>
      </c>
      <c r="R112" s="147">
        <v>509419</v>
      </c>
      <c r="S112" s="147">
        <v>637651</v>
      </c>
      <c r="T112" s="147">
        <v>568911</v>
      </c>
      <c r="U112" s="147">
        <v>747611.12399999995</v>
      </c>
      <c r="V112" s="147">
        <v>37133</v>
      </c>
      <c r="W112" s="147">
        <v>818726</v>
      </c>
      <c r="X112" s="147">
        <v>1314503</v>
      </c>
      <c r="Y112" s="147">
        <v>2051805.2590000001</v>
      </c>
      <c r="Z112" s="147">
        <v>1984478</v>
      </c>
      <c r="AA112" s="147">
        <v>1887839</v>
      </c>
      <c r="AB112" s="147">
        <v>1088346</v>
      </c>
      <c r="AC112" s="147">
        <v>877180.375</v>
      </c>
      <c r="AD112" s="147">
        <v>-405002</v>
      </c>
      <c r="AE112" s="147">
        <v>669017</v>
      </c>
      <c r="AF112" s="147">
        <v>1819340</v>
      </c>
      <c r="AG112" s="147">
        <v>257622.54</v>
      </c>
      <c r="AH112" s="147">
        <v>-2369187</v>
      </c>
      <c r="AI112" s="147">
        <v>-2811747</v>
      </c>
      <c r="AJ112" s="147">
        <v>-4606197</v>
      </c>
      <c r="AK112" s="147">
        <v>-4575938</v>
      </c>
      <c r="AL112" s="147">
        <v>-5594101</v>
      </c>
      <c r="AM112" s="147">
        <v>-4622695</v>
      </c>
      <c r="AN112" s="147">
        <v>-4909362</v>
      </c>
      <c r="AO112" s="147">
        <v>-6051921</v>
      </c>
      <c r="AP112" s="147">
        <v>-6656946</v>
      </c>
      <c r="AQ112" s="147">
        <v>-6617668</v>
      </c>
      <c r="AR112" s="147">
        <v>-7238665</v>
      </c>
      <c r="AS112" s="147">
        <v>-7604709</v>
      </c>
      <c r="AT112" s="147">
        <v>-8716183</v>
      </c>
      <c r="AU112" s="147">
        <v>-9242147</v>
      </c>
      <c r="AV112" s="147">
        <v>-10144406</v>
      </c>
      <c r="AW112" s="147">
        <v>-4225576</v>
      </c>
      <c r="AX112" s="147">
        <v>-3474690</v>
      </c>
      <c r="AY112" s="147">
        <v>-3462588</v>
      </c>
      <c r="AZ112" s="147">
        <v>-2487546</v>
      </c>
      <c r="BA112" s="10"/>
      <c r="BB112" s="10"/>
      <c r="BC112" s="10"/>
      <c r="BD112" s="10"/>
      <c r="BE112" s="10"/>
      <c r="BF112" s="10"/>
      <c r="BG112" s="10"/>
      <c r="BH112" s="10"/>
      <c r="BI112" s="10"/>
      <c r="BJ112" s="10"/>
      <c r="BK112" s="10"/>
      <c r="BL112" s="10"/>
      <c r="BM112" s="10"/>
      <c r="BN112" s="10"/>
      <c r="BO112" s="10"/>
      <c r="BP112" s="10"/>
      <c r="BQ112" s="10"/>
      <c r="BR112" s="10"/>
      <c r="BS112" s="10"/>
    </row>
    <row r="113" spans="1:71" ht="16.5" hidden="1" customHeight="1" x14ac:dyDescent="0.3">
      <c r="A113" s="147" t="s">
        <v>809</v>
      </c>
      <c r="B113" s="147">
        <v>-16657</v>
      </c>
      <c r="C113" s="147">
        <v>-13715</v>
      </c>
      <c r="D113" s="147">
        <v>-20302</v>
      </c>
      <c r="E113" s="147">
        <v>-104456</v>
      </c>
      <c r="F113" s="147">
        <v>-21797</v>
      </c>
      <c r="G113" s="147">
        <v>-103641</v>
      </c>
      <c r="H113" s="147">
        <v>-101003</v>
      </c>
      <c r="I113" s="147">
        <v>-32923.360000000001</v>
      </c>
      <c r="J113" s="147">
        <v>-27900</v>
      </c>
      <c r="K113" s="147">
        <v>-30736</v>
      </c>
      <c r="L113" s="147">
        <v>-29696</v>
      </c>
      <c r="M113" s="147">
        <v>-45776.41</v>
      </c>
      <c r="N113" s="147">
        <v>0</v>
      </c>
      <c r="O113" s="147">
        <v>0</v>
      </c>
      <c r="P113" s="147">
        <v>0</v>
      </c>
      <c r="Q113" s="147">
        <v>0</v>
      </c>
      <c r="R113" s="147">
        <v>0</v>
      </c>
      <c r="S113" s="147">
        <v>0</v>
      </c>
      <c r="T113" s="147">
        <v>0</v>
      </c>
      <c r="U113" s="147">
        <v>0</v>
      </c>
      <c r="V113" s="147">
        <v>0</v>
      </c>
      <c r="W113" s="147">
        <v>0</v>
      </c>
      <c r="X113" s="147">
        <v>0</v>
      </c>
      <c r="Y113" s="147">
        <v>0</v>
      </c>
      <c r="Z113" s="147">
        <v>0</v>
      </c>
      <c r="AA113" s="147">
        <v>0</v>
      </c>
      <c r="AB113" s="147">
        <v>0</v>
      </c>
      <c r="AC113" s="147">
        <v>0</v>
      </c>
      <c r="AD113" s="147">
        <v>0</v>
      </c>
      <c r="AE113" s="147">
        <v>0</v>
      </c>
      <c r="AF113" s="147">
        <v>0</v>
      </c>
      <c r="AG113" s="147">
        <v>0</v>
      </c>
      <c r="AH113" s="147">
        <v>0</v>
      </c>
      <c r="AI113" s="147">
        <v>0</v>
      </c>
      <c r="AJ113" s="147">
        <v>0</v>
      </c>
      <c r="AK113" s="147">
        <v>0</v>
      </c>
      <c r="AL113" s="147">
        <v>0</v>
      </c>
      <c r="AM113" s="147">
        <v>0</v>
      </c>
      <c r="AN113" s="147">
        <v>0</v>
      </c>
      <c r="AO113" s="147">
        <v>0</v>
      </c>
      <c r="AP113" s="147">
        <v>0</v>
      </c>
      <c r="AQ113" s="147">
        <v>0</v>
      </c>
      <c r="AR113" s="147">
        <v>0</v>
      </c>
      <c r="AS113" s="147">
        <v>0</v>
      </c>
      <c r="AT113" s="147">
        <v>0</v>
      </c>
      <c r="AU113" s="147">
        <v>0</v>
      </c>
      <c r="AV113" s="147">
        <v>0</v>
      </c>
      <c r="AW113" s="147">
        <v>0</v>
      </c>
      <c r="AX113" s="147">
        <v>0</v>
      </c>
      <c r="AY113" s="147">
        <v>0</v>
      </c>
      <c r="AZ113" s="147">
        <v>0</v>
      </c>
      <c r="BA113" s="10"/>
      <c r="BB113" s="10"/>
      <c r="BC113" s="10"/>
      <c r="BD113" s="10"/>
      <c r="BE113" s="10"/>
      <c r="BF113" s="10"/>
      <c r="BG113" s="10"/>
      <c r="BH113" s="10"/>
      <c r="BI113" s="10"/>
      <c r="BJ113" s="10"/>
      <c r="BK113" s="10"/>
      <c r="BL113" s="10"/>
      <c r="BM113" s="10"/>
      <c r="BN113" s="10"/>
      <c r="BO113" s="10"/>
      <c r="BP113" s="10"/>
      <c r="BQ113" s="10"/>
      <c r="BR113" s="10"/>
      <c r="BS113" s="10"/>
    </row>
    <row r="114" spans="1:71" ht="16.5" hidden="1" customHeight="1" x14ac:dyDescent="0.3">
      <c r="A114" s="147" t="s">
        <v>1019</v>
      </c>
      <c r="B114" s="147">
        <v>-16657</v>
      </c>
      <c r="C114" s="147">
        <v>-13715</v>
      </c>
      <c r="D114" s="147">
        <v>-20302</v>
      </c>
      <c r="E114" s="147">
        <v>-18503</v>
      </c>
      <c r="F114" s="147">
        <v>-21797</v>
      </c>
      <c r="G114" s="147">
        <v>-19827</v>
      </c>
      <c r="H114" s="147">
        <v>-18346</v>
      </c>
      <c r="I114" s="147">
        <v>-19362.25</v>
      </c>
      <c r="J114" s="147">
        <v>-14724</v>
      </c>
      <c r="K114" s="147">
        <v>-17531</v>
      </c>
      <c r="L114" s="147">
        <v>-17317</v>
      </c>
      <c r="M114" s="147">
        <v>-18112.39</v>
      </c>
      <c r="N114" s="147">
        <v>0</v>
      </c>
      <c r="O114" s="147">
        <v>0</v>
      </c>
      <c r="P114" s="147">
        <v>0</v>
      </c>
      <c r="Q114" s="147">
        <v>0</v>
      </c>
      <c r="R114" s="147">
        <v>0</v>
      </c>
      <c r="S114" s="147">
        <v>0</v>
      </c>
      <c r="T114" s="147">
        <v>0</v>
      </c>
      <c r="U114" s="147">
        <v>0</v>
      </c>
      <c r="V114" s="147">
        <v>0</v>
      </c>
      <c r="W114" s="147">
        <v>0</v>
      </c>
      <c r="X114" s="147">
        <v>0</v>
      </c>
      <c r="Y114" s="147">
        <v>0</v>
      </c>
      <c r="Z114" s="147">
        <v>0</v>
      </c>
      <c r="AA114" s="147">
        <v>0</v>
      </c>
      <c r="AB114" s="147">
        <v>0</v>
      </c>
      <c r="AC114" s="147">
        <v>0</v>
      </c>
      <c r="AD114" s="147">
        <v>0</v>
      </c>
      <c r="AE114" s="147">
        <v>0</v>
      </c>
      <c r="AF114" s="147">
        <v>0</v>
      </c>
      <c r="AG114" s="147">
        <v>0</v>
      </c>
      <c r="AH114" s="147">
        <v>0</v>
      </c>
      <c r="AI114" s="147">
        <v>0</v>
      </c>
      <c r="AJ114" s="147">
        <v>0</v>
      </c>
      <c r="AK114" s="147">
        <v>0</v>
      </c>
      <c r="AL114" s="147">
        <v>0</v>
      </c>
      <c r="AM114" s="147">
        <v>0</v>
      </c>
      <c r="AN114" s="147">
        <v>0</v>
      </c>
      <c r="AO114" s="147">
        <v>0</v>
      </c>
      <c r="AP114" s="147">
        <v>0</v>
      </c>
      <c r="AQ114" s="147">
        <v>0</v>
      </c>
      <c r="AR114" s="147">
        <v>0</v>
      </c>
      <c r="AS114" s="147">
        <v>0</v>
      </c>
      <c r="AT114" s="147">
        <v>0</v>
      </c>
      <c r="AU114" s="147">
        <v>0</v>
      </c>
      <c r="AV114" s="147">
        <v>0</v>
      </c>
      <c r="AW114" s="147">
        <v>0</v>
      </c>
      <c r="AX114" s="147">
        <v>0</v>
      </c>
      <c r="AY114" s="147">
        <v>0</v>
      </c>
      <c r="AZ114" s="147">
        <v>0</v>
      </c>
      <c r="BA114" s="10"/>
      <c r="BB114" s="10"/>
      <c r="BC114" s="10"/>
      <c r="BD114" s="10"/>
      <c r="BE114" s="10"/>
      <c r="BF114" s="10"/>
      <c r="BG114" s="10"/>
      <c r="BH114" s="10"/>
      <c r="BI114" s="10"/>
      <c r="BJ114" s="10"/>
      <c r="BK114" s="10"/>
      <c r="BL114" s="10"/>
      <c r="BM114" s="10"/>
      <c r="BN114" s="10"/>
      <c r="BO114" s="10"/>
      <c r="BP114" s="10"/>
      <c r="BQ114" s="10"/>
      <c r="BR114" s="10"/>
      <c r="BS114" s="10"/>
    </row>
    <row r="115" spans="1:71" ht="16.5" hidden="1" customHeight="1" x14ac:dyDescent="0.3">
      <c r="A115" s="147" t="s">
        <v>810</v>
      </c>
      <c r="B115" s="147">
        <v>0</v>
      </c>
      <c r="C115" s="147">
        <v>0</v>
      </c>
      <c r="D115" s="147">
        <v>0</v>
      </c>
      <c r="E115" s="147">
        <v>-85953</v>
      </c>
      <c r="F115" s="147">
        <v>0</v>
      </c>
      <c r="G115" s="147">
        <v>-83814</v>
      </c>
      <c r="H115" s="147">
        <v>-82657</v>
      </c>
      <c r="I115" s="147">
        <v>-13561.12</v>
      </c>
      <c r="J115" s="147">
        <v>-13176</v>
      </c>
      <c r="K115" s="147">
        <v>-13205</v>
      </c>
      <c r="L115" s="147">
        <v>-12379</v>
      </c>
      <c r="M115" s="147">
        <v>-27664.01</v>
      </c>
      <c r="N115" s="147">
        <v>0</v>
      </c>
      <c r="O115" s="147">
        <v>0</v>
      </c>
      <c r="P115" s="147">
        <v>0</v>
      </c>
      <c r="Q115" s="147">
        <v>0</v>
      </c>
      <c r="R115" s="147">
        <v>0</v>
      </c>
      <c r="S115" s="147">
        <v>0</v>
      </c>
      <c r="T115" s="147">
        <v>0</v>
      </c>
      <c r="U115" s="147">
        <v>0</v>
      </c>
      <c r="V115" s="147">
        <v>0</v>
      </c>
      <c r="W115" s="147">
        <v>0</v>
      </c>
      <c r="X115" s="147">
        <v>0</v>
      </c>
      <c r="Y115" s="147">
        <v>0</v>
      </c>
      <c r="Z115" s="147">
        <v>0</v>
      </c>
      <c r="AA115" s="147">
        <v>0</v>
      </c>
      <c r="AB115" s="147">
        <v>0</v>
      </c>
      <c r="AC115" s="147">
        <v>0</v>
      </c>
      <c r="AD115" s="147">
        <v>0</v>
      </c>
      <c r="AE115" s="147">
        <v>0</v>
      </c>
      <c r="AF115" s="147">
        <v>0</v>
      </c>
      <c r="AG115" s="147">
        <v>0</v>
      </c>
      <c r="AH115" s="147">
        <v>0</v>
      </c>
      <c r="AI115" s="147">
        <v>0</v>
      </c>
      <c r="AJ115" s="147">
        <v>0</v>
      </c>
      <c r="AK115" s="147">
        <v>0</v>
      </c>
      <c r="AL115" s="147">
        <v>0</v>
      </c>
      <c r="AM115" s="147">
        <v>0</v>
      </c>
      <c r="AN115" s="147">
        <v>0</v>
      </c>
      <c r="AO115" s="147">
        <v>0</v>
      </c>
      <c r="AP115" s="147">
        <v>0</v>
      </c>
      <c r="AQ115" s="147">
        <v>0</v>
      </c>
      <c r="AR115" s="147">
        <v>0</v>
      </c>
      <c r="AS115" s="147">
        <v>0</v>
      </c>
      <c r="AT115" s="147">
        <v>0</v>
      </c>
      <c r="AU115" s="147">
        <v>0</v>
      </c>
      <c r="AV115" s="147">
        <v>0</v>
      </c>
      <c r="AW115" s="147">
        <v>0</v>
      </c>
      <c r="AX115" s="147">
        <v>0</v>
      </c>
      <c r="AY115" s="147">
        <v>0</v>
      </c>
      <c r="AZ115" s="147">
        <v>0</v>
      </c>
      <c r="BA115" s="10"/>
      <c r="BB115" s="10"/>
      <c r="BC115" s="10"/>
      <c r="BD115" s="10"/>
      <c r="BE115" s="10"/>
      <c r="BF115" s="10"/>
      <c r="BG115" s="10"/>
      <c r="BH115" s="10"/>
      <c r="BI115" s="10"/>
      <c r="BJ115" s="10"/>
      <c r="BK115" s="10"/>
      <c r="BL115" s="10"/>
      <c r="BM115" s="10"/>
      <c r="BN115" s="10"/>
      <c r="BO115" s="10"/>
      <c r="BP115" s="10"/>
      <c r="BQ115" s="10"/>
      <c r="BR115" s="10"/>
      <c r="BS115" s="10"/>
    </row>
    <row r="116" spans="1:71" ht="16.5" hidden="1" customHeight="1" x14ac:dyDescent="0.3">
      <c r="A116" s="147" t="s">
        <v>1020</v>
      </c>
      <c r="B116" s="147">
        <v>-121808</v>
      </c>
      <c r="C116" s="147">
        <v>-74188</v>
      </c>
      <c r="D116" s="147">
        <v>-69813</v>
      </c>
      <c r="E116" s="147">
        <v>-47418</v>
      </c>
      <c r="F116" s="147">
        <v>-63312</v>
      </c>
      <c r="G116" s="147">
        <v>-88768</v>
      </c>
      <c r="H116" s="147">
        <v>-95547</v>
      </c>
      <c r="I116" s="147">
        <v>-99416.5</v>
      </c>
      <c r="J116" s="147">
        <v>-135969</v>
      </c>
      <c r="K116" s="147">
        <v>-134219</v>
      </c>
      <c r="L116" s="147">
        <v>-205976</v>
      </c>
      <c r="M116" s="147">
        <v>-47638.42</v>
      </c>
      <c r="N116" s="147">
        <v>0</v>
      </c>
      <c r="O116" s="147">
        <v>0</v>
      </c>
      <c r="P116" s="147">
        <v>0</v>
      </c>
      <c r="Q116" s="147">
        <v>0</v>
      </c>
      <c r="R116" s="147">
        <v>0</v>
      </c>
      <c r="S116" s="147">
        <v>0</v>
      </c>
      <c r="T116" s="147">
        <v>0</v>
      </c>
      <c r="U116" s="147">
        <v>0</v>
      </c>
      <c r="V116" s="147">
        <v>0</v>
      </c>
      <c r="W116" s="147">
        <v>0</v>
      </c>
      <c r="X116" s="147">
        <v>0</v>
      </c>
      <c r="Y116" s="147">
        <v>0</v>
      </c>
      <c r="Z116" s="147">
        <v>0</v>
      </c>
      <c r="AA116" s="147">
        <v>0</v>
      </c>
      <c r="AB116" s="147">
        <v>0</v>
      </c>
      <c r="AC116" s="147">
        <v>0</v>
      </c>
      <c r="AD116" s="147">
        <v>0</v>
      </c>
      <c r="AE116" s="147">
        <v>0</v>
      </c>
      <c r="AF116" s="147">
        <v>0</v>
      </c>
      <c r="AG116" s="147">
        <v>0</v>
      </c>
      <c r="AH116" s="147">
        <v>0</v>
      </c>
      <c r="AI116" s="147">
        <v>0</v>
      </c>
      <c r="AJ116" s="147">
        <v>0</v>
      </c>
      <c r="AK116" s="147">
        <v>0</v>
      </c>
      <c r="AL116" s="147">
        <v>0</v>
      </c>
      <c r="AM116" s="147">
        <v>0</v>
      </c>
      <c r="AN116" s="147">
        <v>0</v>
      </c>
      <c r="AO116" s="147">
        <v>0</v>
      </c>
      <c r="AP116" s="147">
        <v>0</v>
      </c>
      <c r="AQ116" s="147">
        <v>0</v>
      </c>
      <c r="AR116" s="147">
        <v>0</v>
      </c>
      <c r="AS116" s="147">
        <v>0</v>
      </c>
      <c r="AT116" s="147">
        <v>0</v>
      </c>
      <c r="AU116" s="147">
        <v>0</v>
      </c>
      <c r="AV116" s="147">
        <v>0</v>
      </c>
      <c r="AW116" s="147">
        <v>0</v>
      </c>
      <c r="AX116" s="147">
        <v>0</v>
      </c>
      <c r="AY116" s="147">
        <v>0</v>
      </c>
      <c r="AZ116" s="147">
        <v>0</v>
      </c>
      <c r="BA116" s="10"/>
      <c r="BB116" s="10"/>
      <c r="BC116" s="10"/>
      <c r="BD116" s="10"/>
      <c r="BE116" s="10"/>
      <c r="BF116" s="10"/>
      <c r="BG116" s="10"/>
      <c r="BH116" s="10"/>
      <c r="BI116" s="10"/>
      <c r="BJ116" s="10"/>
      <c r="BK116" s="10"/>
      <c r="BL116" s="10"/>
      <c r="BM116" s="10"/>
      <c r="BN116" s="10"/>
      <c r="BO116" s="10"/>
      <c r="BP116" s="10"/>
      <c r="BQ116" s="10"/>
      <c r="BR116" s="10"/>
      <c r="BS116" s="10"/>
    </row>
    <row r="117" spans="1:71" ht="16.5" hidden="1" customHeight="1" x14ac:dyDescent="0.3">
      <c r="A117" s="147" t="s">
        <v>811</v>
      </c>
      <c r="B117" s="147">
        <v>-6018</v>
      </c>
      <c r="C117" s="147">
        <v>5205</v>
      </c>
      <c r="D117" s="147">
        <v>-6503</v>
      </c>
      <c r="E117" s="147">
        <v>0</v>
      </c>
      <c r="F117" s="147">
        <v>-87503</v>
      </c>
      <c r="G117" s="147">
        <v>0</v>
      </c>
      <c r="H117" s="147">
        <v>0</v>
      </c>
      <c r="I117" s="147">
        <v>0</v>
      </c>
      <c r="J117" s="147">
        <v>0</v>
      </c>
      <c r="K117" s="147">
        <v>0</v>
      </c>
      <c r="L117" s="147">
        <v>0</v>
      </c>
      <c r="M117" s="147">
        <v>5940.22</v>
      </c>
      <c r="N117" s="147">
        <v>-170356</v>
      </c>
      <c r="O117" s="147">
        <v>0</v>
      </c>
      <c r="P117" s="147">
        <v>0</v>
      </c>
      <c r="Q117" s="147">
        <v>0</v>
      </c>
      <c r="R117" s="147">
        <v>0</v>
      </c>
      <c r="S117" s="147">
        <v>0</v>
      </c>
      <c r="T117" s="147">
        <v>0</v>
      </c>
      <c r="U117" s="147">
        <v>0</v>
      </c>
      <c r="V117" s="147">
        <v>0</v>
      </c>
      <c r="W117" s="147">
        <v>0</v>
      </c>
      <c r="X117" s="147">
        <v>0</v>
      </c>
      <c r="Y117" s="147">
        <v>0</v>
      </c>
      <c r="Z117" s="147">
        <v>0</v>
      </c>
      <c r="AA117" s="147">
        <v>0</v>
      </c>
      <c r="AB117" s="147">
        <v>0</v>
      </c>
      <c r="AC117" s="147">
        <v>0</v>
      </c>
      <c r="AD117" s="147">
        <v>0</v>
      </c>
      <c r="AE117" s="147">
        <v>0</v>
      </c>
      <c r="AF117" s="147">
        <v>0</v>
      </c>
      <c r="AG117" s="147">
        <v>0</v>
      </c>
      <c r="AH117" s="147">
        <v>0</v>
      </c>
      <c r="AI117" s="147">
        <v>0</v>
      </c>
      <c r="AJ117" s="147">
        <v>0</v>
      </c>
      <c r="AK117" s="147">
        <v>0</v>
      </c>
      <c r="AL117" s="147">
        <v>0</v>
      </c>
      <c r="AM117" s="147">
        <v>0</v>
      </c>
      <c r="AN117" s="147">
        <v>0</v>
      </c>
      <c r="AO117" s="147">
        <v>0</v>
      </c>
      <c r="AP117" s="147">
        <v>0</v>
      </c>
      <c r="AQ117" s="147">
        <v>0</v>
      </c>
      <c r="AR117" s="147">
        <v>0</v>
      </c>
      <c r="AS117" s="147">
        <v>0</v>
      </c>
      <c r="AT117" s="147">
        <v>0</v>
      </c>
      <c r="AU117" s="147">
        <v>-9242147</v>
      </c>
      <c r="AV117" s="147">
        <v>-10144406</v>
      </c>
      <c r="AW117" s="147">
        <v>-4225576</v>
      </c>
      <c r="AX117" s="147">
        <v>-3474690</v>
      </c>
      <c r="AY117" s="147">
        <v>-3462588</v>
      </c>
      <c r="AZ117" s="147">
        <v>-2487546</v>
      </c>
      <c r="BA117" s="10"/>
      <c r="BB117" s="10"/>
      <c r="BC117" s="10"/>
      <c r="BD117" s="10"/>
      <c r="BE117" s="10"/>
      <c r="BF117" s="10"/>
      <c r="BG117" s="10"/>
      <c r="BH117" s="10"/>
      <c r="BI117" s="10"/>
      <c r="BJ117" s="10"/>
      <c r="BK117" s="10"/>
      <c r="BL117" s="10"/>
      <c r="BM117" s="10"/>
      <c r="BN117" s="10"/>
      <c r="BO117" s="10"/>
      <c r="BP117" s="10"/>
      <c r="BQ117" s="10"/>
      <c r="BR117" s="10"/>
      <c r="BS117" s="10"/>
    </row>
    <row r="118" spans="1:71" ht="16.5" hidden="1" customHeight="1" x14ac:dyDescent="0.3">
      <c r="A118" s="147" t="s">
        <v>812</v>
      </c>
      <c r="B118" s="147">
        <v>13692374</v>
      </c>
      <c r="C118" s="147">
        <v>13665487</v>
      </c>
      <c r="D118" s="147">
        <v>14110421</v>
      </c>
      <c r="E118" s="147">
        <v>14362271</v>
      </c>
      <c r="F118" s="147">
        <v>14994569</v>
      </c>
      <c r="G118" s="147">
        <v>15347245</v>
      </c>
      <c r="H118" s="147">
        <v>15548468</v>
      </c>
      <c r="I118" s="147">
        <v>16331121.220000001</v>
      </c>
      <c r="J118" s="147">
        <v>16247643</v>
      </c>
      <c r="K118" s="147">
        <v>17119678</v>
      </c>
      <c r="L118" s="147">
        <v>16982836</v>
      </c>
      <c r="M118" s="147">
        <v>20966986.93</v>
      </c>
      <c r="N118" s="147">
        <v>21125552</v>
      </c>
      <c r="O118" s="147">
        <v>22125142</v>
      </c>
      <c r="P118" s="147">
        <v>22873659</v>
      </c>
      <c r="Q118" s="147">
        <v>24417643.52</v>
      </c>
      <c r="R118" s="147">
        <v>25817466</v>
      </c>
      <c r="S118" s="147">
        <v>36480062</v>
      </c>
      <c r="T118" s="147">
        <v>36761810</v>
      </c>
      <c r="U118" s="147">
        <v>37215429.886</v>
      </c>
      <c r="V118" s="147">
        <v>37179380</v>
      </c>
      <c r="W118" s="147">
        <v>37172385</v>
      </c>
      <c r="X118" s="147">
        <v>37983801</v>
      </c>
      <c r="Y118" s="147">
        <v>39536378.692000002</v>
      </c>
      <c r="Z118" s="147">
        <v>40411041</v>
      </c>
      <c r="AA118" s="147">
        <v>40816354</v>
      </c>
      <c r="AB118" s="147">
        <v>40561782</v>
      </c>
      <c r="AC118" s="147">
        <v>43665382.811999999</v>
      </c>
      <c r="AD118" s="147">
        <v>43890344</v>
      </c>
      <c r="AE118" s="147">
        <v>45183687</v>
      </c>
      <c r="AF118" s="147">
        <v>46435045</v>
      </c>
      <c r="AG118" s="147">
        <v>45787493.350000001</v>
      </c>
      <c r="AH118" s="147">
        <v>44508503</v>
      </c>
      <c r="AI118" s="147">
        <v>44113728</v>
      </c>
      <c r="AJ118" s="147">
        <v>42338314</v>
      </c>
      <c r="AK118" s="147">
        <v>43242675</v>
      </c>
      <c r="AL118" s="147">
        <v>43693292</v>
      </c>
      <c r="AM118" s="147">
        <v>44606493</v>
      </c>
      <c r="AN118" s="147">
        <v>44529689</v>
      </c>
      <c r="AO118" s="147">
        <v>44459402</v>
      </c>
      <c r="AP118" s="147">
        <v>44547613</v>
      </c>
      <c r="AQ118" s="147">
        <v>42973688</v>
      </c>
      <c r="AR118" s="147">
        <v>42470167</v>
      </c>
      <c r="AS118" s="147">
        <v>43233471</v>
      </c>
      <c r="AT118" s="147">
        <v>43289189</v>
      </c>
      <c r="AU118" s="147">
        <v>42511024</v>
      </c>
      <c r="AV118" s="147">
        <v>41794418</v>
      </c>
      <c r="AW118" s="147">
        <v>48423199</v>
      </c>
      <c r="AX118" s="147">
        <v>49064892</v>
      </c>
      <c r="AY118" s="147">
        <v>49965075</v>
      </c>
      <c r="AZ118" s="147">
        <v>50666139</v>
      </c>
      <c r="BA118" s="10"/>
      <c r="BB118" s="10"/>
      <c r="BC118" s="10"/>
      <c r="BD118" s="10"/>
      <c r="BE118" s="10"/>
      <c r="BF118" s="10"/>
      <c r="BG118" s="10"/>
      <c r="BH118" s="10"/>
      <c r="BI118" s="10"/>
      <c r="BJ118" s="10"/>
      <c r="BK118" s="10"/>
      <c r="BL118" s="10"/>
      <c r="BM118" s="10"/>
      <c r="BN118" s="10"/>
      <c r="BO118" s="10"/>
      <c r="BP118" s="10"/>
      <c r="BQ118" s="10"/>
      <c r="BR118" s="10"/>
      <c r="BS118" s="10"/>
    </row>
    <row r="119" spans="1:71" ht="16.5" hidden="1" customHeight="1" x14ac:dyDescent="0.3">
      <c r="A119" s="147" t="s">
        <v>1021</v>
      </c>
      <c r="B119" s="147">
        <v>1540158</v>
      </c>
      <c r="C119" s="147">
        <v>1591243</v>
      </c>
      <c r="D119" s="147">
        <v>1773847</v>
      </c>
      <c r="E119" s="147">
        <v>1868454</v>
      </c>
      <c r="F119" s="147">
        <v>1934896</v>
      </c>
      <c r="G119" s="147">
        <v>1975029</v>
      </c>
      <c r="H119" s="147">
        <v>1989020</v>
      </c>
      <c r="I119" s="147">
        <v>2079643.56</v>
      </c>
      <c r="J119" s="147">
        <v>2119584</v>
      </c>
      <c r="K119" s="147">
        <v>2251721</v>
      </c>
      <c r="L119" s="147">
        <v>2155170</v>
      </c>
      <c r="M119" s="147">
        <v>2268547.84</v>
      </c>
      <c r="N119" s="147">
        <v>2275632</v>
      </c>
      <c r="O119" s="147">
        <v>2379865</v>
      </c>
      <c r="P119" s="147">
        <v>2349125</v>
      </c>
      <c r="Q119" s="147">
        <v>2651393.12</v>
      </c>
      <c r="R119" s="147">
        <v>2738088</v>
      </c>
      <c r="S119" s="147">
        <v>2907573</v>
      </c>
      <c r="T119" s="147">
        <v>2982162</v>
      </c>
      <c r="U119" s="147">
        <v>3128203.2820000001</v>
      </c>
      <c r="V119" s="147">
        <v>3794277</v>
      </c>
      <c r="W119" s="147">
        <v>3703945</v>
      </c>
      <c r="X119" s="147">
        <v>3876380</v>
      </c>
      <c r="Y119" s="147">
        <v>3810729.9029999999</v>
      </c>
      <c r="Z119" s="147">
        <v>3911447</v>
      </c>
      <c r="AA119" s="147">
        <v>3649187</v>
      </c>
      <c r="AB119" s="147">
        <v>3668459</v>
      </c>
      <c r="AC119" s="147">
        <v>3801524.4070000001</v>
      </c>
      <c r="AD119" s="147">
        <v>3750455</v>
      </c>
      <c r="AE119" s="147">
        <v>3835619</v>
      </c>
      <c r="AF119" s="147">
        <v>3098882</v>
      </c>
      <c r="AG119" s="147">
        <v>2838033.25</v>
      </c>
      <c r="AH119" s="147">
        <v>4720859</v>
      </c>
      <c r="AI119" s="147">
        <v>4683703</v>
      </c>
      <c r="AJ119" s="147">
        <v>4327505</v>
      </c>
      <c r="AK119" s="147">
        <v>4193261</v>
      </c>
      <c r="AL119" s="147">
        <v>4206491</v>
      </c>
      <c r="AM119" s="147">
        <v>3993122</v>
      </c>
      <c r="AN119" s="147">
        <v>4036639</v>
      </c>
      <c r="AO119" s="147">
        <v>3767740</v>
      </c>
      <c r="AP119" s="147">
        <v>3721297</v>
      </c>
      <c r="AQ119" s="147">
        <v>3140198</v>
      </c>
      <c r="AR119" s="147">
        <v>3137050</v>
      </c>
      <c r="AS119" s="147">
        <v>3260573</v>
      </c>
      <c r="AT119" s="147">
        <v>3327272</v>
      </c>
      <c r="AU119" s="147">
        <v>3502255</v>
      </c>
      <c r="AV119" s="147">
        <v>3384328</v>
      </c>
      <c r="AW119" s="147">
        <v>3371760</v>
      </c>
      <c r="AX119" s="147">
        <v>3443025</v>
      </c>
      <c r="AY119" s="147">
        <v>3512564</v>
      </c>
      <c r="AZ119" s="147">
        <v>3484202</v>
      </c>
      <c r="BA119" s="10"/>
      <c r="BB119" s="10"/>
      <c r="BC119" s="10"/>
      <c r="BD119" s="10"/>
      <c r="BE119" s="10"/>
      <c r="BF119" s="10"/>
      <c r="BG119" s="10"/>
      <c r="BH119" s="10"/>
      <c r="BI119" s="10"/>
      <c r="BJ119" s="10"/>
      <c r="BK119" s="10"/>
      <c r="BL119" s="10"/>
      <c r="BM119" s="10"/>
      <c r="BN119" s="10"/>
      <c r="BO119" s="10"/>
      <c r="BP119" s="10"/>
      <c r="BQ119" s="10"/>
      <c r="BR119" s="10"/>
      <c r="BS119" s="10"/>
    </row>
    <row r="120" spans="1:71" ht="16.5" hidden="1" customHeight="1" x14ac:dyDescent="0.3">
      <c r="A120" s="147" t="s">
        <v>813</v>
      </c>
      <c r="B120" s="147">
        <v>15232532</v>
      </c>
      <c r="C120" s="147">
        <v>15256730</v>
      </c>
      <c r="D120" s="147">
        <v>15884268</v>
      </c>
      <c r="E120" s="147">
        <v>16230725</v>
      </c>
      <c r="F120" s="147">
        <v>16929465</v>
      </c>
      <c r="G120" s="147">
        <v>17322274</v>
      </c>
      <c r="H120" s="147">
        <v>17537488</v>
      </c>
      <c r="I120" s="147">
        <v>18410764.780000001</v>
      </c>
      <c r="J120" s="147">
        <v>18367227</v>
      </c>
      <c r="K120" s="147">
        <v>19371399</v>
      </c>
      <c r="L120" s="147">
        <v>19138006</v>
      </c>
      <c r="M120" s="147">
        <v>23235534.760000002</v>
      </c>
      <c r="N120" s="147">
        <v>23401184</v>
      </c>
      <c r="O120" s="147">
        <v>24505007</v>
      </c>
      <c r="P120" s="147">
        <v>25222784</v>
      </c>
      <c r="Q120" s="147">
        <v>27069036.640000001</v>
      </c>
      <c r="R120" s="147">
        <v>28555554</v>
      </c>
      <c r="S120" s="147">
        <v>39387635</v>
      </c>
      <c r="T120" s="147">
        <v>39743972</v>
      </c>
      <c r="U120" s="147">
        <v>40343633.167999998</v>
      </c>
      <c r="V120" s="147">
        <v>40973657</v>
      </c>
      <c r="W120" s="147">
        <v>40876330</v>
      </c>
      <c r="X120" s="147">
        <v>41860181</v>
      </c>
      <c r="Y120" s="147">
        <v>43347108.594999999</v>
      </c>
      <c r="Z120" s="147">
        <v>44322488</v>
      </c>
      <c r="AA120" s="147">
        <v>44465541</v>
      </c>
      <c r="AB120" s="147">
        <v>44230241</v>
      </c>
      <c r="AC120" s="147">
        <v>47466907.218999997</v>
      </c>
      <c r="AD120" s="147">
        <v>47640799</v>
      </c>
      <c r="AE120" s="147">
        <v>49019306</v>
      </c>
      <c r="AF120" s="147">
        <v>49533927</v>
      </c>
      <c r="AG120" s="147">
        <v>48625526.600000001</v>
      </c>
      <c r="AH120" s="147">
        <v>49229362</v>
      </c>
      <c r="AI120" s="147">
        <v>48797431</v>
      </c>
      <c r="AJ120" s="147">
        <v>46665819</v>
      </c>
      <c r="AK120" s="147">
        <v>47435936</v>
      </c>
      <c r="AL120" s="147">
        <v>47899783</v>
      </c>
      <c r="AM120" s="147">
        <v>48599615</v>
      </c>
      <c r="AN120" s="147">
        <v>48566328</v>
      </c>
      <c r="AO120" s="147">
        <v>48227142</v>
      </c>
      <c r="AP120" s="147">
        <v>48268910</v>
      </c>
      <c r="AQ120" s="147">
        <v>46113886</v>
      </c>
      <c r="AR120" s="147">
        <v>45607217</v>
      </c>
      <c r="AS120" s="147">
        <v>46494044</v>
      </c>
      <c r="AT120" s="147">
        <v>46616461</v>
      </c>
      <c r="AU120" s="147">
        <v>46013279</v>
      </c>
      <c r="AV120" s="147">
        <v>45178746</v>
      </c>
      <c r="AW120" s="147">
        <v>51794959</v>
      </c>
      <c r="AX120" s="147">
        <v>52507917</v>
      </c>
      <c r="AY120" s="147">
        <v>53477639</v>
      </c>
      <c r="AZ120" s="147">
        <v>54150341</v>
      </c>
      <c r="BA120" s="10"/>
      <c r="BB120" s="10"/>
      <c r="BC120" s="10"/>
      <c r="BD120" s="10"/>
      <c r="BE120" s="10"/>
      <c r="BF120" s="10"/>
      <c r="BG120" s="10"/>
      <c r="BH120" s="10"/>
      <c r="BI120" s="10"/>
      <c r="BJ120" s="10"/>
      <c r="BK120" s="10"/>
      <c r="BL120" s="10"/>
      <c r="BM120" s="10"/>
      <c r="BN120" s="10"/>
      <c r="BO120" s="10"/>
      <c r="BP120" s="10"/>
      <c r="BQ120" s="10"/>
      <c r="BR120" s="10"/>
      <c r="BS120" s="10"/>
    </row>
    <row r="121" spans="1:71" ht="16.5" hidden="1" customHeight="1" x14ac:dyDescent="0.3">
      <c r="A121" s="10"/>
      <c r="B121" s="76"/>
      <c r="C121" s="76"/>
      <c r="D121" s="76"/>
      <c r="E121" s="76"/>
      <c r="F121" s="76"/>
      <c r="G121" s="76"/>
      <c r="H121" s="76"/>
      <c r="I121" s="76"/>
      <c r="J121" s="76"/>
      <c r="K121" s="76"/>
      <c r="L121" s="76"/>
      <c r="M121" s="76"/>
      <c r="N121" s="76"/>
      <c r="O121" s="76"/>
      <c r="P121" s="76"/>
      <c r="Q121" s="76"/>
      <c r="R121" s="76"/>
      <c r="S121" s="76"/>
      <c r="T121" s="76"/>
      <c r="U121" s="76"/>
      <c r="V121" s="76"/>
      <c r="W121" s="76"/>
      <c r="X121" s="76"/>
      <c r="Y121" s="76"/>
      <c r="Z121" s="76"/>
      <c r="AA121" s="76"/>
      <c r="AB121" s="76"/>
      <c r="AC121" s="76"/>
      <c r="AD121" s="76"/>
      <c r="AE121" s="76"/>
      <c r="AF121" s="76"/>
      <c r="AG121" s="76"/>
      <c r="AH121" s="76"/>
      <c r="AI121" s="76"/>
      <c r="AJ121" s="76"/>
      <c r="AK121" s="76"/>
      <c r="AL121" s="76"/>
      <c r="AM121" s="76"/>
      <c r="AN121" s="76"/>
      <c r="AO121" s="76"/>
      <c r="AP121" s="76"/>
      <c r="AQ121" s="76"/>
      <c r="AR121" s="76"/>
      <c r="AS121" s="76"/>
      <c r="AT121" s="76"/>
      <c r="AU121" s="76"/>
      <c r="AV121" s="76"/>
      <c r="AW121" s="76"/>
      <c r="AX121" s="76"/>
      <c r="AY121" s="76"/>
      <c r="AZ121" s="76"/>
      <c r="BA121" s="10"/>
      <c r="BB121" s="10"/>
      <c r="BC121" s="10"/>
      <c r="BD121" s="10"/>
      <c r="BE121" s="10"/>
      <c r="BF121" s="10"/>
      <c r="BG121" s="10"/>
      <c r="BH121" s="10"/>
      <c r="BI121" s="10"/>
      <c r="BJ121" s="10"/>
      <c r="BK121" s="10"/>
      <c r="BL121" s="10"/>
      <c r="BM121" s="10"/>
      <c r="BN121" s="10"/>
      <c r="BO121" s="10"/>
      <c r="BP121" s="10"/>
      <c r="BQ121" s="10"/>
      <c r="BR121" s="10"/>
      <c r="BS121" s="10"/>
    </row>
    <row r="122" spans="1:71" ht="16.5" hidden="1" customHeight="1" x14ac:dyDescent="0.3">
      <c r="A122" s="10"/>
      <c r="B122" s="76"/>
      <c r="C122" s="76"/>
      <c r="D122" s="76"/>
      <c r="E122" s="76"/>
      <c r="F122" s="76"/>
      <c r="G122" s="76"/>
      <c r="H122" s="76"/>
      <c r="I122" s="76"/>
      <c r="J122" s="76"/>
      <c r="K122" s="76"/>
      <c r="L122" s="76"/>
      <c r="M122" s="76"/>
      <c r="N122" s="76"/>
      <c r="O122" s="76"/>
      <c r="P122" s="76"/>
      <c r="Q122" s="76"/>
      <c r="R122" s="76"/>
      <c r="S122" s="76"/>
      <c r="T122" s="76"/>
      <c r="U122" s="76"/>
      <c r="V122" s="76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0"/>
      <c r="AH122" s="10"/>
      <c r="AI122" s="10"/>
      <c r="AJ122" s="10"/>
      <c r="AK122" s="10"/>
      <c r="AL122" s="10"/>
      <c r="AM122" s="10"/>
      <c r="AN122" s="10"/>
      <c r="AO122" s="10"/>
      <c r="AP122" s="10"/>
      <c r="AQ122" s="10"/>
      <c r="AR122" s="10"/>
      <c r="AS122" s="10"/>
      <c r="AT122" s="10"/>
      <c r="AU122" s="10"/>
      <c r="AV122" s="10"/>
      <c r="AW122" s="10"/>
      <c r="AX122" s="10"/>
      <c r="AY122" s="10"/>
      <c r="AZ122" s="10"/>
      <c r="BA122" s="10"/>
      <c r="BB122" s="10"/>
      <c r="BC122" s="10"/>
      <c r="BD122" s="10"/>
      <c r="BE122" s="10"/>
      <c r="BF122" s="10"/>
      <c r="BG122" s="10"/>
      <c r="BH122" s="10"/>
      <c r="BI122" s="10"/>
      <c r="BJ122" s="10"/>
      <c r="BK122" s="10"/>
      <c r="BL122" s="10"/>
      <c r="BM122" s="10"/>
      <c r="BN122" s="10"/>
      <c r="BO122" s="10"/>
      <c r="BP122" s="10"/>
      <c r="BQ122" s="10"/>
      <c r="BR122" s="10"/>
      <c r="BS122" s="10"/>
    </row>
    <row r="123" spans="1:71" ht="16.5" hidden="1" customHeight="1" x14ac:dyDescent="0.3">
      <c r="A123" s="118" t="s">
        <v>1022</v>
      </c>
      <c r="B123" s="76">
        <f>B56+B61+B64</f>
        <v>7910679</v>
      </c>
      <c r="C123" s="76">
        <f t="shared" ref="C123:AZ123" si="0">C56+C61+C64</f>
        <v>8801748</v>
      </c>
      <c r="D123" s="76">
        <f t="shared" si="0"/>
        <v>12513210</v>
      </c>
      <c r="E123" s="76">
        <f t="shared" si="0"/>
        <v>10997600</v>
      </c>
      <c r="F123" s="76">
        <f t="shared" si="0"/>
        <v>8161555</v>
      </c>
      <c r="G123" s="76">
        <f t="shared" si="0"/>
        <v>6300156</v>
      </c>
      <c r="H123" s="76">
        <f t="shared" si="0"/>
        <v>7684056</v>
      </c>
      <c r="I123" s="76">
        <f t="shared" si="0"/>
        <v>7285028.0299999993</v>
      </c>
      <c r="J123" s="76">
        <f t="shared" si="0"/>
        <v>6870488</v>
      </c>
      <c r="K123" s="76">
        <f t="shared" si="0"/>
        <v>10600867</v>
      </c>
      <c r="L123" s="76">
        <f t="shared" si="0"/>
        <v>12587621</v>
      </c>
      <c r="M123" s="76">
        <f t="shared" si="0"/>
        <v>12079834.75</v>
      </c>
      <c r="N123" s="76">
        <f t="shared" si="0"/>
        <v>12475374</v>
      </c>
      <c r="O123" s="76">
        <f t="shared" si="0"/>
        <v>12181905</v>
      </c>
      <c r="P123" s="76">
        <f t="shared" si="0"/>
        <v>15168893</v>
      </c>
      <c r="Q123" s="76">
        <f t="shared" si="0"/>
        <v>15460723.17</v>
      </c>
      <c r="R123" s="76">
        <f t="shared" si="0"/>
        <v>15060851</v>
      </c>
      <c r="S123" s="76">
        <f t="shared" si="0"/>
        <v>20317690</v>
      </c>
      <c r="T123" s="76">
        <f t="shared" si="0"/>
        <v>20068359</v>
      </c>
      <c r="U123" s="76">
        <f t="shared" si="0"/>
        <v>23410200.366</v>
      </c>
      <c r="V123" s="76">
        <f t="shared" si="0"/>
        <v>26483779</v>
      </c>
      <c r="W123" s="76">
        <f t="shared" si="0"/>
        <v>29689471</v>
      </c>
      <c r="X123" s="76">
        <f t="shared" si="0"/>
        <v>32277827</v>
      </c>
      <c r="Y123" s="76">
        <f t="shared" si="0"/>
        <v>33451967.515999999</v>
      </c>
      <c r="Z123" s="76">
        <f t="shared" si="0"/>
        <v>27449460</v>
      </c>
      <c r="AA123" s="76">
        <f t="shared" si="0"/>
        <v>29291848</v>
      </c>
      <c r="AB123" s="76">
        <f t="shared" si="0"/>
        <v>24294890</v>
      </c>
      <c r="AC123" s="76">
        <f t="shared" si="0"/>
        <v>27075275.576000001</v>
      </c>
      <c r="AD123" s="76">
        <f t="shared" si="0"/>
        <v>22361576</v>
      </c>
      <c r="AE123" s="76">
        <f t="shared" si="0"/>
        <v>19944126</v>
      </c>
      <c r="AF123" s="76">
        <f t="shared" si="0"/>
        <v>20741017</v>
      </c>
      <c r="AG123" s="76">
        <f t="shared" si="0"/>
        <v>23038652.109999999</v>
      </c>
      <c r="AH123" s="76">
        <f t="shared" si="0"/>
        <v>18835812</v>
      </c>
      <c r="AI123" s="76">
        <f t="shared" si="0"/>
        <v>20298232</v>
      </c>
      <c r="AJ123" s="76">
        <f t="shared" si="0"/>
        <v>18980398</v>
      </c>
      <c r="AK123" s="76">
        <f t="shared" si="0"/>
        <v>40329532</v>
      </c>
      <c r="AL123" s="76">
        <f t="shared" si="0"/>
        <v>13456917</v>
      </c>
      <c r="AM123" s="76">
        <f t="shared" si="0"/>
        <v>14283745</v>
      </c>
      <c r="AN123" s="76">
        <f t="shared" si="0"/>
        <v>16486985</v>
      </c>
      <c r="AO123" s="76">
        <f t="shared" si="0"/>
        <v>16261617</v>
      </c>
      <c r="AP123" s="76">
        <f t="shared" si="0"/>
        <v>18068915</v>
      </c>
      <c r="AQ123" s="76">
        <f t="shared" si="0"/>
        <v>18060376</v>
      </c>
      <c r="AR123" s="76">
        <f t="shared" si="0"/>
        <v>23088034</v>
      </c>
      <c r="AS123" s="76">
        <f t="shared" si="0"/>
        <v>22802532</v>
      </c>
      <c r="AT123" s="76">
        <f t="shared" si="0"/>
        <v>25182251</v>
      </c>
      <c r="AU123" s="76">
        <f t="shared" si="0"/>
        <v>25676527</v>
      </c>
      <c r="AV123" s="76">
        <f t="shared" si="0"/>
        <v>26447944</v>
      </c>
      <c r="AW123" s="76">
        <f t="shared" si="0"/>
        <v>15280011</v>
      </c>
      <c r="AX123" s="76">
        <f t="shared" si="0"/>
        <v>14042532</v>
      </c>
      <c r="AY123" s="76">
        <f t="shared" si="0"/>
        <v>13805813</v>
      </c>
      <c r="AZ123" s="76">
        <f t="shared" si="0"/>
        <v>20478454</v>
      </c>
      <c r="BA123" s="76"/>
      <c r="BB123" s="76"/>
      <c r="BC123" s="76"/>
      <c r="BD123" s="76"/>
      <c r="BE123" s="76"/>
      <c r="BF123" s="76"/>
      <c r="BG123" s="76"/>
      <c r="BH123" s="76"/>
      <c r="BI123" s="76"/>
      <c r="BJ123" s="76"/>
      <c r="BK123" s="76"/>
      <c r="BL123" s="76"/>
      <c r="BM123" s="76"/>
      <c r="BN123" s="76"/>
      <c r="BO123" s="76"/>
      <c r="BP123" s="76"/>
      <c r="BQ123" s="76"/>
      <c r="BR123" s="76"/>
      <c r="BS123" s="76"/>
    </row>
    <row r="124" spans="1:71" ht="16.5" hidden="1" customHeight="1" x14ac:dyDescent="0.3">
      <c r="A124" s="118" t="s">
        <v>1023</v>
      </c>
      <c r="B124" s="76">
        <f>B80</f>
        <v>4766338</v>
      </c>
      <c r="C124" s="76">
        <f t="shared" ref="C124:AZ124" si="1">C80</f>
        <v>4736615</v>
      </c>
      <c r="D124" s="76">
        <f t="shared" si="1"/>
        <v>4673831</v>
      </c>
      <c r="E124" s="76">
        <f t="shared" si="1"/>
        <v>6616042</v>
      </c>
      <c r="F124" s="76">
        <f t="shared" si="1"/>
        <v>6756125</v>
      </c>
      <c r="G124" s="76">
        <f t="shared" si="1"/>
        <v>6511897</v>
      </c>
      <c r="H124" s="76">
        <f t="shared" si="1"/>
        <v>6490576</v>
      </c>
      <c r="I124" s="76">
        <f t="shared" si="1"/>
        <v>4964303.6399999997</v>
      </c>
      <c r="J124" s="76">
        <f t="shared" si="1"/>
        <v>4943058</v>
      </c>
      <c r="K124" s="76">
        <f t="shared" si="1"/>
        <v>1575823</v>
      </c>
      <c r="L124" s="76">
        <f t="shared" si="1"/>
        <v>1418070</v>
      </c>
      <c r="M124" s="76">
        <f t="shared" si="1"/>
        <v>25391563.239999998</v>
      </c>
      <c r="N124" s="76">
        <f t="shared" si="1"/>
        <v>26021271</v>
      </c>
      <c r="O124" s="76">
        <f t="shared" si="1"/>
        <v>26633935</v>
      </c>
      <c r="P124" s="76">
        <f t="shared" si="1"/>
        <v>24722674</v>
      </c>
      <c r="Q124" s="76">
        <f t="shared" si="1"/>
        <v>24305534.82</v>
      </c>
      <c r="R124" s="76">
        <f t="shared" si="1"/>
        <v>23785040</v>
      </c>
      <c r="S124" s="76">
        <f t="shared" si="1"/>
        <v>12291182</v>
      </c>
      <c r="T124" s="76">
        <f t="shared" si="1"/>
        <v>12158254</v>
      </c>
      <c r="U124" s="76">
        <f t="shared" si="1"/>
        <v>11598236.624</v>
      </c>
      <c r="V124" s="76">
        <f t="shared" si="1"/>
        <v>11344557</v>
      </c>
      <c r="W124" s="76">
        <f t="shared" si="1"/>
        <v>11517492</v>
      </c>
      <c r="X124" s="76">
        <f t="shared" si="1"/>
        <v>7954819</v>
      </c>
      <c r="Y124" s="76">
        <f t="shared" si="1"/>
        <v>9598370.1209999993</v>
      </c>
      <c r="Z124" s="76">
        <f t="shared" si="1"/>
        <v>17664226</v>
      </c>
      <c r="AA124" s="76">
        <f t="shared" si="1"/>
        <v>14846730</v>
      </c>
      <c r="AB124" s="76">
        <f t="shared" si="1"/>
        <v>14715194</v>
      </c>
      <c r="AC124" s="76">
        <f t="shared" si="1"/>
        <v>19225009.471999999</v>
      </c>
      <c r="AD124" s="76">
        <f t="shared" si="1"/>
        <v>19071179</v>
      </c>
      <c r="AE124" s="76">
        <f t="shared" si="1"/>
        <v>19062802</v>
      </c>
      <c r="AF124" s="76">
        <f t="shared" si="1"/>
        <v>16329941</v>
      </c>
      <c r="AG124" s="76">
        <f t="shared" si="1"/>
        <v>16140124.67</v>
      </c>
      <c r="AH124" s="76">
        <f t="shared" si="1"/>
        <v>16158422</v>
      </c>
      <c r="AI124" s="76">
        <f t="shared" si="1"/>
        <v>18549565</v>
      </c>
      <c r="AJ124" s="76">
        <f t="shared" si="1"/>
        <v>25640296</v>
      </c>
      <c r="AK124" s="76">
        <f t="shared" si="1"/>
        <v>25588963</v>
      </c>
      <c r="AL124" s="76">
        <f t="shared" si="1"/>
        <v>51397116</v>
      </c>
      <c r="AM124" s="76">
        <f t="shared" si="1"/>
        <v>51193189</v>
      </c>
      <c r="AN124" s="76">
        <f t="shared" si="1"/>
        <v>50962218</v>
      </c>
      <c r="AO124" s="76">
        <f t="shared" si="1"/>
        <v>51035413</v>
      </c>
      <c r="AP124" s="76">
        <f t="shared" si="1"/>
        <v>47646206</v>
      </c>
      <c r="AQ124" s="76">
        <f t="shared" si="1"/>
        <v>47863092</v>
      </c>
      <c r="AR124" s="76">
        <f t="shared" si="1"/>
        <v>41741784</v>
      </c>
      <c r="AS124" s="76">
        <f t="shared" si="1"/>
        <v>41696595</v>
      </c>
      <c r="AT124" s="76">
        <f t="shared" si="1"/>
        <v>39035858</v>
      </c>
      <c r="AU124" s="76">
        <f t="shared" si="1"/>
        <v>38867273</v>
      </c>
      <c r="AV124" s="76">
        <f t="shared" si="1"/>
        <v>38778387</v>
      </c>
      <c r="AW124" s="76">
        <f t="shared" si="1"/>
        <v>44624750</v>
      </c>
      <c r="AX124" s="76">
        <f t="shared" si="1"/>
        <v>43344517</v>
      </c>
      <c r="AY124" s="76">
        <f t="shared" si="1"/>
        <v>43040489</v>
      </c>
      <c r="AZ124" s="76">
        <f t="shared" si="1"/>
        <v>38075793</v>
      </c>
      <c r="BA124" s="76"/>
      <c r="BB124" s="76"/>
      <c r="BC124" s="76"/>
      <c r="BD124" s="76"/>
      <c r="BE124" s="76"/>
      <c r="BF124" s="76"/>
      <c r="BG124" s="76"/>
      <c r="BH124" s="76"/>
      <c r="BI124" s="76"/>
      <c r="BJ124" s="76"/>
      <c r="BK124" s="76"/>
      <c r="BL124" s="76"/>
      <c r="BM124" s="76"/>
      <c r="BN124" s="76"/>
      <c r="BO124" s="76"/>
      <c r="BP124" s="76"/>
      <c r="BQ124" s="76"/>
      <c r="BR124" s="76"/>
      <c r="BS124" s="76"/>
    </row>
    <row r="125" spans="1:71" ht="16.5" hidden="1" customHeight="1" x14ac:dyDescent="0.3">
      <c r="A125" s="118" t="s">
        <v>1024</v>
      </c>
      <c r="B125" s="13">
        <f t="shared" ref="B125:AZ125" si="2">SUM(B123:B124)</f>
        <v>12677017</v>
      </c>
      <c r="C125" s="13">
        <f t="shared" si="2"/>
        <v>13538363</v>
      </c>
      <c r="D125" s="13">
        <f t="shared" si="2"/>
        <v>17187041</v>
      </c>
      <c r="E125" s="13">
        <f t="shared" si="2"/>
        <v>17613642</v>
      </c>
      <c r="F125" s="13">
        <f t="shared" si="2"/>
        <v>14917680</v>
      </c>
      <c r="G125" s="13">
        <f t="shared" si="2"/>
        <v>12812053</v>
      </c>
      <c r="H125" s="13">
        <f t="shared" si="2"/>
        <v>14174632</v>
      </c>
      <c r="I125" s="13">
        <f t="shared" si="2"/>
        <v>12249331.669999998</v>
      </c>
      <c r="J125" s="13">
        <f t="shared" si="2"/>
        <v>11813546</v>
      </c>
      <c r="K125" s="13">
        <f t="shared" si="2"/>
        <v>12176690</v>
      </c>
      <c r="L125" s="13">
        <f t="shared" si="2"/>
        <v>14005691</v>
      </c>
      <c r="M125" s="13">
        <f t="shared" si="2"/>
        <v>37471397.989999995</v>
      </c>
      <c r="N125" s="13">
        <f t="shared" si="2"/>
        <v>38496645</v>
      </c>
      <c r="O125" s="13">
        <f t="shared" si="2"/>
        <v>38815840</v>
      </c>
      <c r="P125" s="13">
        <f t="shared" si="2"/>
        <v>39891567</v>
      </c>
      <c r="Q125" s="13">
        <f t="shared" si="2"/>
        <v>39766257.990000002</v>
      </c>
      <c r="R125" s="13">
        <f t="shared" si="2"/>
        <v>38845891</v>
      </c>
      <c r="S125" s="13">
        <f t="shared" si="2"/>
        <v>32608872</v>
      </c>
      <c r="T125" s="13">
        <f t="shared" si="2"/>
        <v>32226613</v>
      </c>
      <c r="U125" s="13">
        <f t="shared" si="2"/>
        <v>35008436.990000002</v>
      </c>
      <c r="V125" s="13">
        <f t="shared" si="2"/>
        <v>37828336</v>
      </c>
      <c r="W125" s="13">
        <f t="shared" si="2"/>
        <v>41206963</v>
      </c>
      <c r="X125" s="13">
        <f t="shared" si="2"/>
        <v>40232646</v>
      </c>
      <c r="Y125" s="13">
        <f t="shared" si="2"/>
        <v>43050337.636999995</v>
      </c>
      <c r="Z125" s="13">
        <f t="shared" si="2"/>
        <v>45113686</v>
      </c>
      <c r="AA125" s="13">
        <f t="shared" si="2"/>
        <v>44138578</v>
      </c>
      <c r="AB125" s="13">
        <f t="shared" si="2"/>
        <v>39010084</v>
      </c>
      <c r="AC125" s="13">
        <f t="shared" si="2"/>
        <v>46300285.048</v>
      </c>
      <c r="AD125" s="13">
        <f t="shared" si="2"/>
        <v>41432755</v>
      </c>
      <c r="AE125" s="13">
        <f t="shared" si="2"/>
        <v>39006928</v>
      </c>
      <c r="AF125" s="13">
        <f t="shared" si="2"/>
        <v>37070958</v>
      </c>
      <c r="AG125" s="13">
        <f t="shared" si="2"/>
        <v>39178776.780000001</v>
      </c>
      <c r="AH125" s="13">
        <f t="shared" si="2"/>
        <v>34994234</v>
      </c>
      <c r="AI125" s="13">
        <f t="shared" si="2"/>
        <v>38847797</v>
      </c>
      <c r="AJ125" s="13">
        <f t="shared" si="2"/>
        <v>44620694</v>
      </c>
      <c r="AK125" s="13">
        <f t="shared" si="2"/>
        <v>65918495</v>
      </c>
      <c r="AL125" s="13">
        <f t="shared" si="2"/>
        <v>64854033</v>
      </c>
      <c r="AM125" s="13">
        <f t="shared" si="2"/>
        <v>65476934</v>
      </c>
      <c r="AN125" s="13">
        <f t="shared" si="2"/>
        <v>67449203</v>
      </c>
      <c r="AO125" s="13">
        <f t="shared" si="2"/>
        <v>67297030</v>
      </c>
      <c r="AP125" s="13">
        <f t="shared" si="2"/>
        <v>65715121</v>
      </c>
      <c r="AQ125" s="13">
        <f t="shared" si="2"/>
        <v>65923468</v>
      </c>
      <c r="AR125" s="13">
        <f t="shared" si="2"/>
        <v>64829818</v>
      </c>
      <c r="AS125" s="13">
        <f t="shared" si="2"/>
        <v>64499127</v>
      </c>
      <c r="AT125" s="13">
        <f t="shared" si="2"/>
        <v>64218109</v>
      </c>
      <c r="AU125" s="13">
        <f t="shared" si="2"/>
        <v>64543800</v>
      </c>
      <c r="AV125" s="13">
        <f t="shared" si="2"/>
        <v>65226331</v>
      </c>
      <c r="AW125" s="13">
        <f t="shared" si="2"/>
        <v>59904761</v>
      </c>
      <c r="AX125" s="13">
        <f t="shared" si="2"/>
        <v>57387049</v>
      </c>
      <c r="AY125" s="13">
        <f t="shared" si="2"/>
        <v>56846302</v>
      </c>
      <c r="AZ125" s="13">
        <f t="shared" si="2"/>
        <v>58554247</v>
      </c>
      <c r="BA125" s="13"/>
      <c r="BB125" s="13"/>
      <c r="BC125" s="13"/>
      <c r="BD125" s="13"/>
      <c r="BE125" s="13"/>
      <c r="BF125" s="13"/>
      <c r="BG125" s="13"/>
      <c r="BH125" s="13"/>
      <c r="BI125" s="13"/>
      <c r="BJ125" s="13"/>
      <c r="BK125" s="13"/>
      <c r="BL125" s="13"/>
      <c r="BM125" s="13"/>
      <c r="BN125" s="13"/>
      <c r="BO125" s="13"/>
      <c r="BP125" s="13"/>
      <c r="BQ125" s="13"/>
      <c r="BR125" s="13"/>
      <c r="BS125" s="13"/>
    </row>
    <row r="126" spans="1:71" ht="16.5" hidden="1" customHeight="1" x14ac:dyDescent="0.3">
      <c r="A126" s="10"/>
      <c r="B126" s="76"/>
      <c r="C126" s="76"/>
      <c r="D126" s="76"/>
      <c r="E126" s="76"/>
      <c r="F126" s="76"/>
      <c r="G126" s="76"/>
      <c r="H126" s="76"/>
      <c r="I126" s="76"/>
      <c r="J126" s="76"/>
      <c r="K126" s="76"/>
      <c r="L126" s="76"/>
      <c r="M126" s="76"/>
      <c r="N126" s="76"/>
      <c r="O126" s="76"/>
      <c r="P126" s="76"/>
      <c r="Q126" s="76"/>
      <c r="R126" s="76"/>
      <c r="S126" s="76"/>
      <c r="T126" s="76"/>
      <c r="U126" s="76"/>
      <c r="V126" s="76"/>
      <c r="W126" s="76"/>
      <c r="X126" s="76"/>
      <c r="Y126" s="76"/>
      <c r="Z126" s="76"/>
      <c r="AA126" s="76"/>
      <c r="AB126" s="76"/>
      <c r="AC126" s="76"/>
      <c r="AD126" s="76"/>
      <c r="AE126" s="76"/>
      <c r="AF126" s="76"/>
      <c r="AG126" s="76"/>
      <c r="AH126" s="76"/>
      <c r="AI126" s="76"/>
      <c r="AJ126" s="76"/>
      <c r="AK126" s="76"/>
      <c r="AL126" s="76"/>
      <c r="AM126" s="76"/>
      <c r="AN126" s="76"/>
      <c r="AO126" s="76"/>
      <c r="AP126" s="76"/>
      <c r="AQ126" s="76"/>
      <c r="AR126" s="76"/>
      <c r="AS126" s="76"/>
      <c r="AT126" s="76"/>
      <c r="AU126" s="76"/>
      <c r="AV126" s="76"/>
      <c r="AW126" s="76"/>
      <c r="AX126" s="76"/>
      <c r="AY126" s="76"/>
      <c r="AZ126" s="76"/>
      <c r="BA126" s="10"/>
      <c r="BB126" s="10"/>
      <c r="BC126" s="10"/>
      <c r="BD126" s="10"/>
      <c r="BE126" s="10"/>
      <c r="BF126" s="10"/>
      <c r="BG126" s="10"/>
      <c r="BH126" s="10"/>
      <c r="BI126" s="10"/>
      <c r="BJ126" s="10"/>
      <c r="BK126" s="10"/>
      <c r="BL126" s="10"/>
      <c r="BM126" s="10"/>
      <c r="BN126" s="10"/>
      <c r="BO126" s="10"/>
      <c r="BP126" s="10"/>
      <c r="BQ126" s="10"/>
      <c r="BR126" s="10"/>
      <c r="BS126" s="10"/>
    </row>
    <row r="127" spans="1:71" ht="16.5" hidden="1" customHeight="1" x14ac:dyDescent="0.3">
      <c r="A127" s="14" t="s">
        <v>814</v>
      </c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0"/>
      <c r="AH127" s="10"/>
      <c r="AI127" s="10"/>
      <c r="AJ127" s="10"/>
      <c r="AK127" s="10"/>
      <c r="AL127" s="10"/>
      <c r="AM127" s="10"/>
      <c r="AN127" s="10"/>
      <c r="AO127" s="10"/>
      <c r="AP127" s="10"/>
      <c r="AQ127" s="10"/>
      <c r="AR127" s="10"/>
      <c r="AS127" s="10"/>
      <c r="AT127" s="10"/>
      <c r="AU127" s="10"/>
      <c r="AV127" s="10"/>
      <c r="AW127" s="10"/>
      <c r="AX127" s="10"/>
      <c r="AY127" s="10"/>
      <c r="AZ127" s="10"/>
      <c r="BA127" s="10"/>
      <c r="BB127" s="10"/>
      <c r="BC127" s="10"/>
      <c r="BD127" s="10"/>
      <c r="BE127" s="10"/>
      <c r="BF127" s="10"/>
      <c r="BG127" s="10"/>
      <c r="BH127" s="10"/>
      <c r="BI127" s="10"/>
      <c r="BJ127" s="10"/>
      <c r="BK127" s="10"/>
      <c r="BL127" s="10"/>
      <c r="BM127" s="10"/>
      <c r="BN127" s="10"/>
      <c r="BO127" s="10"/>
      <c r="BP127" s="10"/>
      <c r="BQ127" s="10"/>
      <c r="BR127" s="10"/>
      <c r="BS127" s="10"/>
    </row>
    <row r="128" spans="1:71" ht="16.5" hidden="1" customHeight="1" x14ac:dyDescent="0.3">
      <c r="A128" s="147" t="s">
        <v>736</v>
      </c>
      <c r="B128" s="147" t="s">
        <v>737</v>
      </c>
      <c r="C128" s="147" t="s">
        <v>738</v>
      </c>
      <c r="D128" s="147" t="s">
        <v>739</v>
      </c>
      <c r="E128" s="147" t="s">
        <v>740</v>
      </c>
      <c r="F128" s="147" t="s">
        <v>741</v>
      </c>
      <c r="G128" s="147" t="s">
        <v>742</v>
      </c>
      <c r="H128" s="147" t="s">
        <v>743</v>
      </c>
      <c r="I128" s="147" t="s">
        <v>744</v>
      </c>
      <c r="J128" s="147" t="s">
        <v>745</v>
      </c>
      <c r="K128" s="147" t="s">
        <v>746</v>
      </c>
      <c r="L128" s="147" t="s">
        <v>747</v>
      </c>
      <c r="M128" s="147" t="s">
        <v>748</v>
      </c>
      <c r="N128" s="147" t="s">
        <v>749</v>
      </c>
      <c r="O128" s="147" t="s">
        <v>750</v>
      </c>
      <c r="P128" s="147" t="s">
        <v>751</v>
      </c>
      <c r="Q128" s="147" t="s">
        <v>752</v>
      </c>
      <c r="R128" s="147" t="s">
        <v>753</v>
      </c>
      <c r="S128" s="147" t="s">
        <v>754</v>
      </c>
      <c r="T128" s="147" t="s">
        <v>755</v>
      </c>
      <c r="U128" s="147" t="s">
        <v>756</v>
      </c>
      <c r="V128" s="147" t="s">
        <v>757</v>
      </c>
      <c r="W128" s="147" t="s">
        <v>758</v>
      </c>
      <c r="X128" s="147" t="s">
        <v>759</v>
      </c>
      <c r="Y128" s="147" t="s">
        <v>760</v>
      </c>
      <c r="Z128" s="147" t="s">
        <v>761</v>
      </c>
      <c r="AA128" s="147" t="s">
        <v>762</v>
      </c>
      <c r="AB128" s="147" t="s">
        <v>763</v>
      </c>
      <c r="AC128" s="147" t="s">
        <v>764</v>
      </c>
      <c r="AD128" s="147" t="s">
        <v>765</v>
      </c>
      <c r="AE128" s="147" t="s">
        <v>766</v>
      </c>
      <c r="AF128" s="147" t="s">
        <v>767</v>
      </c>
      <c r="AG128" s="147" t="s">
        <v>768</v>
      </c>
      <c r="AH128" s="147" t="s">
        <v>769</v>
      </c>
      <c r="AI128" s="147" t="s">
        <v>770</v>
      </c>
      <c r="AJ128" s="147" t="s">
        <v>771</v>
      </c>
      <c r="AK128" s="147" t="s">
        <v>772</v>
      </c>
      <c r="AL128" s="147" t="s">
        <v>773</v>
      </c>
      <c r="AM128" s="147" t="s">
        <v>774</v>
      </c>
      <c r="AN128" s="147" t="s">
        <v>775</v>
      </c>
      <c r="AO128" s="150" t="s">
        <v>776</v>
      </c>
      <c r="AP128" s="147" t="s">
        <v>777</v>
      </c>
      <c r="AQ128" s="147" t="s">
        <v>778</v>
      </c>
      <c r="AR128" s="147" t="s">
        <v>779</v>
      </c>
      <c r="AS128" s="147" t="s">
        <v>780</v>
      </c>
      <c r="AT128" s="147" t="s">
        <v>781</v>
      </c>
      <c r="AU128" s="147" t="s">
        <v>782</v>
      </c>
      <c r="AV128" s="147" t="s">
        <v>783</v>
      </c>
      <c r="AW128" s="147" t="s">
        <v>784</v>
      </c>
      <c r="AX128" s="147" t="s">
        <v>785</v>
      </c>
      <c r="AY128" s="147" t="s">
        <v>786</v>
      </c>
      <c r="AZ128" s="147" t="s">
        <v>1113</v>
      </c>
      <c r="BA128" s="10"/>
      <c r="BB128" s="10"/>
      <c r="BC128" s="10"/>
      <c r="BD128" s="10"/>
      <c r="BE128" s="10"/>
      <c r="BF128" s="10"/>
      <c r="BG128" s="10"/>
      <c r="BH128" s="10"/>
      <c r="BI128" s="10"/>
      <c r="BJ128" s="10"/>
      <c r="BK128" s="10"/>
      <c r="BL128" s="10"/>
      <c r="BM128" s="10"/>
      <c r="BN128" s="10"/>
      <c r="BO128" s="10"/>
      <c r="BP128" s="10"/>
      <c r="BQ128" s="12"/>
      <c r="BR128" s="12"/>
      <c r="BS128" s="12"/>
    </row>
    <row r="129" spans="1:71" ht="16.5" hidden="1" customHeight="1" x14ac:dyDescent="0.3">
      <c r="A129" s="147"/>
      <c r="B129" s="147"/>
      <c r="C129" s="147"/>
      <c r="D129" s="147"/>
      <c r="E129" s="147"/>
      <c r="F129" s="147"/>
      <c r="G129" s="147"/>
      <c r="H129" s="147"/>
      <c r="I129" s="147"/>
      <c r="J129" s="147"/>
      <c r="K129" s="147"/>
      <c r="L129" s="147"/>
      <c r="M129" s="147"/>
      <c r="N129" s="147"/>
      <c r="O129" s="147"/>
      <c r="P129" s="147"/>
      <c r="Q129" s="147"/>
      <c r="R129" s="147"/>
      <c r="S129" s="147"/>
      <c r="T129" s="147"/>
      <c r="U129" s="147"/>
      <c r="V129" s="147"/>
      <c r="W129" s="147"/>
      <c r="X129" s="147"/>
      <c r="Y129" s="147"/>
      <c r="Z129" s="147"/>
      <c r="AA129" s="147"/>
      <c r="AB129" s="147"/>
      <c r="AC129" s="147"/>
      <c r="AD129" s="147"/>
      <c r="AE129" s="147"/>
      <c r="AF129" s="147"/>
      <c r="AG129" s="147"/>
      <c r="AH129" s="147"/>
      <c r="AI129" s="147"/>
      <c r="AJ129" s="147"/>
      <c r="AK129" s="147"/>
      <c r="AL129" s="147"/>
      <c r="AM129" s="147"/>
      <c r="AN129" s="147"/>
      <c r="AO129" s="147"/>
      <c r="AP129" s="147"/>
      <c r="AQ129" s="147"/>
      <c r="AR129" s="147"/>
      <c r="AS129" s="147"/>
      <c r="AT129" s="147"/>
      <c r="AU129" s="147"/>
      <c r="AV129" s="147"/>
      <c r="AW129" s="147"/>
      <c r="AX129" s="147"/>
      <c r="AY129" s="147"/>
      <c r="AZ129" s="147"/>
      <c r="BA129" s="10"/>
      <c r="BB129" s="10"/>
      <c r="BC129" s="10"/>
      <c r="BD129" s="10"/>
      <c r="BE129" s="10"/>
      <c r="BF129" s="10"/>
      <c r="BG129" s="10"/>
      <c r="BH129" s="10"/>
      <c r="BI129" s="10"/>
      <c r="BJ129" s="10"/>
      <c r="BK129" s="10"/>
      <c r="BL129" s="10"/>
      <c r="BM129" s="10"/>
      <c r="BN129" s="10"/>
      <c r="BO129" s="10"/>
      <c r="BP129" s="10"/>
      <c r="BQ129" s="10"/>
      <c r="BR129" s="10"/>
      <c r="BS129" s="10"/>
    </row>
    <row r="130" spans="1:71" ht="16.5" hidden="1" customHeight="1" x14ac:dyDescent="0.3">
      <c r="A130" s="147" t="s">
        <v>1025</v>
      </c>
      <c r="B130" s="147"/>
      <c r="C130" s="147"/>
      <c r="D130" s="147"/>
      <c r="E130" s="147"/>
      <c r="F130" s="147"/>
      <c r="G130" s="147"/>
      <c r="H130" s="147"/>
      <c r="I130" s="147"/>
      <c r="J130" s="147"/>
      <c r="K130" s="147"/>
      <c r="L130" s="147"/>
      <c r="M130" s="147"/>
      <c r="N130" s="147"/>
      <c r="O130" s="147"/>
      <c r="P130" s="147"/>
      <c r="Q130" s="147"/>
      <c r="R130" s="147"/>
      <c r="S130" s="147"/>
      <c r="T130" s="147"/>
      <c r="U130" s="147"/>
      <c r="V130" s="147"/>
      <c r="W130" s="147"/>
      <c r="X130" s="147"/>
      <c r="Y130" s="147"/>
      <c r="Z130" s="147"/>
      <c r="AA130" s="147"/>
      <c r="AB130" s="147"/>
      <c r="AC130" s="147"/>
      <c r="AD130" s="147"/>
      <c r="AE130" s="147"/>
      <c r="AF130" s="147"/>
      <c r="AG130" s="147"/>
      <c r="AH130" s="147"/>
      <c r="AI130" s="147"/>
      <c r="AJ130" s="147"/>
      <c r="AK130" s="147"/>
      <c r="AL130" s="147"/>
      <c r="AM130" s="147"/>
      <c r="AN130" s="147"/>
      <c r="AO130" s="147"/>
      <c r="AP130" s="147"/>
      <c r="AQ130" s="147"/>
      <c r="AR130" s="147"/>
      <c r="AS130" s="147"/>
      <c r="AT130" s="147"/>
      <c r="AU130" s="147"/>
      <c r="AV130" s="147"/>
      <c r="AW130" s="147"/>
      <c r="AX130" s="147"/>
      <c r="AY130" s="147"/>
      <c r="AZ130" s="147"/>
      <c r="BA130" s="10"/>
      <c r="BB130" s="10"/>
      <c r="BC130" s="10"/>
      <c r="BD130" s="10"/>
      <c r="BE130" s="10"/>
      <c r="BF130" s="10"/>
      <c r="BG130" s="10"/>
      <c r="BH130" s="10"/>
      <c r="BI130" s="10"/>
      <c r="BJ130" s="10"/>
      <c r="BK130" s="10"/>
      <c r="BL130" s="10"/>
      <c r="BM130" s="10"/>
      <c r="BN130" s="10"/>
      <c r="BO130" s="10"/>
      <c r="BP130" s="10"/>
      <c r="BQ130" s="10"/>
      <c r="BR130" s="10"/>
      <c r="BS130" s="10"/>
    </row>
    <row r="131" spans="1:71" ht="16.5" hidden="1" customHeight="1" x14ac:dyDescent="0.3">
      <c r="A131" s="147" t="s">
        <v>1026</v>
      </c>
      <c r="B131" s="147">
        <v>15415593</v>
      </c>
      <c r="C131" s="147">
        <v>16792267</v>
      </c>
      <c r="D131" s="147">
        <v>18430737</v>
      </c>
      <c r="E131" s="147">
        <v>18409527</v>
      </c>
      <c r="F131" s="147">
        <v>17666368</v>
      </c>
      <c r="G131" s="147">
        <v>17195046</v>
      </c>
      <c r="H131" s="147">
        <v>16931346</v>
      </c>
      <c r="I131" s="147">
        <v>17201733.489999998</v>
      </c>
      <c r="J131" s="147">
        <v>16328895</v>
      </c>
      <c r="K131" s="147">
        <v>17092383</v>
      </c>
      <c r="L131" s="147">
        <v>17437548</v>
      </c>
      <c r="M131" s="147">
        <v>20648575.43</v>
      </c>
      <c r="N131" s="147">
        <v>22705703</v>
      </c>
      <c r="O131" s="147">
        <v>24859742</v>
      </c>
      <c r="P131" s="147">
        <v>25105270</v>
      </c>
      <c r="Q131" s="147">
        <v>25999662.75</v>
      </c>
      <c r="R131" s="147">
        <v>25304419</v>
      </c>
      <c r="S131" s="147">
        <v>26757500</v>
      </c>
      <c r="T131" s="147">
        <v>28326939</v>
      </c>
      <c r="U131" s="147">
        <v>26308764.357999999</v>
      </c>
      <c r="V131" s="147">
        <v>24441267</v>
      </c>
      <c r="W131" s="147">
        <v>28119052</v>
      </c>
      <c r="X131" s="147">
        <v>29464194</v>
      </c>
      <c r="Y131" s="147">
        <v>30788081.228999998</v>
      </c>
      <c r="Z131" s="147">
        <v>27948196</v>
      </c>
      <c r="AA131" s="147">
        <v>30258421</v>
      </c>
      <c r="AB131" s="147">
        <v>30423256</v>
      </c>
      <c r="AC131" s="147">
        <v>32772482.982999999</v>
      </c>
      <c r="AD131" s="147">
        <v>28605832</v>
      </c>
      <c r="AE131" s="147">
        <v>30641826</v>
      </c>
      <c r="AF131" s="147">
        <v>32602017</v>
      </c>
      <c r="AG131" s="147">
        <v>33333137.34</v>
      </c>
      <c r="AH131" s="147">
        <v>31256743</v>
      </c>
      <c r="AI131" s="147">
        <v>34440650</v>
      </c>
      <c r="AJ131" s="147">
        <v>35127828</v>
      </c>
      <c r="AK131" s="147">
        <v>33549891</v>
      </c>
      <c r="AL131" s="147">
        <v>31426879</v>
      </c>
      <c r="AM131" s="147">
        <v>34817599</v>
      </c>
      <c r="AN131" s="147">
        <v>35185452</v>
      </c>
      <c r="AO131" s="147">
        <v>35105227</v>
      </c>
      <c r="AP131" s="147">
        <v>29702591</v>
      </c>
      <c r="AQ131" s="147">
        <v>34136719</v>
      </c>
      <c r="AR131" s="147">
        <v>34173663</v>
      </c>
      <c r="AS131" s="147">
        <v>35970641</v>
      </c>
      <c r="AT131" s="147">
        <v>29369389</v>
      </c>
      <c r="AU131" s="147">
        <v>32213548</v>
      </c>
      <c r="AV131" s="147">
        <v>31837845</v>
      </c>
      <c r="AW131" s="147">
        <v>32854465</v>
      </c>
      <c r="AX131" s="147">
        <v>31103479</v>
      </c>
      <c r="AY131" s="147">
        <v>33050642</v>
      </c>
      <c r="AZ131" s="147">
        <v>34784080</v>
      </c>
      <c r="BA131" s="76"/>
      <c r="BB131" s="76"/>
      <c r="BC131" s="76"/>
      <c r="BD131" s="76"/>
      <c r="BE131" s="76"/>
      <c r="BF131" s="76"/>
      <c r="BG131" s="76"/>
      <c r="BH131" s="76"/>
      <c r="BI131" s="76"/>
      <c r="BJ131" s="76"/>
      <c r="BK131" s="76"/>
      <c r="BL131" s="76"/>
      <c r="BM131" s="76"/>
      <c r="BN131" s="76"/>
      <c r="BO131" s="76"/>
      <c r="BP131" s="76"/>
      <c r="BQ131" s="10"/>
      <c r="BR131" s="10"/>
      <c r="BS131" s="10"/>
    </row>
    <row r="132" spans="1:71" ht="16.5" hidden="1" customHeight="1" x14ac:dyDescent="0.3">
      <c r="A132" s="147" t="s">
        <v>1027</v>
      </c>
      <c r="B132" s="147">
        <v>15415593</v>
      </c>
      <c r="C132" s="147">
        <v>16792267</v>
      </c>
      <c r="D132" s="147">
        <v>18430737</v>
      </c>
      <c r="E132" s="147">
        <v>18409527</v>
      </c>
      <c r="F132" s="147">
        <v>17666368</v>
      </c>
      <c r="G132" s="147">
        <v>17195046</v>
      </c>
      <c r="H132" s="147">
        <v>16931346</v>
      </c>
      <c r="I132" s="147">
        <v>17201733.489999998</v>
      </c>
      <c r="J132" s="147">
        <v>16328895</v>
      </c>
      <c r="K132" s="147">
        <v>17092383</v>
      </c>
      <c r="L132" s="147">
        <v>17437548</v>
      </c>
      <c r="M132" s="147">
        <v>20648575.43</v>
      </c>
      <c r="N132" s="147">
        <v>22705703</v>
      </c>
      <c r="O132" s="147">
        <v>24859742</v>
      </c>
      <c r="P132" s="147">
        <v>25105270</v>
      </c>
      <c r="Q132" s="147">
        <v>25999662.75</v>
      </c>
      <c r="R132" s="147">
        <v>25304419</v>
      </c>
      <c r="S132" s="147">
        <v>26757500</v>
      </c>
      <c r="T132" s="147">
        <v>28326939</v>
      </c>
      <c r="U132" s="147">
        <v>26308764.357999999</v>
      </c>
      <c r="V132" s="147">
        <v>24441267</v>
      </c>
      <c r="W132" s="147">
        <v>28119052</v>
      </c>
      <c r="X132" s="147">
        <v>29464194</v>
      </c>
      <c r="Y132" s="147">
        <v>30788081.228999998</v>
      </c>
      <c r="Z132" s="147">
        <v>27948196</v>
      </c>
      <c r="AA132" s="147">
        <v>30258421</v>
      </c>
      <c r="AB132" s="147">
        <v>30423256</v>
      </c>
      <c r="AC132" s="147">
        <v>32772482.982999999</v>
      </c>
      <c r="AD132" s="147">
        <v>28605832</v>
      </c>
      <c r="AE132" s="147">
        <v>30641826</v>
      </c>
      <c r="AF132" s="147">
        <v>32602017</v>
      </c>
      <c r="AG132" s="147">
        <v>33333137.34</v>
      </c>
      <c r="AH132" s="147">
        <v>31256743</v>
      </c>
      <c r="AI132" s="147">
        <v>34440650</v>
      </c>
      <c r="AJ132" s="147">
        <v>35127828</v>
      </c>
      <c r="AK132" s="147">
        <v>33549891</v>
      </c>
      <c r="AL132" s="147">
        <v>31426879</v>
      </c>
      <c r="AM132" s="147">
        <v>34817599</v>
      </c>
      <c r="AN132" s="147">
        <v>35185452</v>
      </c>
      <c r="AO132" s="147">
        <v>35105227</v>
      </c>
      <c r="AP132" s="147">
        <v>29702591</v>
      </c>
      <c r="AQ132" s="147">
        <v>34136719</v>
      </c>
      <c r="AR132" s="147">
        <v>34173663</v>
      </c>
      <c r="AS132" s="147">
        <v>35970641</v>
      </c>
      <c r="AT132" s="147">
        <v>29369389</v>
      </c>
      <c r="AU132" s="147">
        <v>32213548</v>
      </c>
      <c r="AV132" s="147">
        <v>31837845</v>
      </c>
      <c r="AW132" s="147">
        <v>32854465</v>
      </c>
      <c r="AX132" s="147">
        <v>31103479</v>
      </c>
      <c r="AY132" s="147">
        <v>33050642</v>
      </c>
      <c r="AZ132" s="147">
        <v>34784080</v>
      </c>
      <c r="BA132" s="76"/>
      <c r="BB132" s="76"/>
      <c r="BC132" s="76"/>
      <c r="BD132" s="76"/>
      <c r="BE132" s="76"/>
      <c r="BF132" s="76"/>
      <c r="BG132" s="76"/>
      <c r="BH132" s="76"/>
      <c r="BI132" s="76"/>
      <c r="BJ132" s="76"/>
      <c r="BK132" s="76"/>
      <c r="BL132" s="76"/>
      <c r="BM132" s="76"/>
      <c r="BN132" s="76"/>
      <c r="BO132" s="76"/>
      <c r="BP132" s="76"/>
      <c r="BQ132" s="10"/>
      <c r="BR132" s="10"/>
      <c r="BS132" s="10"/>
    </row>
    <row r="133" spans="1:71" ht="16.5" hidden="1" customHeight="1" x14ac:dyDescent="0.3">
      <c r="A133" s="147" t="s">
        <v>1029</v>
      </c>
      <c r="B133" s="147">
        <v>572489</v>
      </c>
      <c r="C133" s="147">
        <v>80269</v>
      </c>
      <c r="D133" s="147">
        <v>112201</v>
      </c>
      <c r="E133" s="147">
        <v>35367</v>
      </c>
      <c r="F133" s="147">
        <v>222705</v>
      </c>
      <c r="G133" s="147">
        <v>114458</v>
      </c>
      <c r="H133" s="147">
        <v>245973</v>
      </c>
      <c r="I133" s="147">
        <v>119850.74</v>
      </c>
      <c r="J133" s="147">
        <v>411337</v>
      </c>
      <c r="K133" s="147">
        <v>191366</v>
      </c>
      <c r="L133" s="147">
        <v>513329</v>
      </c>
      <c r="M133" s="147">
        <v>186257.49</v>
      </c>
      <c r="N133" s="147">
        <v>119542</v>
      </c>
      <c r="O133" s="147">
        <v>211038</v>
      </c>
      <c r="P133" s="147">
        <v>297312</v>
      </c>
      <c r="Q133" s="147">
        <v>290655.18</v>
      </c>
      <c r="R133" s="147">
        <v>373634</v>
      </c>
      <c r="S133" s="147">
        <v>120613</v>
      </c>
      <c r="T133" s="147">
        <v>361695</v>
      </c>
      <c r="U133" s="147">
        <v>125562.306</v>
      </c>
      <c r="V133" s="147">
        <v>776443</v>
      </c>
      <c r="W133" s="147">
        <v>150946</v>
      </c>
      <c r="X133" s="147">
        <v>271106</v>
      </c>
      <c r="Y133" s="147">
        <v>503481.89299999998</v>
      </c>
      <c r="Z133" s="147">
        <v>461817</v>
      </c>
      <c r="AA133" s="147">
        <v>359605</v>
      </c>
      <c r="AB133" s="147">
        <v>334003</v>
      </c>
      <c r="AC133" s="147">
        <v>173011.20199999999</v>
      </c>
      <c r="AD133" s="147">
        <v>1309241</v>
      </c>
      <c r="AE133" s="147">
        <v>200035</v>
      </c>
      <c r="AF133" s="147">
        <v>246848</v>
      </c>
      <c r="AG133" s="147">
        <v>227400.45</v>
      </c>
      <c r="AH133" s="147">
        <v>543206</v>
      </c>
      <c r="AI133" s="147">
        <v>364427</v>
      </c>
      <c r="AJ133" s="147">
        <v>136844</v>
      </c>
      <c r="AK133" s="147">
        <v>195818</v>
      </c>
      <c r="AL133" s="147">
        <v>1073567</v>
      </c>
      <c r="AM133" s="147">
        <v>458525</v>
      </c>
      <c r="AN133" s="147">
        <v>862556</v>
      </c>
      <c r="AO133" s="147">
        <v>1044772</v>
      </c>
      <c r="AP133" s="147">
        <v>1123619</v>
      </c>
      <c r="AQ133" s="147">
        <v>864366</v>
      </c>
      <c r="AR133" s="147">
        <v>577816</v>
      </c>
      <c r="AS133" s="147">
        <v>624584</v>
      </c>
      <c r="AT133" s="147">
        <v>674421</v>
      </c>
      <c r="AU133" s="147">
        <v>674354</v>
      </c>
      <c r="AV133" s="147">
        <v>555743</v>
      </c>
      <c r="AW133" s="147">
        <v>441853</v>
      </c>
      <c r="AX133" s="147">
        <v>185510</v>
      </c>
      <c r="AY133" s="147">
        <v>593315</v>
      </c>
      <c r="AZ133" s="147">
        <v>631093</v>
      </c>
      <c r="BA133" s="76"/>
      <c r="BB133" s="76"/>
      <c r="BC133" s="76"/>
      <c r="BD133" s="76"/>
      <c r="BE133" s="76"/>
      <c r="BF133" s="76"/>
      <c r="BG133" s="76"/>
      <c r="BH133" s="76"/>
      <c r="BI133" s="76"/>
      <c r="BJ133" s="76"/>
      <c r="BK133" s="76"/>
      <c r="BL133" s="76"/>
      <c r="BM133" s="76"/>
      <c r="BN133" s="76"/>
      <c r="BO133" s="76"/>
      <c r="BP133" s="76"/>
      <c r="BQ133" s="10"/>
      <c r="BR133" s="10"/>
      <c r="BS133" s="10"/>
    </row>
    <row r="134" spans="1:71" ht="16.5" hidden="1" customHeight="1" x14ac:dyDescent="0.3">
      <c r="A134" s="147" t="s">
        <v>1030</v>
      </c>
      <c r="B134" s="147">
        <v>77</v>
      </c>
      <c r="C134" s="147">
        <v>4147</v>
      </c>
      <c r="D134" s="147">
        <v>271</v>
      </c>
      <c r="E134" s="147">
        <v>8845</v>
      </c>
      <c r="F134" s="147">
        <v>5028</v>
      </c>
      <c r="G134" s="147">
        <v>873</v>
      </c>
      <c r="H134" s="147">
        <v>80</v>
      </c>
      <c r="I134" s="147">
        <v>752.55</v>
      </c>
      <c r="J134" s="147">
        <v>483</v>
      </c>
      <c r="K134" s="147">
        <v>1332</v>
      </c>
      <c r="L134" s="147">
        <v>1036</v>
      </c>
      <c r="M134" s="147">
        <v>2607.48</v>
      </c>
      <c r="N134" s="147">
        <v>1836</v>
      </c>
      <c r="O134" s="147">
        <v>2111</v>
      </c>
      <c r="P134" s="147">
        <v>2967</v>
      </c>
      <c r="Q134" s="147">
        <v>2899.44</v>
      </c>
      <c r="R134" s="147">
        <v>908</v>
      </c>
      <c r="S134" s="147">
        <v>1994</v>
      </c>
      <c r="T134" s="147">
        <v>2605</v>
      </c>
      <c r="U134" s="147">
        <v>6289.393</v>
      </c>
      <c r="V134" s="147">
        <v>908</v>
      </c>
      <c r="W134" s="147">
        <v>5672</v>
      </c>
      <c r="X134" s="147">
        <v>2993</v>
      </c>
      <c r="Y134" s="147">
        <v>5131.7049999999999</v>
      </c>
      <c r="Z134" s="147">
        <v>44269</v>
      </c>
      <c r="AA134" s="147">
        <v>62538</v>
      </c>
      <c r="AB134" s="147">
        <v>32938</v>
      </c>
      <c r="AC134" s="147">
        <v>19239.967000000001</v>
      </c>
      <c r="AD134" s="147">
        <v>23626</v>
      </c>
      <c r="AE134" s="147">
        <v>31582</v>
      </c>
      <c r="AF134" s="147">
        <v>575</v>
      </c>
      <c r="AG134" s="147">
        <v>14687.87</v>
      </c>
      <c r="AH134" s="147">
        <v>0</v>
      </c>
      <c r="AI134" s="147">
        <v>0</v>
      </c>
      <c r="AJ134" s="147">
        <v>0</v>
      </c>
      <c r="AK134" s="147">
        <v>0</v>
      </c>
      <c r="AL134" s="147">
        <v>0</v>
      </c>
      <c r="AM134" s="147">
        <v>0</v>
      </c>
      <c r="AN134" s="147">
        <v>0</v>
      </c>
      <c r="AO134" s="147">
        <v>263261.25</v>
      </c>
      <c r="AP134" s="147">
        <v>239826</v>
      </c>
      <c r="AQ134" s="147">
        <v>262667</v>
      </c>
      <c r="AR134" s="147">
        <v>267791</v>
      </c>
      <c r="AS134" s="147">
        <v>284206</v>
      </c>
      <c r="AT134" s="147">
        <v>275780</v>
      </c>
      <c r="AU134" s="147">
        <v>280949</v>
      </c>
      <c r="AV134" s="147">
        <v>273983</v>
      </c>
      <c r="AW134" s="147">
        <v>-506992</v>
      </c>
      <c r="AX134" s="147">
        <v>25405</v>
      </c>
      <c r="AY134" s="147">
        <v>17510</v>
      </c>
      <c r="AZ134" s="147">
        <v>15008</v>
      </c>
      <c r="BA134" s="76"/>
      <c r="BB134" s="76"/>
      <c r="BC134" s="76"/>
      <c r="BD134" s="76"/>
      <c r="BE134" s="76"/>
      <c r="BF134" s="76"/>
      <c r="BG134" s="76"/>
      <c r="BH134" s="76"/>
      <c r="BI134" s="76"/>
      <c r="BJ134" s="76"/>
      <c r="BK134" s="76"/>
      <c r="BL134" s="76"/>
      <c r="BM134" s="76"/>
      <c r="BN134" s="76"/>
      <c r="BO134" s="76"/>
      <c r="BP134" s="76"/>
      <c r="BQ134" s="10"/>
      <c r="BR134" s="10"/>
      <c r="BS134" s="10"/>
    </row>
    <row r="135" spans="1:71" ht="16.5" hidden="1" customHeight="1" x14ac:dyDescent="0.3">
      <c r="A135" s="147" t="s">
        <v>1031</v>
      </c>
      <c r="B135" s="147">
        <v>0</v>
      </c>
      <c r="C135" s="147">
        <v>0</v>
      </c>
      <c r="D135" s="147">
        <v>0</v>
      </c>
      <c r="E135" s="147">
        <v>0</v>
      </c>
      <c r="F135" s="147">
        <v>0</v>
      </c>
      <c r="G135" s="147">
        <v>45</v>
      </c>
      <c r="H135" s="147">
        <v>220</v>
      </c>
      <c r="I135" s="147">
        <v>0</v>
      </c>
      <c r="J135" s="147">
        <v>0</v>
      </c>
      <c r="K135" s="147">
        <v>0</v>
      </c>
      <c r="L135" s="147">
        <v>217</v>
      </c>
      <c r="M135" s="147">
        <v>134.53</v>
      </c>
      <c r="N135" s="147">
        <v>0</v>
      </c>
      <c r="O135" s="147">
        <v>0</v>
      </c>
      <c r="P135" s="147">
        <v>777</v>
      </c>
      <c r="Q135" s="147">
        <v>51.76</v>
      </c>
      <c r="R135" s="147">
        <v>0</v>
      </c>
      <c r="S135" s="147">
        <v>0</v>
      </c>
      <c r="T135" s="147">
        <v>72</v>
      </c>
      <c r="U135" s="147">
        <v>0</v>
      </c>
      <c r="V135" s="147">
        <v>0</v>
      </c>
      <c r="W135" s="147">
        <v>0</v>
      </c>
      <c r="X135" s="147">
        <v>0</v>
      </c>
      <c r="Y135" s="147">
        <v>1476</v>
      </c>
      <c r="Z135" s="147">
        <v>0</v>
      </c>
      <c r="AA135" s="147">
        <v>0</v>
      </c>
      <c r="AB135" s="147">
        <v>0</v>
      </c>
      <c r="AC135" s="147">
        <v>16.5</v>
      </c>
      <c r="AD135" s="147">
        <v>8</v>
      </c>
      <c r="AE135" s="147">
        <v>0</v>
      </c>
      <c r="AF135" s="147">
        <v>0</v>
      </c>
      <c r="AG135" s="147">
        <v>-0.2</v>
      </c>
      <c r="AH135" s="147">
        <v>0</v>
      </c>
      <c r="AI135" s="147">
        <v>0</v>
      </c>
      <c r="AJ135" s="147">
        <v>0</v>
      </c>
      <c r="AK135" s="147">
        <v>2581.75</v>
      </c>
      <c r="AL135" s="147">
        <v>0</v>
      </c>
      <c r="AM135" s="147">
        <v>16236</v>
      </c>
      <c r="AN135" s="147">
        <v>17</v>
      </c>
      <c r="AO135" s="147">
        <v>15155</v>
      </c>
      <c r="AP135" s="147">
        <v>4</v>
      </c>
      <c r="AQ135" s="147">
        <v>6750</v>
      </c>
      <c r="AR135" s="147">
        <v>46</v>
      </c>
      <c r="AS135" s="147">
        <v>0</v>
      </c>
      <c r="AT135" s="147">
        <v>0</v>
      </c>
      <c r="AU135" s="147">
        <v>0</v>
      </c>
      <c r="AV135" s="147">
        <v>28</v>
      </c>
      <c r="AW135" s="147">
        <v>0</v>
      </c>
      <c r="AX135" s="147">
        <v>0</v>
      </c>
      <c r="AY135" s="147">
        <v>0</v>
      </c>
      <c r="AZ135" s="147">
        <v>29</v>
      </c>
      <c r="BA135" s="76"/>
      <c r="BB135" s="76"/>
      <c r="BC135" s="76"/>
      <c r="BD135" s="76"/>
      <c r="BE135" s="76"/>
      <c r="BF135" s="76"/>
      <c r="BG135" s="76"/>
      <c r="BH135" s="76"/>
      <c r="BI135" s="76"/>
      <c r="BJ135" s="76"/>
      <c r="BK135" s="76"/>
      <c r="BL135" s="76"/>
      <c r="BM135" s="76"/>
      <c r="BN135" s="76"/>
      <c r="BO135" s="76"/>
      <c r="BP135" s="76"/>
      <c r="BQ135" s="10"/>
      <c r="BR135" s="10"/>
      <c r="BS135" s="10"/>
    </row>
    <row r="136" spans="1:71" ht="16.5" hidden="1" customHeight="1" x14ac:dyDescent="0.3">
      <c r="A136" s="147" t="s">
        <v>1131</v>
      </c>
      <c r="B136" s="147">
        <v>444363</v>
      </c>
      <c r="C136" s="147">
        <v>-329466</v>
      </c>
      <c r="D136" s="147">
        <v>34721</v>
      </c>
      <c r="E136" s="147">
        <v>-65703</v>
      </c>
      <c r="F136" s="147">
        <v>127105</v>
      </c>
      <c r="G136" s="147">
        <v>36658</v>
      </c>
      <c r="H136" s="147">
        <v>167224</v>
      </c>
      <c r="I136" s="147">
        <v>20760.8</v>
      </c>
      <c r="J136" s="147">
        <v>233072</v>
      </c>
      <c r="K136" s="147">
        <v>73185</v>
      </c>
      <c r="L136" s="147">
        <v>372547</v>
      </c>
      <c r="M136" s="147">
        <v>128147.12</v>
      </c>
      <c r="N136" s="147">
        <v>0</v>
      </c>
      <c r="O136" s="147">
        <v>63200</v>
      </c>
      <c r="P136" s="147">
        <v>132619</v>
      </c>
      <c r="Q136" s="147">
        <v>108936.85</v>
      </c>
      <c r="R136" s="147">
        <v>232264</v>
      </c>
      <c r="S136" s="147">
        <v>20964</v>
      </c>
      <c r="T136" s="147">
        <v>236825</v>
      </c>
      <c r="U136" s="147">
        <v>6751.6989999999996</v>
      </c>
      <c r="V136" s="147">
        <v>335744</v>
      </c>
      <c r="W136" s="147">
        <v>-237277</v>
      </c>
      <c r="X136" s="147">
        <v>102917</v>
      </c>
      <c r="Y136" s="147">
        <v>-149609.91699999999</v>
      </c>
      <c r="Z136" s="147">
        <v>254489</v>
      </c>
      <c r="AA136" s="147">
        <v>140504</v>
      </c>
      <c r="AB136" s="147">
        <v>132809</v>
      </c>
      <c r="AC136" s="147">
        <v>-244120.443</v>
      </c>
      <c r="AD136" s="147">
        <v>1118329</v>
      </c>
      <c r="AE136" s="147">
        <v>-179260</v>
      </c>
      <c r="AF136" s="147">
        <v>-55103</v>
      </c>
      <c r="AG136" s="147">
        <v>128005.58</v>
      </c>
      <c r="AH136" s="147">
        <v>264128</v>
      </c>
      <c r="AI136" s="147">
        <v>31915</v>
      </c>
      <c r="AJ136" s="147">
        <v>-30226</v>
      </c>
      <c r="AK136" s="147">
        <v>-181471</v>
      </c>
      <c r="AL136" s="147">
        <v>589628</v>
      </c>
      <c r="AM136" s="147">
        <v>40053</v>
      </c>
      <c r="AN136" s="147">
        <v>275121</v>
      </c>
      <c r="AO136" s="147">
        <v>351336</v>
      </c>
      <c r="AP136" s="147">
        <v>580892</v>
      </c>
      <c r="AQ136" s="147">
        <v>221946</v>
      </c>
      <c r="AR136" s="147">
        <v>127569</v>
      </c>
      <c r="AS136" s="147">
        <v>41427</v>
      </c>
      <c r="AT136" s="147">
        <v>0</v>
      </c>
      <c r="AU136" s="147">
        <v>0</v>
      </c>
      <c r="AV136" s="147">
        <v>15771</v>
      </c>
      <c r="AW136" s="147">
        <v>54061</v>
      </c>
      <c r="AX136" s="147">
        <v>0</v>
      </c>
      <c r="AY136" s="147">
        <v>0</v>
      </c>
      <c r="AZ136" s="147">
        <v>0</v>
      </c>
      <c r="BA136" s="76"/>
      <c r="BB136" s="76"/>
      <c r="BC136" s="76"/>
      <c r="BD136" s="76"/>
      <c r="BE136" s="76"/>
      <c r="BF136" s="76"/>
      <c r="BG136" s="76"/>
      <c r="BH136" s="76"/>
      <c r="BI136" s="76"/>
      <c r="BJ136" s="76"/>
      <c r="BK136" s="76"/>
      <c r="BL136" s="76"/>
      <c r="BM136" s="76"/>
      <c r="BN136" s="76"/>
      <c r="BO136" s="76"/>
      <c r="BP136" s="76"/>
      <c r="BQ136" s="10"/>
      <c r="BR136" s="10"/>
      <c r="BS136" s="10"/>
    </row>
    <row r="137" spans="1:71" ht="16.5" hidden="1" customHeight="1" x14ac:dyDescent="0.3">
      <c r="A137" s="147" t="s">
        <v>1032</v>
      </c>
      <c r="B137" s="147">
        <v>0</v>
      </c>
      <c r="C137" s="147">
        <v>0</v>
      </c>
      <c r="D137" s="147">
        <v>0</v>
      </c>
      <c r="E137" s="147">
        <v>0</v>
      </c>
      <c r="F137" s="147">
        <v>0</v>
      </c>
      <c r="G137" s="147">
        <v>0</v>
      </c>
      <c r="H137" s="147">
        <v>0</v>
      </c>
      <c r="I137" s="147">
        <v>0</v>
      </c>
      <c r="J137" s="147">
        <v>0</v>
      </c>
      <c r="K137" s="147">
        <v>0</v>
      </c>
      <c r="L137" s="147">
        <v>0</v>
      </c>
      <c r="M137" s="147">
        <v>0</v>
      </c>
      <c r="N137" s="147">
        <v>0</v>
      </c>
      <c r="O137" s="147">
        <v>0</v>
      </c>
      <c r="P137" s="147">
        <v>0</v>
      </c>
      <c r="Q137" s="147">
        <v>0</v>
      </c>
      <c r="R137" s="147">
        <v>0</v>
      </c>
      <c r="S137" s="147">
        <v>0</v>
      </c>
      <c r="T137" s="147">
        <v>0</v>
      </c>
      <c r="U137" s="147">
        <v>0</v>
      </c>
      <c r="V137" s="147">
        <v>0</v>
      </c>
      <c r="W137" s="147">
        <v>0</v>
      </c>
      <c r="X137" s="147">
        <v>0</v>
      </c>
      <c r="Y137" s="147">
        <v>0</v>
      </c>
      <c r="Z137" s="147">
        <v>0</v>
      </c>
      <c r="AA137" s="147">
        <v>0</v>
      </c>
      <c r="AB137" s="147">
        <v>0</v>
      </c>
      <c r="AC137" s="147">
        <v>0</v>
      </c>
      <c r="AD137" s="147">
        <v>0</v>
      </c>
      <c r="AE137" s="147">
        <v>0</v>
      </c>
      <c r="AF137" s="147">
        <v>0</v>
      </c>
      <c r="AG137" s="147">
        <v>0</v>
      </c>
      <c r="AH137" s="147">
        <v>0</v>
      </c>
      <c r="AI137" s="147">
        <v>0</v>
      </c>
      <c r="AJ137" s="147">
        <v>0</v>
      </c>
      <c r="AK137" s="147">
        <v>0</v>
      </c>
      <c r="AL137" s="147">
        <v>0</v>
      </c>
      <c r="AM137" s="147">
        <v>0</v>
      </c>
      <c r="AN137" s="147">
        <v>0</v>
      </c>
      <c r="AO137" s="147">
        <v>0</v>
      </c>
      <c r="AP137" s="147">
        <v>139266</v>
      </c>
      <c r="AQ137" s="147">
        <v>24491</v>
      </c>
      <c r="AR137" s="147">
        <v>0</v>
      </c>
      <c r="AS137" s="147">
        <v>18532</v>
      </c>
      <c r="AT137" s="147">
        <v>100584</v>
      </c>
      <c r="AU137" s="147">
        <v>0</v>
      </c>
      <c r="AV137" s="147">
        <v>-23</v>
      </c>
      <c r="AW137" s="147">
        <v>-5502</v>
      </c>
      <c r="AX137" s="147">
        <v>0</v>
      </c>
      <c r="AY137" s="147">
        <v>0</v>
      </c>
      <c r="AZ137" s="147">
        <v>0</v>
      </c>
      <c r="BA137" s="76"/>
      <c r="BB137" s="76"/>
      <c r="BC137" s="76"/>
      <c r="BD137" s="76"/>
      <c r="BE137" s="76"/>
      <c r="BF137" s="76"/>
      <c r="BG137" s="76"/>
      <c r="BH137" s="76"/>
      <c r="BI137" s="76"/>
      <c r="BJ137" s="76"/>
      <c r="BK137" s="76"/>
      <c r="BL137" s="76"/>
      <c r="BM137" s="76"/>
      <c r="BN137" s="76"/>
      <c r="BO137" s="76"/>
      <c r="BP137" s="76"/>
      <c r="BQ137" s="10"/>
      <c r="BR137" s="10"/>
      <c r="BS137" s="10"/>
    </row>
    <row r="138" spans="1:71" ht="16.5" hidden="1" customHeight="1" x14ac:dyDescent="0.3">
      <c r="A138" s="147" t="s">
        <v>1132</v>
      </c>
      <c r="B138" s="147">
        <v>0</v>
      </c>
      <c r="C138" s="147">
        <v>0</v>
      </c>
      <c r="D138" s="147">
        <v>0</v>
      </c>
      <c r="E138" s="147">
        <v>0</v>
      </c>
      <c r="F138" s="147">
        <v>0</v>
      </c>
      <c r="G138" s="147">
        <v>0</v>
      </c>
      <c r="H138" s="147">
        <v>0</v>
      </c>
      <c r="I138" s="147">
        <v>0</v>
      </c>
      <c r="J138" s="147">
        <v>0</v>
      </c>
      <c r="K138" s="147">
        <v>0</v>
      </c>
      <c r="L138" s="147">
        <v>0</v>
      </c>
      <c r="M138" s="147">
        <v>0</v>
      </c>
      <c r="N138" s="147">
        <v>0</v>
      </c>
      <c r="O138" s="147">
        <v>0</v>
      </c>
      <c r="P138" s="147">
        <v>0</v>
      </c>
      <c r="Q138" s="147">
        <v>0</v>
      </c>
      <c r="R138" s="147">
        <v>0</v>
      </c>
      <c r="S138" s="147">
        <v>0</v>
      </c>
      <c r="T138" s="147">
        <v>0</v>
      </c>
      <c r="U138" s="147">
        <v>0</v>
      </c>
      <c r="V138" s="147">
        <v>0</v>
      </c>
      <c r="W138" s="147">
        <v>0</v>
      </c>
      <c r="X138" s="147">
        <v>0</v>
      </c>
      <c r="Y138" s="147">
        <v>0</v>
      </c>
      <c r="Z138" s="147">
        <v>0</v>
      </c>
      <c r="AA138" s="147">
        <v>0</v>
      </c>
      <c r="AB138" s="147">
        <v>0</v>
      </c>
      <c r="AC138" s="147">
        <v>0</v>
      </c>
      <c r="AD138" s="147">
        <v>0</v>
      </c>
      <c r="AE138" s="147">
        <v>0</v>
      </c>
      <c r="AF138" s="147">
        <v>0</v>
      </c>
      <c r="AG138" s="147">
        <v>0</v>
      </c>
      <c r="AH138" s="147">
        <v>0</v>
      </c>
      <c r="AI138" s="147">
        <v>0</v>
      </c>
      <c r="AJ138" s="147">
        <v>0</v>
      </c>
      <c r="AK138" s="147">
        <v>0</v>
      </c>
      <c r="AL138" s="147">
        <v>0</v>
      </c>
      <c r="AM138" s="147">
        <v>0</v>
      </c>
      <c r="AN138" s="147">
        <v>0</v>
      </c>
      <c r="AO138" s="147">
        <v>0</v>
      </c>
      <c r="AP138" s="147">
        <v>0</v>
      </c>
      <c r="AQ138" s="147">
        <v>0</v>
      </c>
      <c r="AR138" s="147">
        <v>0</v>
      </c>
      <c r="AS138" s="147">
        <v>0</v>
      </c>
      <c r="AT138" s="147">
        <v>0</v>
      </c>
      <c r="AU138" s="147">
        <v>7784</v>
      </c>
      <c r="AV138" s="147">
        <v>0</v>
      </c>
      <c r="AW138" s="147">
        <v>0</v>
      </c>
      <c r="AX138" s="147">
        <v>0</v>
      </c>
      <c r="AY138" s="147">
        <v>0</v>
      </c>
      <c r="AZ138" s="147">
        <v>0</v>
      </c>
      <c r="BA138" s="76"/>
      <c r="BB138" s="76"/>
      <c r="BC138" s="76"/>
      <c r="BD138" s="76"/>
      <c r="BE138" s="76"/>
      <c r="BF138" s="76"/>
      <c r="BG138" s="76"/>
      <c r="BH138" s="76"/>
      <c r="BI138" s="76"/>
      <c r="BJ138" s="76"/>
      <c r="BK138" s="76"/>
      <c r="BL138" s="76"/>
      <c r="BM138" s="76"/>
      <c r="BN138" s="76"/>
      <c r="BO138" s="76"/>
      <c r="BP138" s="76"/>
      <c r="BQ138" s="10"/>
      <c r="BR138" s="10"/>
      <c r="BS138" s="10"/>
    </row>
    <row r="139" spans="1:71" ht="16.5" hidden="1" customHeight="1" x14ac:dyDescent="0.3">
      <c r="A139" s="147" t="s">
        <v>1033</v>
      </c>
      <c r="B139" s="147">
        <v>128049</v>
      </c>
      <c r="C139" s="147">
        <v>76122</v>
      </c>
      <c r="D139" s="147">
        <v>77209</v>
      </c>
      <c r="E139" s="147">
        <v>92225</v>
      </c>
      <c r="F139" s="147">
        <v>90572</v>
      </c>
      <c r="G139" s="147">
        <v>76882</v>
      </c>
      <c r="H139" s="147">
        <v>78449</v>
      </c>
      <c r="I139" s="147">
        <v>98337.38</v>
      </c>
      <c r="J139" s="147">
        <v>177782</v>
      </c>
      <c r="K139" s="147">
        <v>116849</v>
      </c>
      <c r="L139" s="147">
        <v>139529</v>
      </c>
      <c r="M139" s="147">
        <v>55368.36</v>
      </c>
      <c r="N139" s="147">
        <v>117706</v>
      </c>
      <c r="O139" s="147">
        <v>145727</v>
      </c>
      <c r="P139" s="147">
        <v>160949</v>
      </c>
      <c r="Q139" s="147">
        <v>178767.13</v>
      </c>
      <c r="R139" s="147">
        <v>140462</v>
      </c>
      <c r="S139" s="147">
        <v>97655</v>
      </c>
      <c r="T139" s="147">
        <v>122193</v>
      </c>
      <c r="U139" s="147">
        <v>112521.21400000001</v>
      </c>
      <c r="V139" s="147">
        <v>439791</v>
      </c>
      <c r="W139" s="147">
        <v>145274</v>
      </c>
      <c r="X139" s="147">
        <v>165196</v>
      </c>
      <c r="Y139" s="147">
        <v>642056.10499999998</v>
      </c>
      <c r="Z139" s="147">
        <v>163059</v>
      </c>
      <c r="AA139" s="147">
        <v>156563</v>
      </c>
      <c r="AB139" s="147">
        <v>168256</v>
      </c>
      <c r="AC139" s="147">
        <v>397825.67800000001</v>
      </c>
      <c r="AD139" s="147">
        <v>167278</v>
      </c>
      <c r="AE139" s="147">
        <v>168453</v>
      </c>
      <c r="AF139" s="147">
        <v>246273</v>
      </c>
      <c r="AG139" s="147">
        <v>84707.199999999997</v>
      </c>
      <c r="AH139" s="147">
        <v>279078</v>
      </c>
      <c r="AI139" s="147">
        <v>332512</v>
      </c>
      <c r="AJ139" s="147">
        <v>136844</v>
      </c>
      <c r="AK139" s="147">
        <v>366962</v>
      </c>
      <c r="AL139" s="147">
        <v>483939</v>
      </c>
      <c r="AM139" s="147">
        <v>402236</v>
      </c>
      <c r="AN139" s="147">
        <v>587418</v>
      </c>
      <c r="AO139" s="147">
        <v>-374764</v>
      </c>
      <c r="AP139" s="147">
        <v>163631</v>
      </c>
      <c r="AQ139" s="147">
        <v>348512</v>
      </c>
      <c r="AR139" s="147">
        <v>182410</v>
      </c>
      <c r="AS139" s="147">
        <v>280419</v>
      </c>
      <c r="AT139" s="147">
        <v>298057</v>
      </c>
      <c r="AU139" s="147">
        <v>385621</v>
      </c>
      <c r="AV139" s="147">
        <v>265961</v>
      </c>
      <c r="AW139" s="147">
        <v>900286</v>
      </c>
      <c r="AX139" s="147">
        <v>160105</v>
      </c>
      <c r="AY139" s="147">
        <v>575805</v>
      </c>
      <c r="AZ139" s="147">
        <v>616056</v>
      </c>
      <c r="BA139" s="76"/>
      <c r="BB139" s="76"/>
      <c r="BC139" s="76"/>
      <c r="BD139" s="76"/>
      <c r="BE139" s="76"/>
      <c r="BF139" s="76"/>
      <c r="BG139" s="76"/>
      <c r="BH139" s="76"/>
      <c r="BI139" s="76"/>
      <c r="BJ139" s="76"/>
      <c r="BK139" s="76"/>
      <c r="BL139" s="76"/>
      <c r="BM139" s="76"/>
      <c r="BN139" s="76"/>
      <c r="BO139" s="76"/>
      <c r="BP139" s="76"/>
      <c r="BQ139" s="10"/>
      <c r="BR139" s="10"/>
      <c r="BS139" s="10"/>
    </row>
    <row r="140" spans="1:71" ht="16.5" hidden="1" customHeight="1" x14ac:dyDescent="0.3">
      <c r="A140" s="147" t="s">
        <v>1034</v>
      </c>
      <c r="B140" s="147">
        <v>0</v>
      </c>
      <c r="C140" s="147">
        <v>1103</v>
      </c>
      <c r="D140" s="147">
        <v>5583</v>
      </c>
      <c r="E140" s="147">
        <v>10285</v>
      </c>
      <c r="F140" s="147">
        <v>11309</v>
      </c>
      <c r="G140" s="147">
        <v>13021</v>
      </c>
      <c r="H140" s="147">
        <v>16469</v>
      </c>
      <c r="I140" s="147">
        <v>8116.37</v>
      </c>
      <c r="J140" s="147">
        <v>4361</v>
      </c>
      <c r="K140" s="147">
        <v>5030</v>
      </c>
      <c r="L140" s="147">
        <v>6827</v>
      </c>
      <c r="M140" s="147">
        <v>7303.32</v>
      </c>
      <c r="N140" s="147">
        <v>17601</v>
      </c>
      <c r="O140" s="147">
        <v>24076</v>
      </c>
      <c r="P140" s="147">
        <v>22199</v>
      </c>
      <c r="Q140" s="147">
        <v>19853.560000000001</v>
      </c>
      <c r="R140" s="147">
        <v>25535</v>
      </c>
      <c r="S140" s="147">
        <v>18172</v>
      </c>
      <c r="T140" s="147">
        <v>11859</v>
      </c>
      <c r="U140" s="147">
        <v>14264.148999999999</v>
      </c>
      <c r="V140" s="147">
        <v>19770</v>
      </c>
      <c r="W140" s="147">
        <v>47905</v>
      </c>
      <c r="X140" s="147">
        <v>59740</v>
      </c>
      <c r="Y140" s="147">
        <v>48380.934000000001</v>
      </c>
      <c r="Z140" s="147">
        <v>0</v>
      </c>
      <c r="AA140" s="147">
        <v>46393</v>
      </c>
      <c r="AB140" s="147">
        <v>87967</v>
      </c>
      <c r="AC140" s="147">
        <v>52963.002999999997</v>
      </c>
      <c r="AD140" s="147">
        <v>55628</v>
      </c>
      <c r="AE140" s="147">
        <v>63664</v>
      </c>
      <c r="AF140" s="147">
        <v>69887</v>
      </c>
      <c r="AG140" s="147">
        <v>146772.03</v>
      </c>
      <c r="AH140" s="147">
        <v>56436</v>
      </c>
      <c r="AI140" s="147">
        <v>35492</v>
      </c>
      <c r="AJ140" s="147">
        <v>152961</v>
      </c>
      <c r="AK140" s="147">
        <v>-50584</v>
      </c>
      <c r="AL140" s="147">
        <v>266079</v>
      </c>
      <c r="AM140" s="147">
        <v>123207</v>
      </c>
      <c r="AN140" s="147">
        <v>132260</v>
      </c>
      <c r="AO140" s="147">
        <v>-65217</v>
      </c>
      <c r="AP140" s="147">
        <v>300900</v>
      </c>
      <c r="AQ140" s="147">
        <v>43931</v>
      </c>
      <c r="AR140" s="147">
        <v>142404</v>
      </c>
      <c r="AS140" s="147">
        <v>-224065</v>
      </c>
      <c r="AT140" s="147">
        <v>347056</v>
      </c>
      <c r="AU140" s="147">
        <v>109694</v>
      </c>
      <c r="AV140" s="147">
        <v>200792</v>
      </c>
      <c r="AW140" s="147">
        <v>-66254</v>
      </c>
      <c r="AX140" s="147">
        <v>0</v>
      </c>
      <c r="AY140" s="147">
        <v>0</v>
      </c>
      <c r="AZ140" s="147">
        <v>257826</v>
      </c>
      <c r="BA140" s="76"/>
      <c r="BB140" s="76"/>
      <c r="BC140" s="76"/>
      <c r="BD140" s="76"/>
      <c r="BE140" s="76"/>
      <c r="BF140" s="76"/>
      <c r="BG140" s="76"/>
      <c r="BH140" s="76"/>
      <c r="BI140" s="76"/>
      <c r="BJ140" s="76"/>
      <c r="BK140" s="76"/>
      <c r="BL140" s="76"/>
      <c r="BM140" s="76"/>
      <c r="BN140" s="76"/>
      <c r="BO140" s="76"/>
      <c r="BP140" s="76"/>
      <c r="BQ140" s="10"/>
      <c r="BR140" s="10"/>
      <c r="BS140" s="10"/>
    </row>
    <row r="141" spans="1:71" ht="16.5" hidden="1" customHeight="1" x14ac:dyDescent="0.3">
      <c r="A141" s="147" t="s">
        <v>1035</v>
      </c>
      <c r="B141" s="147">
        <v>15988082</v>
      </c>
      <c r="C141" s="147">
        <v>16873639</v>
      </c>
      <c r="D141" s="147">
        <v>18548521</v>
      </c>
      <c r="E141" s="147">
        <v>18455179</v>
      </c>
      <c r="F141" s="147">
        <v>17900382</v>
      </c>
      <c r="G141" s="147">
        <v>17322525</v>
      </c>
      <c r="H141" s="147">
        <v>17193788</v>
      </c>
      <c r="I141" s="147">
        <v>17329700.59</v>
      </c>
      <c r="J141" s="147">
        <v>16744593</v>
      </c>
      <c r="K141" s="147">
        <v>17288779</v>
      </c>
      <c r="L141" s="147">
        <v>17957704</v>
      </c>
      <c r="M141" s="147">
        <v>20842136.239999998</v>
      </c>
      <c r="N141" s="147">
        <v>22842846</v>
      </c>
      <c r="O141" s="147">
        <v>25094856</v>
      </c>
      <c r="P141" s="147">
        <v>25424781</v>
      </c>
      <c r="Q141" s="147">
        <v>26310171.48</v>
      </c>
      <c r="R141" s="147">
        <v>25703588</v>
      </c>
      <c r="S141" s="147">
        <v>26896285</v>
      </c>
      <c r="T141" s="147">
        <v>28700493</v>
      </c>
      <c r="U141" s="147">
        <v>26448590.813000001</v>
      </c>
      <c r="V141" s="147">
        <v>25237480</v>
      </c>
      <c r="W141" s="147">
        <v>28317903</v>
      </c>
      <c r="X141" s="147">
        <v>29795040</v>
      </c>
      <c r="Y141" s="147">
        <v>31339944.056000002</v>
      </c>
      <c r="Z141" s="147">
        <v>28410013</v>
      </c>
      <c r="AA141" s="147">
        <v>30664419</v>
      </c>
      <c r="AB141" s="147">
        <v>30845226</v>
      </c>
      <c r="AC141" s="147">
        <v>32998457.188000001</v>
      </c>
      <c r="AD141" s="147">
        <v>29970701</v>
      </c>
      <c r="AE141" s="147">
        <v>30905525</v>
      </c>
      <c r="AF141" s="147">
        <v>32918752</v>
      </c>
      <c r="AG141" s="147">
        <v>33707309.82</v>
      </c>
      <c r="AH141" s="147">
        <v>31856385</v>
      </c>
      <c r="AI141" s="147">
        <v>34840569</v>
      </c>
      <c r="AJ141" s="147">
        <v>35417633</v>
      </c>
      <c r="AK141" s="147">
        <v>33695125</v>
      </c>
      <c r="AL141" s="147">
        <v>32766525</v>
      </c>
      <c r="AM141" s="147">
        <v>35399331</v>
      </c>
      <c r="AN141" s="147">
        <v>36180268</v>
      </c>
      <c r="AO141" s="147">
        <v>36084782</v>
      </c>
      <c r="AP141" s="147">
        <v>31127110</v>
      </c>
      <c r="AQ141" s="147">
        <v>35045016</v>
      </c>
      <c r="AR141" s="147">
        <v>34893883</v>
      </c>
      <c r="AS141" s="147">
        <v>36371160</v>
      </c>
      <c r="AT141" s="147">
        <v>30390866</v>
      </c>
      <c r="AU141" s="147">
        <v>32997596</v>
      </c>
      <c r="AV141" s="147">
        <v>32594380</v>
      </c>
      <c r="AW141" s="147">
        <v>33230064</v>
      </c>
      <c r="AX141" s="147">
        <v>31288989</v>
      </c>
      <c r="AY141" s="147">
        <v>33643957</v>
      </c>
      <c r="AZ141" s="147">
        <v>35672999</v>
      </c>
      <c r="BA141" s="76"/>
      <c r="BB141" s="76"/>
      <c r="BC141" s="76"/>
      <c r="BD141" s="76"/>
      <c r="BE141" s="76"/>
      <c r="BF141" s="76"/>
      <c r="BG141" s="76"/>
      <c r="BH141" s="76"/>
      <c r="BI141" s="76"/>
      <c r="BJ141" s="76"/>
      <c r="BK141" s="76"/>
      <c r="BL141" s="76"/>
      <c r="BM141" s="76"/>
      <c r="BN141" s="76"/>
      <c r="BO141" s="76"/>
      <c r="BP141" s="76"/>
      <c r="BQ141" s="10"/>
      <c r="BR141" s="10"/>
      <c r="BS141" s="10"/>
    </row>
    <row r="142" spans="1:71" ht="16.5" hidden="1" customHeight="1" x14ac:dyDescent="0.3">
      <c r="A142" s="147"/>
      <c r="B142" s="147"/>
      <c r="C142" s="147"/>
      <c r="D142" s="147"/>
      <c r="E142" s="147"/>
      <c r="F142" s="147"/>
      <c r="G142" s="147"/>
      <c r="H142" s="147"/>
      <c r="I142" s="147"/>
      <c r="J142" s="147"/>
      <c r="K142" s="147"/>
      <c r="L142" s="147"/>
      <c r="M142" s="147"/>
      <c r="N142" s="147"/>
      <c r="O142" s="147"/>
      <c r="P142" s="147"/>
      <c r="Q142" s="147"/>
      <c r="R142" s="147"/>
      <c r="S142" s="147"/>
      <c r="T142" s="147"/>
      <c r="U142" s="147"/>
      <c r="V142" s="147"/>
      <c r="W142" s="147"/>
      <c r="X142" s="147"/>
      <c r="Y142" s="147"/>
      <c r="Z142" s="147"/>
      <c r="AA142" s="147"/>
      <c r="AB142" s="147"/>
      <c r="AC142" s="147"/>
      <c r="AD142" s="147"/>
      <c r="AE142" s="147"/>
      <c r="AF142" s="147"/>
      <c r="AG142" s="147"/>
      <c r="AH142" s="147"/>
      <c r="AI142" s="147"/>
      <c r="AJ142" s="147"/>
      <c r="AK142" s="147"/>
      <c r="AL142" s="147"/>
      <c r="AM142" s="147"/>
      <c r="AN142" s="147"/>
      <c r="AO142" s="147"/>
      <c r="AP142" s="147"/>
      <c r="AQ142" s="147"/>
      <c r="AR142" s="147"/>
      <c r="AS142" s="147"/>
      <c r="AT142" s="147"/>
      <c r="AU142" s="147"/>
      <c r="AV142" s="147"/>
      <c r="AW142" s="147"/>
      <c r="AX142" s="147"/>
      <c r="AY142" s="147"/>
      <c r="AZ142" s="147"/>
      <c r="BA142" s="76"/>
      <c r="BB142" s="76"/>
      <c r="BC142" s="76"/>
      <c r="BD142" s="76"/>
      <c r="BE142" s="76"/>
      <c r="BF142" s="76"/>
      <c r="BG142" s="76"/>
      <c r="BH142" s="76"/>
      <c r="BI142" s="76"/>
      <c r="BJ142" s="76"/>
      <c r="BK142" s="76"/>
      <c r="BL142" s="76"/>
      <c r="BM142" s="76"/>
      <c r="BN142" s="76"/>
      <c r="BO142" s="76"/>
      <c r="BP142" s="76"/>
      <c r="BQ142" s="10"/>
      <c r="BR142" s="10"/>
      <c r="BS142" s="10"/>
    </row>
    <row r="143" spans="1:71" ht="16.5" hidden="1" customHeight="1" x14ac:dyDescent="0.3">
      <c r="A143" s="147" t="s">
        <v>1036</v>
      </c>
      <c r="B143" s="147"/>
      <c r="C143" s="147"/>
      <c r="D143" s="147"/>
      <c r="E143" s="147"/>
      <c r="F143" s="147"/>
      <c r="G143" s="147"/>
      <c r="H143" s="147"/>
      <c r="I143" s="147"/>
      <c r="J143" s="147"/>
      <c r="K143" s="147"/>
      <c r="L143" s="147"/>
      <c r="M143" s="147"/>
      <c r="N143" s="147"/>
      <c r="O143" s="147"/>
      <c r="P143" s="147"/>
      <c r="Q143" s="147"/>
      <c r="R143" s="147"/>
      <c r="S143" s="147"/>
      <c r="T143" s="147"/>
      <c r="U143" s="147"/>
      <c r="V143" s="147"/>
      <c r="W143" s="147"/>
      <c r="X143" s="147"/>
      <c r="Y143" s="147"/>
      <c r="Z143" s="147"/>
      <c r="AA143" s="147"/>
      <c r="AB143" s="147"/>
      <c r="AC143" s="147"/>
      <c r="AD143" s="147"/>
      <c r="AE143" s="147"/>
      <c r="AF143" s="147"/>
      <c r="AG143" s="147"/>
      <c r="AH143" s="147"/>
      <c r="AI143" s="147"/>
      <c r="AJ143" s="147"/>
      <c r="AK143" s="147"/>
      <c r="AL143" s="147"/>
      <c r="AM143" s="147"/>
      <c r="AN143" s="147"/>
      <c r="AO143" s="147"/>
      <c r="AP143" s="147"/>
      <c r="AQ143" s="147"/>
      <c r="AR143" s="147"/>
      <c r="AS143" s="147"/>
      <c r="AT143" s="147"/>
      <c r="AU143" s="147"/>
      <c r="AV143" s="147"/>
      <c r="AW143" s="147"/>
      <c r="AX143" s="147"/>
      <c r="AY143" s="147"/>
      <c r="AZ143" s="147"/>
      <c r="BA143" s="76"/>
      <c r="BB143" s="76"/>
      <c r="BC143" s="76"/>
      <c r="BD143" s="76"/>
      <c r="BE143" s="76"/>
      <c r="BF143" s="76"/>
      <c r="BG143" s="76"/>
      <c r="BH143" s="76"/>
      <c r="BI143" s="76"/>
      <c r="BJ143" s="76"/>
      <c r="BK143" s="76"/>
      <c r="BL143" s="76"/>
      <c r="BM143" s="76"/>
      <c r="BN143" s="76"/>
      <c r="BO143" s="76"/>
      <c r="BP143" s="76"/>
      <c r="BQ143" s="10"/>
      <c r="BR143" s="10"/>
      <c r="BS143" s="10"/>
    </row>
    <row r="144" spans="1:71" ht="16.5" hidden="1" customHeight="1" x14ac:dyDescent="0.3">
      <c r="A144" s="147" t="s">
        <v>1037</v>
      </c>
      <c r="B144" s="147">
        <v>13803653</v>
      </c>
      <c r="C144" s="147">
        <v>14551891</v>
      </c>
      <c r="D144" s="147">
        <v>15663138</v>
      </c>
      <c r="E144" s="147">
        <v>16272126</v>
      </c>
      <c r="F144" s="147">
        <v>15529575</v>
      </c>
      <c r="G144" s="147">
        <v>14417243</v>
      </c>
      <c r="H144" s="147">
        <v>14181849</v>
      </c>
      <c r="I144" s="147">
        <v>14421832.26</v>
      </c>
      <c r="J144" s="147">
        <v>14089490</v>
      </c>
      <c r="K144" s="147">
        <v>14423900</v>
      </c>
      <c r="L144" s="147">
        <v>15254052</v>
      </c>
      <c r="M144" s="147">
        <v>18209000.879999999</v>
      </c>
      <c r="N144" s="147">
        <v>19351052</v>
      </c>
      <c r="O144" s="147">
        <v>20533649</v>
      </c>
      <c r="P144" s="147">
        <v>20760776</v>
      </c>
      <c r="Q144" s="147">
        <v>21655918.649999999</v>
      </c>
      <c r="R144" s="147">
        <v>20958977</v>
      </c>
      <c r="S144" s="147">
        <v>22244385</v>
      </c>
      <c r="T144" s="147">
        <v>23883497</v>
      </c>
      <c r="U144" s="147">
        <v>23248666.09</v>
      </c>
      <c r="V144" s="147">
        <v>21776455</v>
      </c>
      <c r="W144" s="147">
        <v>24622655</v>
      </c>
      <c r="X144" s="147">
        <v>25379216</v>
      </c>
      <c r="Y144" s="147">
        <v>26812065.272</v>
      </c>
      <c r="Z144" s="147">
        <v>23790573</v>
      </c>
      <c r="AA144" s="147">
        <v>25373318</v>
      </c>
      <c r="AB144" s="147">
        <v>25176960</v>
      </c>
      <c r="AC144" s="147">
        <v>28220778.425000001</v>
      </c>
      <c r="AD144" s="147">
        <v>24660435</v>
      </c>
      <c r="AE144" s="147">
        <v>25449689</v>
      </c>
      <c r="AF144" s="147">
        <v>26968265</v>
      </c>
      <c r="AG144" s="147">
        <v>28603451.829999998</v>
      </c>
      <c r="AH144" s="147">
        <v>26408597</v>
      </c>
      <c r="AI144" s="147">
        <v>29012439</v>
      </c>
      <c r="AJ144" s="147">
        <v>30190351</v>
      </c>
      <c r="AK144" s="147">
        <v>28836831</v>
      </c>
      <c r="AL144" s="147">
        <v>27097352</v>
      </c>
      <c r="AM144" s="147">
        <v>30148629</v>
      </c>
      <c r="AN144" s="147">
        <v>30527512</v>
      </c>
      <c r="AO144" s="147">
        <v>30621060</v>
      </c>
      <c r="AP144" s="147">
        <v>26342854</v>
      </c>
      <c r="AQ144" s="147">
        <v>29428164</v>
      </c>
      <c r="AR144" s="147">
        <v>28795243</v>
      </c>
      <c r="AS144" s="147">
        <v>30546731</v>
      </c>
      <c r="AT144" s="147">
        <v>24987836</v>
      </c>
      <c r="AU144" s="147">
        <v>26849330</v>
      </c>
      <c r="AV144" s="147">
        <v>26761324</v>
      </c>
      <c r="AW144" s="147">
        <v>27566658</v>
      </c>
      <c r="AX144" s="147">
        <v>26063092</v>
      </c>
      <c r="AY144" s="147">
        <v>27023604</v>
      </c>
      <c r="AZ144" s="147">
        <v>28456826</v>
      </c>
      <c r="BA144" s="76"/>
      <c r="BB144" s="76"/>
      <c r="BC144" s="76"/>
      <c r="BD144" s="76"/>
      <c r="BE144" s="76"/>
      <c r="BF144" s="76"/>
      <c r="BG144" s="76"/>
      <c r="BH144" s="76"/>
      <c r="BI144" s="76"/>
      <c r="BJ144" s="76"/>
      <c r="BK144" s="76"/>
      <c r="BL144" s="76"/>
      <c r="BM144" s="76"/>
      <c r="BN144" s="76"/>
      <c r="BO144" s="76"/>
      <c r="BP144" s="76"/>
      <c r="BQ144" s="10"/>
      <c r="BR144" s="10"/>
      <c r="BS144" s="10"/>
    </row>
    <row r="145" spans="1:71" ht="16.5" hidden="1" customHeight="1" x14ac:dyDescent="0.3">
      <c r="A145" s="147" t="s">
        <v>1038</v>
      </c>
      <c r="B145" s="147">
        <v>13803653</v>
      </c>
      <c r="C145" s="147">
        <v>14551891</v>
      </c>
      <c r="D145" s="147">
        <v>15663138</v>
      </c>
      <c r="E145" s="147">
        <v>16272126</v>
      </c>
      <c r="F145" s="147">
        <v>15529575</v>
      </c>
      <c r="G145" s="147">
        <v>14417243</v>
      </c>
      <c r="H145" s="147">
        <v>14181849</v>
      </c>
      <c r="I145" s="147">
        <v>14421832.26</v>
      </c>
      <c r="J145" s="147">
        <v>14089490</v>
      </c>
      <c r="K145" s="147">
        <v>14423900</v>
      </c>
      <c r="L145" s="147">
        <v>15254052</v>
      </c>
      <c r="M145" s="147">
        <v>18209000.879999999</v>
      </c>
      <c r="N145" s="147">
        <v>19351052</v>
      </c>
      <c r="O145" s="147">
        <v>20533649</v>
      </c>
      <c r="P145" s="147">
        <v>20760776</v>
      </c>
      <c r="Q145" s="147">
        <v>21655918.649999999</v>
      </c>
      <c r="R145" s="147">
        <v>20958977</v>
      </c>
      <c r="S145" s="147">
        <v>22244385</v>
      </c>
      <c r="T145" s="147">
        <v>23883497</v>
      </c>
      <c r="U145" s="147">
        <v>23248666.09</v>
      </c>
      <c r="V145" s="147">
        <v>21776455</v>
      </c>
      <c r="W145" s="147">
        <v>24622655</v>
      </c>
      <c r="X145" s="147">
        <v>25379216</v>
      </c>
      <c r="Y145" s="147">
        <v>26812065.272</v>
      </c>
      <c r="Z145" s="147">
        <v>23790573</v>
      </c>
      <c r="AA145" s="147">
        <v>25373318</v>
      </c>
      <c r="AB145" s="147">
        <v>25176960</v>
      </c>
      <c r="AC145" s="147">
        <v>28220778.425000001</v>
      </c>
      <c r="AD145" s="147">
        <v>24660435</v>
      </c>
      <c r="AE145" s="147">
        <v>25449689</v>
      </c>
      <c r="AF145" s="147">
        <v>26968265</v>
      </c>
      <c r="AG145" s="147">
        <v>28603451.829999998</v>
      </c>
      <c r="AH145" s="147">
        <v>26408597</v>
      </c>
      <c r="AI145" s="147">
        <v>29012439</v>
      </c>
      <c r="AJ145" s="147">
        <v>30190351</v>
      </c>
      <c r="AK145" s="147">
        <v>28836831</v>
      </c>
      <c r="AL145" s="147">
        <v>27097352</v>
      </c>
      <c r="AM145" s="147">
        <v>30148629</v>
      </c>
      <c r="AN145" s="147">
        <v>30527512</v>
      </c>
      <c r="AO145" s="147">
        <v>30621060</v>
      </c>
      <c r="AP145" s="147">
        <v>26342854</v>
      </c>
      <c r="AQ145" s="147">
        <v>29428164</v>
      </c>
      <c r="AR145" s="147">
        <v>28795243</v>
      </c>
      <c r="AS145" s="147">
        <v>30546731</v>
      </c>
      <c r="AT145" s="147">
        <v>24987836</v>
      </c>
      <c r="AU145" s="147">
        <v>26849330</v>
      </c>
      <c r="AV145" s="147">
        <v>26761324</v>
      </c>
      <c r="AW145" s="147">
        <v>27566658</v>
      </c>
      <c r="AX145" s="147">
        <v>26063092</v>
      </c>
      <c r="AY145" s="147">
        <v>27023604</v>
      </c>
      <c r="AZ145" s="147">
        <v>28456826</v>
      </c>
      <c r="BA145" s="76"/>
      <c r="BB145" s="76"/>
      <c r="BC145" s="76"/>
      <c r="BD145" s="76"/>
      <c r="BE145" s="76"/>
      <c r="BF145" s="76"/>
      <c r="BG145" s="76"/>
      <c r="BH145" s="76"/>
      <c r="BI145" s="76"/>
      <c r="BJ145" s="76"/>
      <c r="BK145" s="76"/>
      <c r="BL145" s="76"/>
      <c r="BM145" s="76"/>
      <c r="BN145" s="76"/>
      <c r="BO145" s="76"/>
      <c r="BP145" s="76"/>
      <c r="BQ145" s="10"/>
      <c r="BR145" s="10"/>
      <c r="BS145" s="10"/>
    </row>
    <row r="146" spans="1:71" ht="16.5" hidden="1" customHeight="1" x14ac:dyDescent="0.3">
      <c r="A146" s="147" t="s">
        <v>1040</v>
      </c>
      <c r="B146" s="147">
        <v>1334234</v>
      </c>
      <c r="C146" s="147">
        <v>1296982</v>
      </c>
      <c r="D146" s="147">
        <v>1646760</v>
      </c>
      <c r="E146" s="147">
        <v>1643861</v>
      </c>
      <c r="F146" s="147">
        <v>1359418</v>
      </c>
      <c r="G146" s="147">
        <v>1508004</v>
      </c>
      <c r="H146" s="147">
        <v>1603340</v>
      </c>
      <c r="I146" s="147">
        <v>1772559.3</v>
      </c>
      <c r="J146" s="147">
        <v>1326381</v>
      </c>
      <c r="K146" s="147">
        <v>1492296</v>
      </c>
      <c r="L146" s="147">
        <v>1446619</v>
      </c>
      <c r="M146" s="147">
        <v>1785145.52</v>
      </c>
      <c r="N146" s="147">
        <v>2085063</v>
      </c>
      <c r="O146" s="147">
        <v>2169466</v>
      </c>
      <c r="P146" s="147">
        <v>2183903</v>
      </c>
      <c r="Q146" s="147">
        <v>2443764.02</v>
      </c>
      <c r="R146" s="147">
        <v>2372662</v>
      </c>
      <c r="S146" s="147">
        <v>2439728</v>
      </c>
      <c r="T146" s="147">
        <v>2501911</v>
      </c>
      <c r="U146" s="147">
        <v>2178610.0989999999</v>
      </c>
      <c r="V146" s="147">
        <v>2241939</v>
      </c>
      <c r="W146" s="147">
        <v>2774891</v>
      </c>
      <c r="X146" s="147">
        <v>2590665</v>
      </c>
      <c r="Y146" s="147">
        <v>2863982.6510000001</v>
      </c>
      <c r="Z146" s="147">
        <v>2714900</v>
      </c>
      <c r="AA146" s="147">
        <v>2847992</v>
      </c>
      <c r="AB146" s="147">
        <v>3084208</v>
      </c>
      <c r="AC146" s="147">
        <v>3204049.449</v>
      </c>
      <c r="AD146" s="147">
        <v>3005212</v>
      </c>
      <c r="AE146" s="147">
        <v>3170981</v>
      </c>
      <c r="AF146" s="147">
        <v>3281953</v>
      </c>
      <c r="AG146" s="147">
        <v>3464956.79</v>
      </c>
      <c r="AH146" s="147">
        <v>3394258</v>
      </c>
      <c r="AI146" s="147">
        <v>3366153</v>
      </c>
      <c r="AJ146" s="147">
        <v>3065822</v>
      </c>
      <c r="AK146" s="147">
        <v>3295399</v>
      </c>
      <c r="AL146" s="147">
        <v>3448480</v>
      </c>
      <c r="AM146" s="147">
        <v>3042454</v>
      </c>
      <c r="AN146" s="147">
        <v>3339410</v>
      </c>
      <c r="AO146" s="147">
        <v>3598786</v>
      </c>
      <c r="AP146" s="147">
        <v>3334919</v>
      </c>
      <c r="AQ146" s="147">
        <v>4993527</v>
      </c>
      <c r="AR146" s="147">
        <v>3544775</v>
      </c>
      <c r="AS146" s="147">
        <v>3841324</v>
      </c>
      <c r="AT146" s="147">
        <v>3362043</v>
      </c>
      <c r="AU146" s="147">
        <v>5652489</v>
      </c>
      <c r="AV146" s="147">
        <v>3518005</v>
      </c>
      <c r="AW146" s="147">
        <v>3732986</v>
      </c>
      <c r="AX146" s="147">
        <v>3511479</v>
      </c>
      <c r="AY146" s="147">
        <v>3671170</v>
      </c>
      <c r="AZ146" s="147">
        <v>4329190</v>
      </c>
      <c r="BA146" s="76"/>
      <c r="BB146" s="76"/>
      <c r="BC146" s="76"/>
      <c r="BD146" s="76"/>
      <c r="BE146" s="76"/>
      <c r="BF146" s="76"/>
      <c r="BG146" s="76"/>
      <c r="BH146" s="76"/>
      <c r="BI146" s="76"/>
      <c r="BJ146" s="76"/>
      <c r="BK146" s="76"/>
      <c r="BL146" s="76"/>
      <c r="BM146" s="76"/>
      <c r="BN146" s="76"/>
      <c r="BO146" s="76"/>
      <c r="BP146" s="76"/>
      <c r="BQ146" s="10"/>
      <c r="BR146" s="10"/>
      <c r="BS146" s="10"/>
    </row>
    <row r="147" spans="1:71" ht="16.5" hidden="1" customHeight="1" x14ac:dyDescent="0.3">
      <c r="A147" s="147" t="s">
        <v>1077</v>
      </c>
      <c r="B147" s="147">
        <v>0</v>
      </c>
      <c r="C147" s="147">
        <v>0</v>
      </c>
      <c r="D147" s="147">
        <v>0</v>
      </c>
      <c r="E147" s="147">
        <v>0</v>
      </c>
      <c r="F147" s="147">
        <v>0</v>
      </c>
      <c r="G147" s="147">
        <v>876368</v>
      </c>
      <c r="H147" s="147">
        <v>918885</v>
      </c>
      <c r="I147" s="147">
        <v>1013133.81</v>
      </c>
      <c r="J147" s="147">
        <v>865918</v>
      </c>
      <c r="K147" s="147">
        <v>921871</v>
      </c>
      <c r="L147" s="147">
        <v>886626</v>
      </c>
      <c r="M147" s="147">
        <v>1213529.8700000001</v>
      </c>
      <c r="N147" s="147">
        <v>1150590</v>
      </c>
      <c r="O147" s="147">
        <v>1253556</v>
      </c>
      <c r="P147" s="147">
        <v>1219254</v>
      </c>
      <c r="Q147" s="147">
        <v>1320258.81</v>
      </c>
      <c r="R147" s="147">
        <v>1058250</v>
      </c>
      <c r="S147" s="147">
        <v>1230781</v>
      </c>
      <c r="T147" s="147">
        <v>1260953</v>
      </c>
      <c r="U147" s="147">
        <v>1276890.1629999999</v>
      </c>
      <c r="V147" s="147">
        <v>1079282</v>
      </c>
      <c r="W147" s="147">
        <v>1334790</v>
      </c>
      <c r="X147" s="147">
        <v>1259661</v>
      </c>
      <c r="Y147" s="147">
        <v>1386548.0490000001</v>
      </c>
      <c r="Z147" s="147">
        <v>1360443</v>
      </c>
      <c r="AA147" s="147">
        <v>1432744</v>
      </c>
      <c r="AB147" s="147">
        <v>1588474</v>
      </c>
      <c r="AC147" s="147">
        <v>1614100.423</v>
      </c>
      <c r="AD147" s="147">
        <v>1526565</v>
      </c>
      <c r="AE147" s="147">
        <v>1567311</v>
      </c>
      <c r="AF147" s="147">
        <v>1650156</v>
      </c>
      <c r="AG147" s="147">
        <v>1584351.53</v>
      </c>
      <c r="AH147" s="147">
        <v>1664437</v>
      </c>
      <c r="AI147" s="147">
        <v>1725161</v>
      </c>
      <c r="AJ147" s="147">
        <v>1603962</v>
      </c>
      <c r="AK147" s="147">
        <v>1633825</v>
      </c>
      <c r="AL147" s="147">
        <v>1534942</v>
      </c>
      <c r="AM147" s="147">
        <v>1558421</v>
      </c>
      <c r="AN147" s="147">
        <v>1614283</v>
      </c>
      <c r="AO147" s="147">
        <v>1780899</v>
      </c>
      <c r="AP147" s="147">
        <v>1541636</v>
      </c>
      <c r="AQ147" s="147">
        <v>1704189</v>
      </c>
      <c r="AR147" s="147">
        <v>1709843</v>
      </c>
      <c r="AS147" s="147">
        <v>1932710</v>
      </c>
      <c r="AT147" s="147">
        <v>1644969</v>
      </c>
      <c r="AU147" s="147">
        <v>1896252</v>
      </c>
      <c r="AV147" s="147">
        <v>1938157</v>
      </c>
      <c r="AW147" s="147">
        <v>1726573</v>
      </c>
      <c r="AX147" s="147">
        <v>1774911</v>
      </c>
      <c r="AY147" s="147">
        <v>1798008</v>
      </c>
      <c r="AZ147" s="147">
        <v>2098133</v>
      </c>
      <c r="BA147" s="76"/>
      <c r="BB147" s="76"/>
      <c r="BC147" s="76"/>
      <c r="BD147" s="76"/>
      <c r="BE147" s="76"/>
      <c r="BF147" s="76"/>
      <c r="BG147" s="76"/>
      <c r="BH147" s="76"/>
      <c r="BI147" s="76"/>
      <c r="BJ147" s="76"/>
      <c r="BK147" s="76"/>
      <c r="BL147" s="76"/>
      <c r="BM147" s="76"/>
      <c r="BN147" s="76"/>
      <c r="BO147" s="76"/>
      <c r="BP147" s="76"/>
      <c r="BQ147" s="10"/>
      <c r="BR147" s="10"/>
      <c r="BS147" s="10"/>
    </row>
    <row r="148" spans="1:71" ht="16.5" hidden="1" customHeight="1" x14ac:dyDescent="0.3">
      <c r="A148" s="147" t="s">
        <v>1041</v>
      </c>
      <c r="B148" s="147">
        <v>0</v>
      </c>
      <c r="C148" s="147">
        <v>0</v>
      </c>
      <c r="D148" s="147">
        <v>0</v>
      </c>
      <c r="E148" s="147">
        <v>0</v>
      </c>
      <c r="F148" s="147">
        <v>0</v>
      </c>
      <c r="G148" s="147">
        <v>631636</v>
      </c>
      <c r="H148" s="147">
        <v>684455</v>
      </c>
      <c r="I148" s="147">
        <v>759425.49</v>
      </c>
      <c r="J148" s="147">
        <v>460463</v>
      </c>
      <c r="K148" s="147">
        <v>570425</v>
      </c>
      <c r="L148" s="147">
        <v>559993</v>
      </c>
      <c r="M148" s="147">
        <v>571615.65</v>
      </c>
      <c r="N148" s="147">
        <v>934473</v>
      </c>
      <c r="O148" s="147">
        <v>915910</v>
      </c>
      <c r="P148" s="147">
        <v>964649</v>
      </c>
      <c r="Q148" s="147">
        <v>1123505.21</v>
      </c>
      <c r="R148" s="147">
        <v>1314412</v>
      </c>
      <c r="S148" s="147">
        <v>1208947</v>
      </c>
      <c r="T148" s="147">
        <v>1240958</v>
      </c>
      <c r="U148" s="147">
        <v>901719.93599999999</v>
      </c>
      <c r="V148" s="147">
        <v>1162657</v>
      </c>
      <c r="W148" s="147">
        <v>1440101</v>
      </c>
      <c r="X148" s="147">
        <v>1331004</v>
      </c>
      <c r="Y148" s="147">
        <v>1477434.602</v>
      </c>
      <c r="Z148" s="147">
        <v>1354457</v>
      </c>
      <c r="AA148" s="147">
        <v>1415248</v>
      </c>
      <c r="AB148" s="147">
        <v>1495734</v>
      </c>
      <c r="AC148" s="147">
        <v>1589949.0260000001</v>
      </c>
      <c r="AD148" s="147">
        <v>1478647</v>
      </c>
      <c r="AE148" s="147">
        <v>1603670</v>
      </c>
      <c r="AF148" s="147">
        <v>1631797</v>
      </c>
      <c r="AG148" s="147">
        <v>1880605.26</v>
      </c>
      <c r="AH148" s="147">
        <v>1729821</v>
      </c>
      <c r="AI148" s="147">
        <v>1640992</v>
      </c>
      <c r="AJ148" s="147">
        <v>1461860</v>
      </c>
      <c r="AK148" s="147">
        <v>1661574</v>
      </c>
      <c r="AL148" s="147">
        <v>1913538</v>
      </c>
      <c r="AM148" s="147">
        <v>1484033</v>
      </c>
      <c r="AN148" s="147">
        <v>1725127</v>
      </c>
      <c r="AO148" s="147">
        <v>1817887</v>
      </c>
      <c r="AP148" s="147">
        <v>1793283</v>
      </c>
      <c r="AQ148" s="147">
        <v>3289338</v>
      </c>
      <c r="AR148" s="147">
        <v>1834932</v>
      </c>
      <c r="AS148" s="147">
        <v>1908614</v>
      </c>
      <c r="AT148" s="147">
        <v>1717074</v>
      </c>
      <c r="AU148" s="147">
        <v>3756237</v>
      </c>
      <c r="AV148" s="147">
        <v>1579848</v>
      </c>
      <c r="AW148" s="147">
        <v>2006413</v>
      </c>
      <c r="AX148" s="147">
        <v>1736568</v>
      </c>
      <c r="AY148" s="147">
        <v>1873162</v>
      </c>
      <c r="AZ148" s="147">
        <v>2231057</v>
      </c>
      <c r="BA148" s="76"/>
      <c r="BB148" s="76"/>
      <c r="BC148" s="76"/>
      <c r="BD148" s="76"/>
      <c r="BE148" s="76"/>
      <c r="BF148" s="76"/>
      <c r="BG148" s="76"/>
      <c r="BH148" s="76"/>
      <c r="BI148" s="76"/>
      <c r="BJ148" s="76"/>
      <c r="BK148" s="76"/>
      <c r="BL148" s="76"/>
      <c r="BM148" s="76"/>
      <c r="BN148" s="76"/>
      <c r="BO148" s="76"/>
      <c r="BP148" s="76"/>
      <c r="BQ148" s="10"/>
      <c r="BR148" s="10"/>
      <c r="BS148" s="10"/>
    </row>
    <row r="149" spans="1:71" ht="16.5" hidden="1" customHeight="1" x14ac:dyDescent="0.3">
      <c r="A149" s="147" t="s">
        <v>1042</v>
      </c>
      <c r="B149" s="147">
        <v>2191</v>
      </c>
      <c r="C149" s="147">
        <v>335930</v>
      </c>
      <c r="D149" s="147">
        <v>1291</v>
      </c>
      <c r="E149" s="147">
        <v>2454</v>
      </c>
      <c r="F149" s="147">
        <v>1738</v>
      </c>
      <c r="G149" s="147">
        <v>1097</v>
      </c>
      <c r="H149" s="147">
        <v>356</v>
      </c>
      <c r="I149" s="147">
        <v>700.7</v>
      </c>
      <c r="J149" s="147">
        <v>1753</v>
      </c>
      <c r="K149" s="147">
        <v>1086</v>
      </c>
      <c r="L149" s="147">
        <v>833</v>
      </c>
      <c r="M149" s="147">
        <v>1824.81</v>
      </c>
      <c r="N149" s="147">
        <v>0</v>
      </c>
      <c r="O149" s="147">
        <v>0</v>
      </c>
      <c r="P149" s="147">
        <v>0</v>
      </c>
      <c r="Q149" s="147">
        <v>0</v>
      </c>
      <c r="R149" s="147">
        <v>0</v>
      </c>
      <c r="S149" s="147">
        <v>0</v>
      </c>
      <c r="T149" s="147">
        <v>0</v>
      </c>
      <c r="U149" s="147">
        <v>0</v>
      </c>
      <c r="V149" s="147">
        <v>0</v>
      </c>
      <c r="W149" s="147">
        <v>0</v>
      </c>
      <c r="X149" s="147">
        <v>0</v>
      </c>
      <c r="Y149" s="147">
        <v>0</v>
      </c>
      <c r="Z149" s="147">
        <v>0</v>
      </c>
      <c r="AA149" s="147">
        <v>0</v>
      </c>
      <c r="AB149" s="147">
        <v>0</v>
      </c>
      <c r="AC149" s="147">
        <v>0</v>
      </c>
      <c r="AD149" s="147">
        <v>0</v>
      </c>
      <c r="AE149" s="147">
        <v>0</v>
      </c>
      <c r="AF149" s="147">
        <v>55103</v>
      </c>
      <c r="AG149" s="147">
        <v>0</v>
      </c>
      <c r="AH149" s="147">
        <v>0</v>
      </c>
      <c r="AI149" s="147">
        <v>0</v>
      </c>
      <c r="AJ149" s="147">
        <v>30226</v>
      </c>
      <c r="AK149" s="147">
        <v>54960</v>
      </c>
      <c r="AL149" s="147">
        <v>0</v>
      </c>
      <c r="AM149" s="147">
        <v>11938</v>
      </c>
      <c r="AN149" s="147">
        <v>4979</v>
      </c>
      <c r="AO149" s="147">
        <v>-15190</v>
      </c>
      <c r="AP149" s="147">
        <v>0</v>
      </c>
      <c r="AQ149" s="147">
        <v>14808</v>
      </c>
      <c r="AR149" s="147">
        <v>76325</v>
      </c>
      <c r="AS149" s="147">
        <v>90305</v>
      </c>
      <c r="AT149" s="147">
        <v>95844</v>
      </c>
      <c r="AU149" s="147">
        <v>12293</v>
      </c>
      <c r="AV149" s="147">
        <v>47595</v>
      </c>
      <c r="AW149" s="147">
        <v>142899</v>
      </c>
      <c r="AX149" s="147">
        <v>29107</v>
      </c>
      <c r="AY149" s="147">
        <v>0</v>
      </c>
      <c r="AZ149" s="147">
        <v>0</v>
      </c>
      <c r="BA149" s="76"/>
      <c r="BB149" s="76"/>
      <c r="BC149" s="76"/>
      <c r="BD149" s="76"/>
      <c r="BE149" s="76"/>
      <c r="BF149" s="76"/>
      <c r="BG149" s="76"/>
      <c r="BH149" s="76"/>
      <c r="BI149" s="76"/>
      <c r="BJ149" s="76"/>
      <c r="BK149" s="76"/>
      <c r="BL149" s="76"/>
      <c r="BM149" s="76"/>
      <c r="BN149" s="76"/>
      <c r="BO149" s="76"/>
      <c r="BP149" s="76"/>
      <c r="BQ149" s="10"/>
      <c r="BR149" s="10"/>
      <c r="BS149" s="10"/>
    </row>
    <row r="150" spans="1:71" ht="16.5" hidden="1" customHeight="1" x14ac:dyDescent="0.3">
      <c r="A150" s="147" t="s">
        <v>1133</v>
      </c>
      <c r="B150" s="147">
        <v>0</v>
      </c>
      <c r="C150" s="147">
        <v>329466</v>
      </c>
      <c r="D150" s="147">
        <v>0</v>
      </c>
      <c r="E150" s="147">
        <v>0</v>
      </c>
      <c r="F150" s="147">
        <v>0</v>
      </c>
      <c r="G150" s="147">
        <v>0</v>
      </c>
      <c r="H150" s="147">
        <v>0</v>
      </c>
      <c r="I150" s="147">
        <v>0</v>
      </c>
      <c r="J150" s="147">
        <v>0</v>
      </c>
      <c r="K150" s="147">
        <v>0</v>
      </c>
      <c r="L150" s="147">
        <v>0</v>
      </c>
      <c r="M150" s="147">
        <v>0</v>
      </c>
      <c r="N150" s="147">
        <v>0</v>
      </c>
      <c r="O150" s="147">
        <v>0</v>
      </c>
      <c r="P150" s="147">
        <v>0</v>
      </c>
      <c r="Q150" s="147">
        <v>0</v>
      </c>
      <c r="R150" s="147">
        <v>0</v>
      </c>
      <c r="S150" s="147">
        <v>0</v>
      </c>
      <c r="T150" s="147">
        <v>0</v>
      </c>
      <c r="U150" s="147">
        <v>0</v>
      </c>
      <c r="V150" s="147">
        <v>0</v>
      </c>
      <c r="W150" s="147">
        <v>0</v>
      </c>
      <c r="X150" s="147">
        <v>0</v>
      </c>
      <c r="Y150" s="147">
        <v>0</v>
      </c>
      <c r="Z150" s="147">
        <v>0</v>
      </c>
      <c r="AA150" s="147">
        <v>0</v>
      </c>
      <c r="AB150" s="147">
        <v>0</v>
      </c>
      <c r="AC150" s="147">
        <v>0</v>
      </c>
      <c r="AD150" s="147">
        <v>0</v>
      </c>
      <c r="AE150" s="147">
        <v>0</v>
      </c>
      <c r="AF150" s="147">
        <v>55103</v>
      </c>
      <c r="AG150" s="147">
        <v>0</v>
      </c>
      <c r="AH150" s="147">
        <v>0</v>
      </c>
      <c r="AI150" s="147">
        <v>0</v>
      </c>
      <c r="AJ150" s="147">
        <v>30226</v>
      </c>
      <c r="AK150" s="147">
        <v>0</v>
      </c>
      <c r="AL150" s="147">
        <v>0</v>
      </c>
      <c r="AM150" s="147">
        <v>0</v>
      </c>
      <c r="AN150" s="147">
        <v>0</v>
      </c>
      <c r="AO150" s="147">
        <v>0</v>
      </c>
      <c r="AP150" s="147">
        <v>0</v>
      </c>
      <c r="AQ150" s="147">
        <v>0</v>
      </c>
      <c r="AR150" s="147">
        <v>0</v>
      </c>
      <c r="AS150" s="147">
        <v>0</v>
      </c>
      <c r="AT150" s="147">
        <v>85636</v>
      </c>
      <c r="AU150" s="147">
        <v>8028</v>
      </c>
      <c r="AV150" s="147">
        <v>-15771</v>
      </c>
      <c r="AW150" s="147">
        <v>0</v>
      </c>
      <c r="AX150" s="147">
        <v>0</v>
      </c>
      <c r="AY150" s="147">
        <v>0</v>
      </c>
      <c r="AZ150" s="147">
        <v>0</v>
      </c>
      <c r="BA150" s="76"/>
      <c r="BB150" s="76"/>
      <c r="BC150" s="76"/>
      <c r="BD150" s="76"/>
      <c r="BE150" s="76"/>
      <c r="BF150" s="76"/>
      <c r="BG150" s="76"/>
      <c r="BH150" s="76"/>
      <c r="BI150" s="76"/>
      <c r="BJ150" s="76"/>
      <c r="BK150" s="76"/>
      <c r="BL150" s="76"/>
      <c r="BM150" s="76"/>
      <c r="BN150" s="76"/>
      <c r="BO150" s="76"/>
      <c r="BP150" s="76"/>
      <c r="BQ150" s="10"/>
      <c r="BR150" s="10"/>
      <c r="BS150" s="10"/>
    </row>
    <row r="151" spans="1:71" ht="16.5" hidden="1" customHeight="1" x14ac:dyDescent="0.3">
      <c r="A151" s="147" t="s">
        <v>1134</v>
      </c>
      <c r="B151" s="147">
        <v>0</v>
      </c>
      <c r="C151" s="147">
        <v>0</v>
      </c>
      <c r="D151" s="147">
        <v>0</v>
      </c>
      <c r="E151" s="147">
        <v>0</v>
      </c>
      <c r="F151" s="147">
        <v>0</v>
      </c>
      <c r="G151" s="147">
        <v>0</v>
      </c>
      <c r="H151" s="147">
        <v>0</v>
      </c>
      <c r="I151" s="147">
        <v>0</v>
      </c>
      <c r="J151" s="147">
        <v>0</v>
      </c>
      <c r="K151" s="147">
        <v>0</v>
      </c>
      <c r="L151" s="147">
        <v>0</v>
      </c>
      <c r="M151" s="147">
        <v>0</v>
      </c>
      <c r="N151" s="147">
        <v>0</v>
      </c>
      <c r="O151" s="147">
        <v>0</v>
      </c>
      <c r="P151" s="147">
        <v>0</v>
      </c>
      <c r="Q151" s="147">
        <v>0</v>
      </c>
      <c r="R151" s="147">
        <v>0</v>
      </c>
      <c r="S151" s="147">
        <v>0</v>
      </c>
      <c r="T151" s="147">
        <v>0</v>
      </c>
      <c r="U151" s="147">
        <v>0</v>
      </c>
      <c r="V151" s="147">
        <v>0</v>
      </c>
      <c r="W151" s="147">
        <v>0</v>
      </c>
      <c r="X151" s="147">
        <v>0</v>
      </c>
      <c r="Y151" s="147">
        <v>0</v>
      </c>
      <c r="Z151" s="147">
        <v>0</v>
      </c>
      <c r="AA151" s="147">
        <v>0</v>
      </c>
      <c r="AB151" s="147">
        <v>0</v>
      </c>
      <c r="AC151" s="147">
        <v>0</v>
      </c>
      <c r="AD151" s="147">
        <v>0</v>
      </c>
      <c r="AE151" s="147">
        <v>0</v>
      </c>
      <c r="AF151" s="147">
        <v>0</v>
      </c>
      <c r="AG151" s="147">
        <v>0</v>
      </c>
      <c r="AH151" s="147">
        <v>0</v>
      </c>
      <c r="AI151" s="147">
        <v>0</v>
      </c>
      <c r="AJ151" s="147">
        <v>0</v>
      </c>
      <c r="AK151" s="147">
        <v>0</v>
      </c>
      <c r="AL151" s="147">
        <v>0</v>
      </c>
      <c r="AM151" s="147">
        <v>0</v>
      </c>
      <c r="AN151" s="147">
        <v>0</v>
      </c>
      <c r="AO151" s="147">
        <v>0</v>
      </c>
      <c r="AP151" s="147">
        <v>0</v>
      </c>
      <c r="AQ151" s="147">
        <v>0</v>
      </c>
      <c r="AR151" s="147">
        <v>0</v>
      </c>
      <c r="AS151" s="147">
        <v>0</v>
      </c>
      <c r="AT151" s="147">
        <v>0</v>
      </c>
      <c r="AU151" s="147">
        <v>0</v>
      </c>
      <c r="AV151" s="147">
        <v>23</v>
      </c>
      <c r="AW151" s="147">
        <v>0</v>
      </c>
      <c r="AX151" s="147">
        <v>0</v>
      </c>
      <c r="AY151" s="147">
        <v>0</v>
      </c>
      <c r="AZ151" s="147">
        <v>0</v>
      </c>
      <c r="BA151" s="76"/>
      <c r="BB151" s="76"/>
      <c r="BC151" s="76"/>
      <c r="BD151" s="76"/>
      <c r="BE151" s="76"/>
      <c r="BF151" s="76"/>
      <c r="BG151" s="76"/>
      <c r="BH151" s="76"/>
      <c r="BI151" s="76"/>
      <c r="BJ151" s="76"/>
      <c r="BK151" s="76"/>
      <c r="BL151" s="76"/>
      <c r="BM151" s="76"/>
      <c r="BN151" s="76"/>
      <c r="BO151" s="76"/>
      <c r="BP151" s="76"/>
      <c r="BQ151" s="10"/>
      <c r="BR151" s="10"/>
      <c r="BS151" s="10"/>
    </row>
    <row r="152" spans="1:71" ht="16.5" hidden="1" customHeight="1" x14ac:dyDescent="0.3">
      <c r="A152" s="147" t="s">
        <v>1135</v>
      </c>
      <c r="B152" s="147">
        <v>0</v>
      </c>
      <c r="C152" s="147">
        <v>0</v>
      </c>
      <c r="D152" s="147">
        <v>0</v>
      </c>
      <c r="E152" s="147">
        <v>0</v>
      </c>
      <c r="F152" s="147">
        <v>0</v>
      </c>
      <c r="G152" s="147">
        <v>0</v>
      </c>
      <c r="H152" s="147">
        <v>0</v>
      </c>
      <c r="I152" s="147">
        <v>0</v>
      </c>
      <c r="J152" s="147">
        <v>0</v>
      </c>
      <c r="K152" s="147">
        <v>0</v>
      </c>
      <c r="L152" s="147">
        <v>0</v>
      </c>
      <c r="M152" s="147">
        <v>0</v>
      </c>
      <c r="N152" s="147">
        <v>0</v>
      </c>
      <c r="O152" s="147">
        <v>0</v>
      </c>
      <c r="P152" s="147">
        <v>0</v>
      </c>
      <c r="Q152" s="147">
        <v>0</v>
      </c>
      <c r="R152" s="147">
        <v>0</v>
      </c>
      <c r="S152" s="147">
        <v>0</v>
      </c>
      <c r="T152" s="147">
        <v>0</v>
      </c>
      <c r="U152" s="147">
        <v>0</v>
      </c>
      <c r="V152" s="147">
        <v>0</v>
      </c>
      <c r="W152" s="147">
        <v>0</v>
      </c>
      <c r="X152" s="147">
        <v>0</v>
      </c>
      <c r="Y152" s="147">
        <v>0</v>
      </c>
      <c r="Z152" s="147">
        <v>0</v>
      </c>
      <c r="AA152" s="147">
        <v>0</v>
      </c>
      <c r="AB152" s="147">
        <v>0</v>
      </c>
      <c r="AC152" s="147">
        <v>0</v>
      </c>
      <c r="AD152" s="147">
        <v>0</v>
      </c>
      <c r="AE152" s="147">
        <v>0</v>
      </c>
      <c r="AF152" s="147">
        <v>0</v>
      </c>
      <c r="AG152" s="147">
        <v>0</v>
      </c>
      <c r="AH152" s="147">
        <v>0</v>
      </c>
      <c r="AI152" s="147">
        <v>0</v>
      </c>
      <c r="AJ152" s="147">
        <v>0</v>
      </c>
      <c r="AK152" s="147">
        <v>0</v>
      </c>
      <c r="AL152" s="147">
        <v>0</v>
      </c>
      <c r="AM152" s="147">
        <v>0</v>
      </c>
      <c r="AN152" s="147">
        <v>0</v>
      </c>
      <c r="AO152" s="147">
        <v>0</v>
      </c>
      <c r="AP152" s="147">
        <v>0</v>
      </c>
      <c r="AQ152" s="147">
        <v>0</v>
      </c>
      <c r="AR152" s="147">
        <v>0</v>
      </c>
      <c r="AS152" s="147">
        <v>0</v>
      </c>
      <c r="AT152" s="147">
        <v>10208</v>
      </c>
      <c r="AU152" s="147">
        <v>-7784</v>
      </c>
      <c r="AV152" s="147">
        <v>42709</v>
      </c>
      <c r="AW152" s="147">
        <v>0</v>
      </c>
      <c r="AX152" s="147">
        <v>0</v>
      </c>
      <c r="AY152" s="147">
        <v>0</v>
      </c>
      <c r="AZ152" s="147">
        <v>0</v>
      </c>
      <c r="BA152" s="76"/>
      <c r="BB152" s="76"/>
      <c r="BC152" s="76"/>
      <c r="BD152" s="76"/>
      <c r="BE152" s="76"/>
      <c r="BF152" s="76"/>
      <c r="BG152" s="76"/>
      <c r="BH152" s="76"/>
      <c r="BI152" s="76"/>
      <c r="BJ152" s="76"/>
      <c r="BK152" s="76"/>
      <c r="BL152" s="76"/>
      <c r="BM152" s="76"/>
      <c r="BN152" s="76"/>
      <c r="BO152" s="76"/>
      <c r="BP152" s="76"/>
      <c r="BQ152" s="10"/>
      <c r="BR152" s="10"/>
      <c r="BS152" s="10"/>
    </row>
    <row r="153" spans="1:71" ht="16.5" hidden="1" customHeight="1" x14ac:dyDescent="0.3">
      <c r="A153" s="147" t="s">
        <v>827</v>
      </c>
      <c r="B153" s="147">
        <v>2191</v>
      </c>
      <c r="C153" s="147">
        <v>6464</v>
      </c>
      <c r="D153" s="147">
        <v>1291</v>
      </c>
      <c r="E153" s="147">
        <v>2454</v>
      </c>
      <c r="F153" s="147">
        <v>1738</v>
      </c>
      <c r="G153" s="147">
        <v>1097</v>
      </c>
      <c r="H153" s="147">
        <v>356</v>
      </c>
      <c r="I153" s="147">
        <v>700.7</v>
      </c>
      <c r="J153" s="147">
        <v>1753</v>
      </c>
      <c r="K153" s="147">
        <v>1086</v>
      </c>
      <c r="L153" s="147">
        <v>833</v>
      </c>
      <c r="M153" s="147">
        <v>1824.81</v>
      </c>
      <c r="N153" s="147">
        <v>0</v>
      </c>
      <c r="O153" s="147">
        <v>0</v>
      </c>
      <c r="P153" s="147">
        <v>0</v>
      </c>
      <c r="Q153" s="147">
        <v>0</v>
      </c>
      <c r="R153" s="147">
        <v>0</v>
      </c>
      <c r="S153" s="147">
        <v>0</v>
      </c>
      <c r="T153" s="147">
        <v>0</v>
      </c>
      <c r="U153" s="147">
        <v>0</v>
      </c>
      <c r="V153" s="147">
        <v>0</v>
      </c>
      <c r="W153" s="147">
        <v>0</v>
      </c>
      <c r="X153" s="147">
        <v>0</v>
      </c>
      <c r="Y153" s="147">
        <v>0</v>
      </c>
      <c r="Z153" s="147">
        <v>0</v>
      </c>
      <c r="AA153" s="147">
        <v>0</v>
      </c>
      <c r="AB153" s="147">
        <v>0</v>
      </c>
      <c r="AC153" s="147">
        <v>0</v>
      </c>
      <c r="AD153" s="147">
        <v>0</v>
      </c>
      <c r="AE153" s="147">
        <v>0</v>
      </c>
      <c r="AF153" s="147">
        <v>0</v>
      </c>
      <c r="AG153" s="147">
        <v>0</v>
      </c>
      <c r="AH153" s="147">
        <v>0</v>
      </c>
      <c r="AI153" s="147">
        <v>0</v>
      </c>
      <c r="AJ153" s="147">
        <v>0</v>
      </c>
      <c r="AK153" s="147">
        <v>0</v>
      </c>
      <c r="AL153" s="147">
        <v>0</v>
      </c>
      <c r="AM153" s="147">
        <v>11938</v>
      </c>
      <c r="AN153" s="147">
        <v>4979</v>
      </c>
      <c r="AO153" s="147">
        <v>0</v>
      </c>
      <c r="AP153" s="147">
        <v>0</v>
      </c>
      <c r="AQ153" s="147">
        <v>14808</v>
      </c>
      <c r="AR153" s="147">
        <v>76325</v>
      </c>
      <c r="AS153" s="147">
        <v>90305</v>
      </c>
      <c r="AT153" s="147">
        <v>0</v>
      </c>
      <c r="AU153" s="147">
        <v>4265</v>
      </c>
      <c r="AV153" s="147">
        <v>4863</v>
      </c>
      <c r="AW153" s="147">
        <v>265925</v>
      </c>
      <c r="AX153" s="147">
        <v>29107</v>
      </c>
      <c r="AY153" s="147">
        <v>0</v>
      </c>
      <c r="AZ153" s="147">
        <v>0</v>
      </c>
      <c r="BA153" s="76"/>
      <c r="BB153" s="76"/>
      <c r="BC153" s="76"/>
      <c r="BD153" s="76"/>
      <c r="BE153" s="76"/>
      <c r="BF153" s="76"/>
      <c r="BG153" s="76"/>
      <c r="BH153" s="76"/>
      <c r="BI153" s="76"/>
      <c r="BJ153" s="76"/>
      <c r="BK153" s="76"/>
      <c r="BL153" s="76"/>
      <c r="BM153" s="76"/>
      <c r="BN153" s="76"/>
      <c r="BO153" s="76"/>
      <c r="BP153" s="76"/>
      <c r="BQ153" s="10"/>
      <c r="BR153" s="10"/>
      <c r="BS153" s="10"/>
    </row>
    <row r="154" spans="1:71" ht="16.5" hidden="1" customHeight="1" x14ac:dyDescent="0.3">
      <c r="A154" s="147" t="s">
        <v>1043</v>
      </c>
      <c r="B154" s="147">
        <v>0</v>
      </c>
      <c r="C154" s="147">
        <v>0</v>
      </c>
      <c r="D154" s="147">
        <v>0</v>
      </c>
      <c r="E154" s="147">
        <v>0</v>
      </c>
      <c r="F154" s="147">
        <v>11252</v>
      </c>
      <c r="G154" s="147">
        <v>11888</v>
      </c>
      <c r="H154" s="147">
        <v>11491</v>
      </c>
      <c r="I154" s="147">
        <v>30206.75</v>
      </c>
      <c r="J154" s="147">
        <v>11536</v>
      </c>
      <c r="K154" s="147">
        <v>11435</v>
      </c>
      <c r="L154" s="147">
        <v>12176</v>
      </c>
      <c r="M154" s="147">
        <v>21236.12</v>
      </c>
      <c r="N154" s="147">
        <v>0</v>
      </c>
      <c r="O154" s="147">
        <v>0</v>
      </c>
      <c r="P154" s="147">
        <v>0</v>
      </c>
      <c r="Q154" s="147">
        <v>0</v>
      </c>
      <c r="R154" s="147">
        <v>0</v>
      </c>
      <c r="S154" s="147">
        <v>0</v>
      </c>
      <c r="T154" s="147">
        <v>0</v>
      </c>
      <c r="U154" s="147">
        <v>0</v>
      </c>
      <c r="V154" s="147">
        <v>0</v>
      </c>
      <c r="W154" s="147">
        <v>0</v>
      </c>
      <c r="X154" s="147">
        <v>0</v>
      </c>
      <c r="Y154" s="147">
        <v>0</v>
      </c>
      <c r="Z154" s="147">
        <v>0</v>
      </c>
      <c r="AA154" s="147">
        <v>0</v>
      </c>
      <c r="AB154" s="147">
        <v>0</v>
      </c>
      <c r="AC154" s="147">
        <v>0</v>
      </c>
      <c r="AD154" s="147">
        <v>0</v>
      </c>
      <c r="AE154" s="147">
        <v>0</v>
      </c>
      <c r="AF154" s="147">
        <v>0</v>
      </c>
      <c r="AG154" s="147">
        <v>0</v>
      </c>
      <c r="AH154" s="147">
        <v>0</v>
      </c>
      <c r="AI154" s="147">
        <v>0</v>
      </c>
      <c r="AJ154" s="147">
        <v>0</v>
      </c>
      <c r="AK154" s="147">
        <v>0</v>
      </c>
      <c r="AL154" s="147">
        <v>0</v>
      </c>
      <c r="AM154" s="147">
        <v>0</v>
      </c>
      <c r="AN154" s="147">
        <v>0</v>
      </c>
      <c r="AO154" s="147">
        <v>0</v>
      </c>
      <c r="AP154" s="147">
        <v>0</v>
      </c>
      <c r="AQ154" s="147">
        <v>0</v>
      </c>
      <c r="AR154" s="147">
        <v>0</v>
      </c>
      <c r="AS154" s="147">
        <v>0</v>
      </c>
      <c r="AT154" s="147">
        <v>0</v>
      </c>
      <c r="AU154" s="147">
        <v>0</v>
      </c>
      <c r="AV154" s="147">
        <v>0</v>
      </c>
      <c r="AW154" s="147">
        <v>0</v>
      </c>
      <c r="AX154" s="147">
        <v>0</v>
      </c>
      <c r="AY154" s="147">
        <v>0</v>
      </c>
      <c r="AZ154" s="147">
        <v>0</v>
      </c>
      <c r="BA154" s="76"/>
      <c r="BB154" s="76"/>
      <c r="BC154" s="76"/>
      <c r="BD154" s="76"/>
      <c r="BE154" s="76"/>
      <c r="BF154" s="76"/>
      <c r="BG154" s="76"/>
      <c r="BH154" s="76"/>
      <c r="BI154" s="76"/>
      <c r="BJ154" s="76"/>
      <c r="BK154" s="76"/>
      <c r="BL154" s="76"/>
      <c r="BM154" s="76"/>
      <c r="BN154" s="76"/>
      <c r="BO154" s="76"/>
      <c r="BP154" s="76"/>
      <c r="BQ154" s="10"/>
      <c r="BR154" s="10"/>
      <c r="BS154" s="10"/>
    </row>
    <row r="155" spans="1:71" ht="16.5" hidden="1" customHeight="1" x14ac:dyDescent="0.3">
      <c r="A155" s="147" t="s">
        <v>1044</v>
      </c>
      <c r="B155" s="147">
        <v>507</v>
      </c>
      <c r="C155" s="147">
        <v>0</v>
      </c>
      <c r="D155" s="147">
        <v>0</v>
      </c>
      <c r="E155" s="147">
        <v>0</v>
      </c>
      <c r="F155" s="147">
        <v>0</v>
      </c>
      <c r="G155" s="147">
        <v>0</v>
      </c>
      <c r="H155" s="147">
        <v>0</v>
      </c>
      <c r="I155" s="147">
        <v>0</v>
      </c>
      <c r="J155" s="147">
        <v>0</v>
      </c>
      <c r="K155" s="147">
        <v>0</v>
      </c>
      <c r="L155" s="147">
        <v>0</v>
      </c>
      <c r="M155" s="147">
        <v>0</v>
      </c>
      <c r="N155" s="147">
        <v>0</v>
      </c>
      <c r="O155" s="147">
        <v>0</v>
      </c>
      <c r="P155" s="147">
        <v>0</v>
      </c>
      <c r="Q155" s="147">
        <v>0</v>
      </c>
      <c r="R155" s="147">
        <v>0</v>
      </c>
      <c r="S155" s="147">
        <v>0</v>
      </c>
      <c r="T155" s="147">
        <v>0</v>
      </c>
      <c r="U155" s="147">
        <v>0</v>
      </c>
      <c r="V155" s="147">
        <v>0</v>
      </c>
      <c r="W155" s="147">
        <v>0</v>
      </c>
      <c r="X155" s="147">
        <v>0</v>
      </c>
      <c r="Y155" s="147">
        <v>0</v>
      </c>
      <c r="Z155" s="147">
        <v>24915</v>
      </c>
      <c r="AA155" s="147">
        <v>0</v>
      </c>
      <c r="AB155" s="147">
        <v>0</v>
      </c>
      <c r="AC155" s="147">
        <v>0</v>
      </c>
      <c r="AD155" s="147">
        <v>0</v>
      </c>
      <c r="AE155" s="147">
        <v>0</v>
      </c>
      <c r="AF155" s="147">
        <v>0</v>
      </c>
      <c r="AG155" s="147">
        <v>0</v>
      </c>
      <c r="AH155" s="147">
        <v>0</v>
      </c>
      <c r="AI155" s="147">
        <v>0</v>
      </c>
      <c r="AJ155" s="147">
        <v>0</v>
      </c>
      <c r="AK155" s="147">
        <v>0</v>
      </c>
      <c r="AL155" s="147">
        <v>0</v>
      </c>
      <c r="AM155" s="147">
        <v>0</v>
      </c>
      <c r="AN155" s="147">
        <v>0</v>
      </c>
      <c r="AO155" s="147">
        <v>0</v>
      </c>
      <c r="AP155" s="147">
        <v>0</v>
      </c>
      <c r="AQ155" s="147">
        <v>0</v>
      </c>
      <c r="AR155" s="147">
        <v>0</v>
      </c>
      <c r="AS155" s="147">
        <v>0</v>
      </c>
      <c r="AT155" s="147">
        <v>0</v>
      </c>
      <c r="AU155" s="147">
        <v>0</v>
      </c>
      <c r="AV155" s="147">
        <v>0</v>
      </c>
      <c r="AW155" s="147">
        <v>0</v>
      </c>
      <c r="AX155" s="147">
        <v>17783</v>
      </c>
      <c r="AY155" s="147">
        <v>578894</v>
      </c>
      <c r="AZ155" s="147">
        <v>-257826</v>
      </c>
      <c r="BA155" s="76"/>
      <c r="BB155" s="76"/>
      <c r="BC155" s="76"/>
      <c r="BD155" s="76"/>
      <c r="BE155" s="76"/>
      <c r="BF155" s="76"/>
      <c r="BG155" s="76"/>
      <c r="BH155" s="76"/>
      <c r="BI155" s="76"/>
      <c r="BJ155" s="76"/>
      <c r="BK155" s="76"/>
      <c r="BL155" s="76"/>
      <c r="BM155" s="76"/>
      <c r="BN155" s="76"/>
      <c r="BO155" s="76"/>
      <c r="BP155" s="76"/>
      <c r="BQ155" s="10"/>
      <c r="BR155" s="10"/>
      <c r="BS155" s="10"/>
    </row>
    <row r="156" spans="1:71" ht="16.5" hidden="1" customHeight="1" x14ac:dyDescent="0.3">
      <c r="A156" s="147" t="s">
        <v>1045</v>
      </c>
      <c r="B156" s="147">
        <v>15140585</v>
      </c>
      <c r="C156" s="147">
        <v>16184803</v>
      </c>
      <c r="D156" s="147">
        <v>17311189</v>
      </c>
      <c r="E156" s="147">
        <v>17918441</v>
      </c>
      <c r="F156" s="147">
        <v>16901983</v>
      </c>
      <c r="G156" s="147">
        <v>15938232</v>
      </c>
      <c r="H156" s="147">
        <v>15797036</v>
      </c>
      <c r="I156" s="147">
        <v>16225299</v>
      </c>
      <c r="J156" s="147">
        <v>15429160</v>
      </c>
      <c r="K156" s="147">
        <v>15928717</v>
      </c>
      <c r="L156" s="147">
        <v>16713680</v>
      </c>
      <c r="M156" s="147">
        <v>20017207.34</v>
      </c>
      <c r="N156" s="147">
        <v>21436115</v>
      </c>
      <c r="O156" s="147">
        <v>22703115</v>
      </c>
      <c r="P156" s="147">
        <v>22944679</v>
      </c>
      <c r="Q156" s="147">
        <v>24099682.670000002</v>
      </c>
      <c r="R156" s="147">
        <v>23331639</v>
      </c>
      <c r="S156" s="147">
        <v>24684113</v>
      </c>
      <c r="T156" s="147">
        <v>26385408</v>
      </c>
      <c r="U156" s="147">
        <v>25427276.188999999</v>
      </c>
      <c r="V156" s="147">
        <v>24018394</v>
      </c>
      <c r="W156" s="147">
        <v>27397546</v>
      </c>
      <c r="X156" s="147">
        <v>27969881</v>
      </c>
      <c r="Y156" s="147">
        <v>29676047.923</v>
      </c>
      <c r="Z156" s="147">
        <v>26530388</v>
      </c>
      <c r="AA156" s="147">
        <v>28221310</v>
      </c>
      <c r="AB156" s="147">
        <v>28261168</v>
      </c>
      <c r="AC156" s="147">
        <v>31424827.874000002</v>
      </c>
      <c r="AD156" s="147">
        <v>27665647</v>
      </c>
      <c r="AE156" s="147">
        <v>28620670</v>
      </c>
      <c r="AF156" s="147">
        <v>30305321</v>
      </c>
      <c r="AG156" s="147">
        <v>32068408.620000001</v>
      </c>
      <c r="AH156" s="147">
        <v>29802855</v>
      </c>
      <c r="AI156" s="147">
        <v>32378592</v>
      </c>
      <c r="AJ156" s="147">
        <v>33286399</v>
      </c>
      <c r="AK156" s="147">
        <v>32187190</v>
      </c>
      <c r="AL156" s="147">
        <v>30545832</v>
      </c>
      <c r="AM156" s="147">
        <v>33203021</v>
      </c>
      <c r="AN156" s="147">
        <v>33871901</v>
      </c>
      <c r="AO156" s="147">
        <v>34204656</v>
      </c>
      <c r="AP156" s="147">
        <v>29677773</v>
      </c>
      <c r="AQ156" s="147">
        <v>34436499</v>
      </c>
      <c r="AR156" s="147">
        <v>32416343</v>
      </c>
      <c r="AS156" s="147">
        <v>34478360</v>
      </c>
      <c r="AT156" s="147">
        <v>28445723</v>
      </c>
      <c r="AU156" s="147">
        <v>32514112</v>
      </c>
      <c r="AV156" s="147">
        <v>30326924</v>
      </c>
      <c r="AW156" s="147">
        <v>31442543</v>
      </c>
      <c r="AX156" s="147">
        <v>29621461</v>
      </c>
      <c r="AY156" s="147">
        <v>31273668</v>
      </c>
      <c r="AZ156" s="147">
        <v>32786016</v>
      </c>
      <c r="BA156" s="76"/>
      <c r="BB156" s="76"/>
      <c r="BC156" s="76"/>
      <c r="BD156" s="76"/>
      <c r="BE156" s="76"/>
      <c r="BF156" s="76"/>
      <c r="BG156" s="76"/>
      <c r="BH156" s="76"/>
      <c r="BI156" s="76"/>
      <c r="BJ156" s="76"/>
      <c r="BK156" s="76"/>
      <c r="BL156" s="76"/>
      <c r="BM156" s="76"/>
      <c r="BN156" s="76"/>
      <c r="BO156" s="76"/>
      <c r="BP156" s="76"/>
      <c r="BQ156" s="10"/>
      <c r="BR156" s="10"/>
      <c r="BS156" s="10"/>
    </row>
    <row r="157" spans="1:71" ht="16.5" hidden="1" customHeight="1" x14ac:dyDescent="0.3">
      <c r="A157" s="147"/>
      <c r="B157" s="147"/>
      <c r="C157" s="147"/>
      <c r="D157" s="147"/>
      <c r="E157" s="147"/>
      <c r="F157" s="147"/>
      <c r="G157" s="147"/>
      <c r="H157" s="147"/>
      <c r="I157" s="147"/>
      <c r="J157" s="147"/>
      <c r="K157" s="147"/>
      <c r="L157" s="147"/>
      <c r="M157" s="147"/>
      <c r="N157" s="147"/>
      <c r="O157" s="147"/>
      <c r="P157" s="147"/>
      <c r="Q157" s="147"/>
      <c r="R157" s="147"/>
      <c r="S157" s="147"/>
      <c r="T157" s="147"/>
      <c r="U157" s="147"/>
      <c r="V157" s="147"/>
      <c r="W157" s="147"/>
      <c r="X157" s="147"/>
      <c r="Y157" s="147"/>
      <c r="Z157" s="147"/>
      <c r="AA157" s="147"/>
      <c r="AB157" s="147"/>
      <c r="AC157" s="147"/>
      <c r="AD157" s="147"/>
      <c r="AE157" s="147"/>
      <c r="AF157" s="147"/>
      <c r="AG157" s="147"/>
      <c r="AH157" s="147"/>
      <c r="AI157" s="147"/>
      <c r="AJ157" s="147"/>
      <c r="AK157" s="147"/>
      <c r="AL157" s="147"/>
      <c r="AM157" s="147"/>
      <c r="AN157" s="147"/>
      <c r="AO157" s="147"/>
      <c r="AP157" s="147"/>
      <c r="AQ157" s="147"/>
      <c r="AR157" s="147"/>
      <c r="AS157" s="147"/>
      <c r="AT157" s="147"/>
      <c r="AU157" s="147"/>
      <c r="AV157" s="147"/>
      <c r="AW157" s="147"/>
      <c r="AX157" s="147"/>
      <c r="AY157" s="147"/>
      <c r="AZ157" s="147"/>
      <c r="BA157" s="76"/>
      <c r="BB157" s="76"/>
      <c r="BC157" s="76"/>
      <c r="BD157" s="76"/>
      <c r="BE157" s="76"/>
      <c r="BF157" s="76"/>
      <c r="BG157" s="76"/>
      <c r="BH157" s="76"/>
      <c r="BI157" s="76"/>
      <c r="BJ157" s="76"/>
      <c r="BK157" s="76"/>
      <c r="BL157" s="76"/>
      <c r="BM157" s="76"/>
      <c r="BN157" s="76"/>
      <c r="BO157" s="76"/>
      <c r="BP157" s="76"/>
      <c r="BQ157" s="10"/>
      <c r="BR157" s="10"/>
      <c r="BS157" s="10"/>
    </row>
    <row r="158" spans="1:71" ht="16.5" hidden="1" customHeight="1" x14ac:dyDescent="0.3">
      <c r="A158" s="147" t="s">
        <v>828</v>
      </c>
      <c r="B158" s="147"/>
      <c r="C158" s="147"/>
      <c r="D158" s="147"/>
      <c r="E158" s="147"/>
      <c r="F158" s="147"/>
      <c r="G158" s="147"/>
      <c r="H158" s="147"/>
      <c r="I158" s="147"/>
      <c r="J158" s="147"/>
      <c r="K158" s="147"/>
      <c r="L158" s="147"/>
      <c r="M158" s="147"/>
      <c r="N158" s="147"/>
      <c r="O158" s="147"/>
      <c r="P158" s="147"/>
      <c r="Q158" s="147"/>
      <c r="R158" s="147"/>
      <c r="S158" s="147"/>
      <c r="T158" s="147"/>
      <c r="U158" s="147"/>
      <c r="V158" s="147"/>
      <c r="W158" s="147"/>
      <c r="X158" s="147"/>
      <c r="Y158" s="147"/>
      <c r="Z158" s="147"/>
      <c r="AA158" s="147"/>
      <c r="AB158" s="147"/>
      <c r="AC158" s="147"/>
      <c r="AD158" s="147"/>
      <c r="AE158" s="147"/>
      <c r="AF158" s="147"/>
      <c r="AG158" s="147"/>
      <c r="AH158" s="147"/>
      <c r="AI158" s="147"/>
      <c r="AJ158" s="147"/>
      <c r="AK158" s="147"/>
      <c r="AL158" s="147"/>
      <c r="AM158" s="147"/>
      <c r="AN158" s="147"/>
      <c r="AO158" s="147"/>
      <c r="AP158" s="147"/>
      <c r="AQ158" s="147"/>
      <c r="AR158" s="147"/>
      <c r="AS158" s="147"/>
      <c r="AT158" s="147"/>
      <c r="AU158" s="147"/>
      <c r="AV158" s="147"/>
      <c r="AW158" s="147"/>
      <c r="AX158" s="147"/>
      <c r="AY158" s="147"/>
      <c r="AZ158" s="147"/>
      <c r="BA158" s="76"/>
      <c r="BB158" s="76"/>
      <c r="BC158" s="76"/>
      <c r="BD158" s="76"/>
      <c r="BE158" s="76"/>
      <c r="BF158" s="76"/>
      <c r="BG158" s="76"/>
      <c r="BH158" s="76"/>
      <c r="BI158" s="76"/>
      <c r="BJ158" s="76"/>
      <c r="BK158" s="76"/>
      <c r="BL158" s="76"/>
      <c r="BM158" s="76"/>
      <c r="BN158" s="76"/>
      <c r="BO158" s="76"/>
      <c r="BP158" s="76"/>
      <c r="BQ158" s="10"/>
      <c r="BR158" s="10"/>
      <c r="BS158" s="10"/>
    </row>
    <row r="159" spans="1:71" ht="16.5" hidden="1" customHeight="1" x14ac:dyDescent="0.3">
      <c r="A159" s="147" t="s">
        <v>1046</v>
      </c>
      <c r="B159" s="147">
        <v>847497</v>
      </c>
      <c r="C159" s="147">
        <v>688836</v>
      </c>
      <c r="D159" s="147">
        <v>1237332</v>
      </c>
      <c r="E159" s="147">
        <v>536738</v>
      </c>
      <c r="F159" s="147">
        <v>998399</v>
      </c>
      <c r="G159" s="147">
        <v>1384293</v>
      </c>
      <c r="H159" s="147">
        <v>1396752</v>
      </c>
      <c r="I159" s="147">
        <v>1104401.6000000001</v>
      </c>
      <c r="J159" s="147">
        <v>1315433</v>
      </c>
      <c r="K159" s="147">
        <v>1360062</v>
      </c>
      <c r="L159" s="147">
        <v>1244024</v>
      </c>
      <c r="M159" s="147">
        <v>824928.9</v>
      </c>
      <c r="N159" s="147">
        <v>1406731</v>
      </c>
      <c r="O159" s="147">
        <v>2391741</v>
      </c>
      <c r="P159" s="147">
        <v>2480102</v>
      </c>
      <c r="Q159" s="147">
        <v>2210488.81</v>
      </c>
      <c r="R159" s="147">
        <v>2371949</v>
      </c>
      <c r="S159" s="147">
        <v>2212172</v>
      </c>
      <c r="T159" s="147">
        <v>2315085</v>
      </c>
      <c r="U159" s="147">
        <v>1021314.624</v>
      </c>
      <c r="V159" s="147">
        <v>1219086</v>
      </c>
      <c r="W159" s="147">
        <v>920357</v>
      </c>
      <c r="X159" s="147">
        <v>1825159</v>
      </c>
      <c r="Y159" s="147">
        <v>1663896.1329999999</v>
      </c>
      <c r="Z159" s="147">
        <v>1879625</v>
      </c>
      <c r="AA159" s="147">
        <v>2443109</v>
      </c>
      <c r="AB159" s="147">
        <v>2584058</v>
      </c>
      <c r="AC159" s="147">
        <v>1573629.314</v>
      </c>
      <c r="AD159" s="147">
        <v>2305054</v>
      </c>
      <c r="AE159" s="147">
        <v>2284855</v>
      </c>
      <c r="AF159" s="147">
        <v>2613431</v>
      </c>
      <c r="AG159" s="147">
        <v>1638901.2</v>
      </c>
      <c r="AH159" s="147">
        <v>2053530</v>
      </c>
      <c r="AI159" s="147">
        <v>2461977</v>
      </c>
      <c r="AJ159" s="147">
        <v>2131234</v>
      </c>
      <c r="AK159" s="147">
        <v>1507935</v>
      </c>
      <c r="AL159" s="147">
        <v>2220693</v>
      </c>
      <c r="AM159" s="147">
        <v>2196310</v>
      </c>
      <c r="AN159" s="147">
        <v>2308367</v>
      </c>
      <c r="AO159" s="147">
        <v>1880126</v>
      </c>
      <c r="AP159" s="147">
        <v>1449337</v>
      </c>
      <c r="AQ159" s="147">
        <v>608517</v>
      </c>
      <c r="AR159" s="147">
        <v>2477540</v>
      </c>
      <c r="AS159" s="147">
        <v>1892800</v>
      </c>
      <c r="AT159" s="147">
        <v>1945143</v>
      </c>
      <c r="AU159" s="147">
        <v>483484</v>
      </c>
      <c r="AV159" s="147">
        <v>2267456</v>
      </c>
      <c r="AW159" s="147">
        <v>1787521</v>
      </c>
      <c r="AX159" s="147">
        <v>1667528</v>
      </c>
      <c r="AY159" s="147">
        <v>2370289</v>
      </c>
      <c r="AZ159" s="147">
        <v>2886983</v>
      </c>
      <c r="BA159" s="76"/>
      <c r="BB159" s="76"/>
      <c r="BC159" s="76"/>
      <c r="BD159" s="76"/>
      <c r="BE159" s="76"/>
      <c r="BF159" s="76"/>
      <c r="BG159" s="76"/>
      <c r="BH159" s="76"/>
      <c r="BI159" s="76"/>
      <c r="BJ159" s="76"/>
      <c r="BK159" s="76"/>
      <c r="BL159" s="76"/>
      <c r="BM159" s="76"/>
      <c r="BN159" s="76"/>
      <c r="BO159" s="76"/>
      <c r="BP159" s="76"/>
      <c r="BQ159" s="10"/>
      <c r="BR159" s="10"/>
      <c r="BS159" s="10"/>
    </row>
    <row r="160" spans="1:71" ht="16.5" hidden="1" customHeight="1" x14ac:dyDescent="0.3">
      <c r="A160" s="147" t="s">
        <v>850</v>
      </c>
      <c r="B160" s="147">
        <v>143245</v>
      </c>
      <c r="C160" s="147">
        <v>119171</v>
      </c>
      <c r="D160" s="147">
        <v>159494</v>
      </c>
      <c r="E160" s="147">
        <v>212990</v>
      </c>
      <c r="F160" s="147">
        <v>168557</v>
      </c>
      <c r="G160" s="147">
        <v>147609</v>
      </c>
      <c r="H160" s="147">
        <v>142708</v>
      </c>
      <c r="I160" s="147">
        <v>143226.22</v>
      </c>
      <c r="J160" s="147">
        <v>133592</v>
      </c>
      <c r="K160" s="147">
        <v>129039</v>
      </c>
      <c r="L160" s="147">
        <v>130243</v>
      </c>
      <c r="M160" s="147">
        <v>370770.3</v>
      </c>
      <c r="N160" s="147">
        <v>522022</v>
      </c>
      <c r="O160" s="147">
        <v>612044</v>
      </c>
      <c r="P160" s="147">
        <v>566823</v>
      </c>
      <c r="Q160" s="147">
        <v>571263.43999999994</v>
      </c>
      <c r="R160" s="147">
        <v>542355</v>
      </c>
      <c r="S160" s="147">
        <v>1058376</v>
      </c>
      <c r="T160" s="147">
        <v>338398</v>
      </c>
      <c r="U160" s="147">
        <v>389745.22200000001</v>
      </c>
      <c r="V160" s="147">
        <v>363366</v>
      </c>
      <c r="W160" s="147">
        <v>365262</v>
      </c>
      <c r="X160" s="147">
        <v>405543</v>
      </c>
      <c r="Y160" s="147">
        <v>520738.11900000001</v>
      </c>
      <c r="Z160" s="147">
        <v>474325</v>
      </c>
      <c r="AA160" s="147">
        <v>574452</v>
      </c>
      <c r="AB160" s="147">
        <v>151523</v>
      </c>
      <c r="AC160" s="147">
        <v>472961.19900000002</v>
      </c>
      <c r="AD160" s="147">
        <v>411572</v>
      </c>
      <c r="AE160" s="147">
        <v>355418</v>
      </c>
      <c r="AF160" s="147">
        <v>373141</v>
      </c>
      <c r="AG160" s="147">
        <v>451903.32</v>
      </c>
      <c r="AH160" s="147">
        <v>328741</v>
      </c>
      <c r="AI160" s="147">
        <v>262745</v>
      </c>
      <c r="AJ160" s="147">
        <v>360748</v>
      </c>
      <c r="AK160" s="147">
        <v>487810</v>
      </c>
      <c r="AL160" s="147">
        <v>497542</v>
      </c>
      <c r="AM160" s="147">
        <v>563203</v>
      </c>
      <c r="AN160" s="147">
        <v>546724</v>
      </c>
      <c r="AO160" s="147">
        <v>533324</v>
      </c>
      <c r="AP160" s="147">
        <v>505201</v>
      </c>
      <c r="AQ160" s="147">
        <v>500335</v>
      </c>
      <c r="AR160" s="147">
        <v>503767</v>
      </c>
      <c r="AS160" s="147">
        <v>516038</v>
      </c>
      <c r="AT160" s="147">
        <v>528400</v>
      </c>
      <c r="AU160" s="147">
        <v>515986</v>
      </c>
      <c r="AV160" s="147">
        <v>508026</v>
      </c>
      <c r="AW160" s="147">
        <v>503155</v>
      </c>
      <c r="AX160" s="147">
        <v>434486</v>
      </c>
      <c r="AY160" s="147">
        <v>438343</v>
      </c>
      <c r="AZ160" s="147">
        <v>437030</v>
      </c>
      <c r="BA160" s="76"/>
      <c r="BB160" s="76"/>
      <c r="BC160" s="76"/>
      <c r="BD160" s="76"/>
      <c r="BE160" s="76"/>
      <c r="BF160" s="76"/>
      <c r="BG160" s="76"/>
      <c r="BH160" s="76"/>
      <c r="BI160" s="76"/>
      <c r="BJ160" s="76"/>
      <c r="BK160" s="76"/>
      <c r="BL160" s="76"/>
      <c r="BM160" s="76"/>
      <c r="BN160" s="76"/>
      <c r="BO160" s="76"/>
      <c r="BP160" s="76"/>
      <c r="BQ160" s="10"/>
      <c r="BR160" s="10"/>
      <c r="BS160" s="10"/>
    </row>
    <row r="161" spans="1:71" ht="16.5" hidden="1" customHeight="1" x14ac:dyDescent="0.3">
      <c r="A161" s="147" t="s">
        <v>829</v>
      </c>
      <c r="B161" s="147">
        <v>69833</v>
      </c>
      <c r="C161" s="147">
        <v>55021</v>
      </c>
      <c r="D161" s="147">
        <v>37215</v>
      </c>
      <c r="E161" s="147">
        <v>-55415</v>
      </c>
      <c r="F161" s="147">
        <v>96168</v>
      </c>
      <c r="G161" s="147">
        <v>117585</v>
      </c>
      <c r="H161" s="147">
        <v>108979</v>
      </c>
      <c r="I161" s="147">
        <v>108338.9</v>
      </c>
      <c r="J161" s="147">
        <v>223686</v>
      </c>
      <c r="K161" s="147">
        <v>203015</v>
      </c>
      <c r="L161" s="147">
        <v>132975</v>
      </c>
      <c r="M161" s="147">
        <v>68893.17</v>
      </c>
      <c r="N161" s="147">
        <v>35597</v>
      </c>
      <c r="O161" s="147">
        <v>290596</v>
      </c>
      <c r="P161" s="147">
        <v>69079</v>
      </c>
      <c r="Q161" s="147">
        <v>-203113.19</v>
      </c>
      <c r="R161" s="147">
        <v>160527</v>
      </c>
      <c r="S161" s="147">
        <v>-68408</v>
      </c>
      <c r="T161" s="147">
        <v>144530</v>
      </c>
      <c r="U161" s="147">
        <v>-116490.122</v>
      </c>
      <c r="V161" s="147">
        <v>100072</v>
      </c>
      <c r="W161" s="147">
        <v>157048</v>
      </c>
      <c r="X161" s="147">
        <v>265731</v>
      </c>
      <c r="Y161" s="147">
        <v>-28234.831999999999</v>
      </c>
      <c r="Z161" s="147">
        <v>302081</v>
      </c>
      <c r="AA161" s="147">
        <v>157511</v>
      </c>
      <c r="AB161" s="147">
        <v>296681</v>
      </c>
      <c r="AC161" s="147">
        <v>283477.57900000003</v>
      </c>
      <c r="AD161" s="147">
        <v>312400</v>
      </c>
      <c r="AE161" s="147">
        <v>353807</v>
      </c>
      <c r="AF161" s="147">
        <v>454945</v>
      </c>
      <c r="AG161" s="147">
        <v>210868.7</v>
      </c>
      <c r="AH161" s="147">
        <v>351675</v>
      </c>
      <c r="AI161" s="147">
        <v>493779</v>
      </c>
      <c r="AJ161" s="147">
        <v>17069</v>
      </c>
      <c r="AK161" s="147">
        <v>-279994</v>
      </c>
      <c r="AL161" s="147">
        <v>199055</v>
      </c>
      <c r="AM161" s="147">
        <v>22015</v>
      </c>
      <c r="AN161" s="147">
        <v>-89550</v>
      </c>
      <c r="AO161" s="147">
        <v>-230454</v>
      </c>
      <c r="AP161" s="147">
        <v>-12729</v>
      </c>
      <c r="AQ161" s="147">
        <v>-4583</v>
      </c>
      <c r="AR161" s="147">
        <v>146245</v>
      </c>
      <c r="AS161" s="147">
        <v>-34533</v>
      </c>
      <c r="AT161" s="147">
        <v>27078</v>
      </c>
      <c r="AU161" s="147">
        <v>-259922</v>
      </c>
      <c r="AV161" s="147">
        <v>278448</v>
      </c>
      <c r="AW161" s="147">
        <v>112333</v>
      </c>
      <c r="AX161" s="147">
        <v>148632</v>
      </c>
      <c r="AY161" s="147">
        <v>140368</v>
      </c>
      <c r="AZ161" s="147">
        <v>308003</v>
      </c>
      <c r="BA161" s="76"/>
      <c r="BB161" s="76"/>
      <c r="BC161" s="76"/>
      <c r="BD161" s="76"/>
      <c r="BE161" s="76"/>
      <c r="BF161" s="76"/>
      <c r="BG161" s="76"/>
      <c r="BH161" s="76"/>
      <c r="BI161" s="76"/>
      <c r="BJ161" s="76"/>
      <c r="BK161" s="76"/>
      <c r="BL161" s="76"/>
      <c r="BM161" s="76"/>
      <c r="BN161" s="76"/>
      <c r="BO161" s="76"/>
      <c r="BP161" s="76"/>
      <c r="BQ161" s="10"/>
      <c r="BR161" s="10"/>
      <c r="BS161" s="10"/>
    </row>
    <row r="162" spans="1:71" ht="16.5" hidden="1" customHeight="1" x14ac:dyDescent="0.3">
      <c r="A162" s="147" t="s">
        <v>875</v>
      </c>
      <c r="B162" s="147">
        <v>0</v>
      </c>
      <c r="C162" s="147">
        <v>0</v>
      </c>
      <c r="D162" s="147">
        <v>0</v>
      </c>
      <c r="E162" s="147">
        <v>0</v>
      </c>
      <c r="F162" s="147">
        <v>0</v>
      </c>
      <c r="G162" s="147">
        <v>0</v>
      </c>
      <c r="H162" s="147">
        <v>0</v>
      </c>
      <c r="I162" s="147">
        <v>0</v>
      </c>
      <c r="J162" s="147">
        <v>0</v>
      </c>
      <c r="K162" s="147">
        <v>0</v>
      </c>
      <c r="L162" s="147">
        <v>0</v>
      </c>
      <c r="M162" s="147">
        <v>0</v>
      </c>
      <c r="N162" s="147">
        <v>0</v>
      </c>
      <c r="O162" s="147">
        <v>0</v>
      </c>
      <c r="P162" s="147">
        <v>0</v>
      </c>
      <c r="Q162" s="147">
        <v>0</v>
      </c>
      <c r="R162" s="147">
        <v>0</v>
      </c>
      <c r="S162" s="147">
        <v>0</v>
      </c>
      <c r="T162" s="147">
        <v>0</v>
      </c>
      <c r="U162" s="147">
        <v>0</v>
      </c>
      <c r="V162" s="147">
        <v>0</v>
      </c>
      <c r="W162" s="147">
        <v>0</v>
      </c>
      <c r="X162" s="147">
        <v>0</v>
      </c>
      <c r="Y162" s="147">
        <v>0</v>
      </c>
      <c r="Z162" s="147">
        <v>0</v>
      </c>
      <c r="AA162" s="147">
        <v>0</v>
      </c>
      <c r="AB162" s="147">
        <v>0</v>
      </c>
      <c r="AC162" s="147">
        <v>0</v>
      </c>
      <c r="AD162" s="147">
        <v>0</v>
      </c>
      <c r="AE162" s="147">
        <v>0</v>
      </c>
      <c r="AF162" s="147">
        <v>0</v>
      </c>
      <c r="AG162" s="147">
        <v>0</v>
      </c>
      <c r="AH162" s="147">
        <v>0</v>
      </c>
      <c r="AI162" s="147">
        <v>0</v>
      </c>
      <c r="AJ162" s="147">
        <v>0</v>
      </c>
      <c r="AK162" s="147">
        <v>-67988.25</v>
      </c>
      <c r="AL162" s="147">
        <v>35695</v>
      </c>
      <c r="AM162" s="147">
        <v>-80162</v>
      </c>
      <c r="AN162" s="147">
        <v>9764</v>
      </c>
      <c r="AO162" s="147">
        <v>-36706</v>
      </c>
      <c r="AP162" s="147">
        <v>9824</v>
      </c>
      <c r="AQ162" s="147">
        <v>7339</v>
      </c>
      <c r="AR162" s="147">
        <v>-450660</v>
      </c>
      <c r="AS162" s="147">
        <v>-220486</v>
      </c>
      <c r="AT162" s="147">
        <v>-43041</v>
      </c>
      <c r="AU162" s="147">
        <v>-28560</v>
      </c>
      <c r="AV162" s="147">
        <v>-25061</v>
      </c>
      <c r="AW162" s="147">
        <v>-5786</v>
      </c>
      <c r="AX162" s="147">
        <v>-6386</v>
      </c>
      <c r="AY162" s="147">
        <v>-13790</v>
      </c>
      <c r="AZ162" s="147">
        <v>-13370</v>
      </c>
      <c r="BA162" s="76"/>
      <c r="BB162" s="76"/>
      <c r="BC162" s="76"/>
      <c r="BD162" s="76"/>
      <c r="BE162" s="76"/>
      <c r="BF162" s="76"/>
      <c r="BG162" s="76"/>
      <c r="BH162" s="76"/>
      <c r="BI162" s="76"/>
      <c r="BJ162" s="76"/>
      <c r="BK162" s="76"/>
      <c r="BL162" s="76"/>
      <c r="BM162" s="76"/>
      <c r="BN162" s="76"/>
      <c r="BO162" s="76"/>
      <c r="BP162" s="76"/>
      <c r="BQ162" s="10"/>
      <c r="BR162" s="10"/>
      <c r="BS162" s="10"/>
    </row>
    <row r="163" spans="1:71" ht="16.5" hidden="1" customHeight="1" x14ac:dyDescent="0.3">
      <c r="A163" s="147" t="s">
        <v>1136</v>
      </c>
      <c r="B163" s="147">
        <v>0</v>
      </c>
      <c r="C163" s="147">
        <v>0</v>
      </c>
      <c r="D163" s="147">
        <v>0</v>
      </c>
      <c r="E163" s="147">
        <v>0</v>
      </c>
      <c r="F163" s="147">
        <v>0</v>
      </c>
      <c r="G163" s="147">
        <v>0</v>
      </c>
      <c r="H163" s="147">
        <v>0</v>
      </c>
      <c r="I163" s="147">
        <v>0</v>
      </c>
      <c r="J163" s="147">
        <v>0</v>
      </c>
      <c r="K163" s="147">
        <v>0</v>
      </c>
      <c r="L163" s="147">
        <v>0</v>
      </c>
      <c r="M163" s="147">
        <v>0</v>
      </c>
      <c r="N163" s="147">
        <v>0</v>
      </c>
      <c r="O163" s="147">
        <v>0</v>
      </c>
      <c r="P163" s="147">
        <v>0</v>
      </c>
      <c r="Q163" s="147">
        <v>0</v>
      </c>
      <c r="R163" s="147">
        <v>0</v>
      </c>
      <c r="S163" s="147">
        <v>0</v>
      </c>
      <c r="T163" s="147">
        <v>0</v>
      </c>
      <c r="U163" s="147">
        <v>0</v>
      </c>
      <c r="V163" s="147">
        <v>0</v>
      </c>
      <c r="W163" s="147">
        <v>0</v>
      </c>
      <c r="X163" s="147">
        <v>0</v>
      </c>
      <c r="Y163" s="147">
        <v>0</v>
      </c>
      <c r="Z163" s="147">
        <v>0</v>
      </c>
      <c r="AA163" s="147">
        <v>0</v>
      </c>
      <c r="AB163" s="147">
        <v>0</v>
      </c>
      <c r="AC163" s="147">
        <v>0</v>
      </c>
      <c r="AD163" s="147">
        <v>0</v>
      </c>
      <c r="AE163" s="147">
        <v>0</v>
      </c>
      <c r="AF163" s="147">
        <v>0</v>
      </c>
      <c r="AG163" s="147">
        <v>0</v>
      </c>
      <c r="AH163" s="147">
        <v>0</v>
      </c>
      <c r="AI163" s="147">
        <v>0</v>
      </c>
      <c r="AJ163" s="147">
        <v>0</v>
      </c>
      <c r="AK163" s="147">
        <v>-67988.25</v>
      </c>
      <c r="AL163" s="147">
        <v>35695</v>
      </c>
      <c r="AM163" s="147">
        <v>-80162</v>
      </c>
      <c r="AN163" s="147">
        <v>9764</v>
      </c>
      <c r="AO163" s="147">
        <v>-36706</v>
      </c>
      <c r="AP163" s="147">
        <v>9824</v>
      </c>
      <c r="AQ163" s="147">
        <v>7339</v>
      </c>
      <c r="AR163" s="147">
        <v>-450660</v>
      </c>
      <c r="AS163" s="147">
        <v>-220486</v>
      </c>
      <c r="AT163" s="147">
        <v>-43041</v>
      </c>
      <c r="AU163" s="147">
        <v>-28560</v>
      </c>
      <c r="AV163" s="147">
        <v>-25061</v>
      </c>
      <c r="AW163" s="147">
        <v>-5786</v>
      </c>
      <c r="AX163" s="147">
        <v>-6386</v>
      </c>
      <c r="AY163" s="147">
        <v>-13790</v>
      </c>
      <c r="AZ163" s="147">
        <v>-13370</v>
      </c>
      <c r="BA163" s="76"/>
      <c r="BB163" s="76"/>
      <c r="BC163" s="76"/>
      <c r="BD163" s="76"/>
      <c r="BE163" s="76"/>
      <c r="BF163" s="76"/>
      <c r="BG163" s="76"/>
      <c r="BH163" s="76"/>
      <c r="BI163" s="76"/>
      <c r="BJ163" s="76"/>
      <c r="BK163" s="76"/>
      <c r="BL163" s="76"/>
      <c r="BM163" s="76"/>
      <c r="BN163" s="76"/>
      <c r="BO163" s="76"/>
      <c r="BP163" s="76"/>
      <c r="BQ163" s="10"/>
      <c r="BR163" s="10"/>
      <c r="BS163" s="10"/>
    </row>
    <row r="164" spans="1:71" ht="16.5" hidden="1" customHeight="1" x14ac:dyDescent="0.3">
      <c r="A164" s="147" t="s">
        <v>830</v>
      </c>
      <c r="B164" s="147">
        <v>634419</v>
      </c>
      <c r="C164" s="147">
        <v>514644</v>
      </c>
      <c r="D164" s="147">
        <v>1040623</v>
      </c>
      <c r="E164" s="147">
        <v>379163</v>
      </c>
      <c r="F164" s="147">
        <v>733674</v>
      </c>
      <c r="G164" s="147">
        <v>1119099</v>
      </c>
      <c r="H164" s="147">
        <v>1145065</v>
      </c>
      <c r="I164" s="147">
        <v>852836.47</v>
      </c>
      <c r="J164" s="147">
        <v>958155</v>
      </c>
      <c r="K164" s="147">
        <v>1028008</v>
      </c>
      <c r="L164" s="147">
        <v>980806</v>
      </c>
      <c r="M164" s="147">
        <v>385265.43</v>
      </c>
      <c r="N164" s="147">
        <v>849112</v>
      </c>
      <c r="O164" s="147">
        <v>1489101</v>
      </c>
      <c r="P164" s="147">
        <v>1844200</v>
      </c>
      <c r="Q164" s="147">
        <v>1842338.56</v>
      </c>
      <c r="R164" s="147">
        <v>1669067</v>
      </c>
      <c r="S164" s="147">
        <v>1222204</v>
      </c>
      <c r="T164" s="147">
        <v>1832157</v>
      </c>
      <c r="U164" s="147">
        <v>748059.52399999998</v>
      </c>
      <c r="V164" s="147">
        <v>755648</v>
      </c>
      <c r="W164" s="147">
        <v>398047</v>
      </c>
      <c r="X164" s="147">
        <v>1153885</v>
      </c>
      <c r="Y164" s="147">
        <v>1171392.8459999999</v>
      </c>
      <c r="Z164" s="147">
        <v>1103219</v>
      </c>
      <c r="AA164" s="147">
        <v>1711146</v>
      </c>
      <c r="AB164" s="147">
        <v>2135854</v>
      </c>
      <c r="AC164" s="147">
        <v>817190.53599999996</v>
      </c>
      <c r="AD164" s="147">
        <v>1581082</v>
      </c>
      <c r="AE164" s="147">
        <v>1575630</v>
      </c>
      <c r="AF164" s="147">
        <v>1785345</v>
      </c>
      <c r="AG164" s="147">
        <v>976129.18</v>
      </c>
      <c r="AH164" s="147">
        <v>1373114</v>
      </c>
      <c r="AI164" s="147">
        <v>1705453</v>
      </c>
      <c r="AJ164" s="147">
        <v>1753417</v>
      </c>
      <c r="AK164" s="147">
        <v>1028166</v>
      </c>
      <c r="AL164" s="147">
        <v>1559791</v>
      </c>
      <c r="AM164" s="147">
        <v>1530930</v>
      </c>
      <c r="AN164" s="147">
        <v>1860957</v>
      </c>
      <c r="AO164" s="147">
        <v>1540550</v>
      </c>
      <c r="AP164" s="147">
        <v>966689</v>
      </c>
      <c r="AQ164" s="147">
        <v>120104</v>
      </c>
      <c r="AR164" s="147">
        <v>1376868</v>
      </c>
      <c r="AS164" s="147">
        <v>1190809</v>
      </c>
      <c r="AT164" s="147">
        <v>1346624</v>
      </c>
      <c r="AU164" s="147">
        <v>198860</v>
      </c>
      <c r="AV164" s="147">
        <v>1455921</v>
      </c>
      <c r="AW164" s="147">
        <v>1166247</v>
      </c>
      <c r="AX164" s="147">
        <v>1078024</v>
      </c>
      <c r="AY164" s="147">
        <v>1777788</v>
      </c>
      <c r="AZ164" s="147">
        <v>2128580</v>
      </c>
      <c r="BA164" s="76"/>
      <c r="BB164" s="76"/>
      <c r="BC164" s="76"/>
      <c r="BD164" s="76"/>
      <c r="BE164" s="76"/>
      <c r="BF164" s="76"/>
      <c r="BG164" s="76"/>
      <c r="BH164" s="76"/>
      <c r="BI164" s="76"/>
      <c r="BJ164" s="76"/>
      <c r="BK164" s="76"/>
      <c r="BL164" s="76"/>
      <c r="BM164" s="76"/>
      <c r="BN164" s="76"/>
      <c r="BO164" s="76"/>
      <c r="BP164" s="76"/>
      <c r="BQ164" s="10"/>
      <c r="BR164" s="10"/>
      <c r="BS164" s="10"/>
    </row>
    <row r="165" spans="1:71" ht="16.5" hidden="1" customHeight="1" x14ac:dyDescent="0.3">
      <c r="A165" s="147" t="s">
        <v>831</v>
      </c>
      <c r="B165" s="147">
        <v>577983</v>
      </c>
      <c r="C165" s="147">
        <v>403444</v>
      </c>
      <c r="D165" s="147">
        <v>911936</v>
      </c>
      <c r="E165" s="147">
        <v>307106</v>
      </c>
      <c r="F165" s="147">
        <v>653036</v>
      </c>
      <c r="G165" s="147">
        <v>954489</v>
      </c>
      <c r="H165" s="147">
        <v>1017878</v>
      </c>
      <c r="I165" s="147">
        <v>718442.98</v>
      </c>
      <c r="J165" s="147">
        <v>831220</v>
      </c>
      <c r="K165" s="147">
        <v>873121</v>
      </c>
      <c r="L165" s="147">
        <v>817036</v>
      </c>
      <c r="M165" s="147">
        <v>352317.32</v>
      </c>
      <c r="N165" s="147">
        <v>752776</v>
      </c>
      <c r="O165" s="147">
        <v>1237561</v>
      </c>
      <c r="P165" s="147">
        <v>1561008</v>
      </c>
      <c r="Q165" s="147">
        <v>1523195.38</v>
      </c>
      <c r="R165" s="147">
        <v>1467049</v>
      </c>
      <c r="S165" s="147">
        <v>1001480</v>
      </c>
      <c r="T165" s="147">
        <v>1612833</v>
      </c>
      <c r="U165" s="147">
        <v>612374.00600000005</v>
      </c>
      <c r="V165" s="147">
        <v>674428</v>
      </c>
      <c r="W165" s="147">
        <v>358983</v>
      </c>
      <c r="X165" s="147">
        <v>1004142</v>
      </c>
      <c r="Y165" s="147">
        <v>815275.48800000001</v>
      </c>
      <c r="Z165" s="147">
        <v>949523</v>
      </c>
      <c r="AA165" s="147">
        <v>1521683</v>
      </c>
      <c r="AB165" s="147">
        <v>1922039</v>
      </c>
      <c r="AC165" s="147">
        <v>698334.69299999997</v>
      </c>
      <c r="AD165" s="147">
        <v>1507143</v>
      </c>
      <c r="AE165" s="147">
        <v>1412278</v>
      </c>
      <c r="AF165" s="147">
        <v>1625601</v>
      </c>
      <c r="AG165" s="147">
        <v>757445.7</v>
      </c>
      <c r="AH165" s="147">
        <v>1230823</v>
      </c>
      <c r="AI165" s="147">
        <v>1527048</v>
      </c>
      <c r="AJ165" s="147">
        <v>1594425</v>
      </c>
      <c r="AK165" s="147">
        <v>902136</v>
      </c>
      <c r="AL165" s="147">
        <v>1468779</v>
      </c>
      <c r="AM165" s="147">
        <v>1411223</v>
      </c>
      <c r="AN165" s="147">
        <v>1736844</v>
      </c>
      <c r="AO165" s="147">
        <v>1403891</v>
      </c>
      <c r="AP165" s="147">
        <v>868986</v>
      </c>
      <c r="AQ165" s="147">
        <v>9639</v>
      </c>
      <c r="AR165" s="147">
        <v>1310430</v>
      </c>
      <c r="AS165" s="147">
        <v>1067156</v>
      </c>
      <c r="AT165" s="147">
        <v>1273394</v>
      </c>
      <c r="AU165" s="147">
        <v>111482</v>
      </c>
      <c r="AV165" s="147">
        <v>1373649</v>
      </c>
      <c r="AW165" s="147">
        <v>1057352</v>
      </c>
      <c r="AX165" s="147">
        <v>1016223</v>
      </c>
      <c r="AY165" s="147">
        <v>1716228</v>
      </c>
      <c r="AZ165" s="147">
        <v>2056157</v>
      </c>
      <c r="BA165" s="76"/>
      <c r="BB165" s="76"/>
      <c r="BC165" s="76"/>
      <c r="BD165" s="76"/>
      <c r="BE165" s="76"/>
      <c r="BF165" s="76"/>
      <c r="BG165" s="76"/>
      <c r="BH165" s="76"/>
      <c r="BI165" s="76"/>
      <c r="BJ165" s="76"/>
      <c r="BK165" s="76"/>
      <c r="BL165" s="76"/>
      <c r="BM165" s="76"/>
      <c r="BN165" s="76"/>
      <c r="BO165" s="76"/>
      <c r="BP165" s="76"/>
      <c r="BQ165" s="10"/>
      <c r="BR165" s="10"/>
      <c r="BS165" s="10"/>
    </row>
    <row r="166" spans="1:71" ht="16.5" hidden="1" customHeight="1" x14ac:dyDescent="0.3">
      <c r="A166" s="147" t="s">
        <v>1047</v>
      </c>
      <c r="B166" s="147">
        <v>56436</v>
      </c>
      <c r="C166" s="147">
        <v>111200</v>
      </c>
      <c r="D166" s="147">
        <v>128687</v>
      </c>
      <c r="E166" s="147">
        <v>72057</v>
      </c>
      <c r="F166" s="147">
        <v>80638</v>
      </c>
      <c r="G166" s="147">
        <v>164610</v>
      </c>
      <c r="H166" s="147">
        <v>127187</v>
      </c>
      <c r="I166" s="147">
        <v>134393.48000000001</v>
      </c>
      <c r="J166" s="147">
        <v>126935</v>
      </c>
      <c r="K166" s="147">
        <v>154887</v>
      </c>
      <c r="L166" s="147">
        <v>163770</v>
      </c>
      <c r="M166" s="147">
        <v>32948.120000000003</v>
      </c>
      <c r="N166" s="147">
        <v>96336</v>
      </c>
      <c r="O166" s="147">
        <v>251540</v>
      </c>
      <c r="P166" s="147">
        <v>283192</v>
      </c>
      <c r="Q166" s="147">
        <v>319143.17</v>
      </c>
      <c r="R166" s="147">
        <v>202018</v>
      </c>
      <c r="S166" s="147">
        <v>220724</v>
      </c>
      <c r="T166" s="147">
        <v>219324</v>
      </c>
      <c r="U166" s="147">
        <v>135685.51800000001</v>
      </c>
      <c r="V166" s="147">
        <v>81220</v>
      </c>
      <c r="W166" s="147">
        <v>39064</v>
      </c>
      <c r="X166" s="147">
        <v>149743</v>
      </c>
      <c r="Y166" s="147">
        <v>356117.35800000001</v>
      </c>
      <c r="Z166" s="147">
        <v>153696</v>
      </c>
      <c r="AA166" s="147">
        <v>189463</v>
      </c>
      <c r="AB166" s="147">
        <v>213815</v>
      </c>
      <c r="AC166" s="147">
        <v>118855.84299999999</v>
      </c>
      <c r="AD166" s="147">
        <v>73939</v>
      </c>
      <c r="AE166" s="147">
        <v>163352</v>
      </c>
      <c r="AF166" s="147">
        <v>159744</v>
      </c>
      <c r="AG166" s="147">
        <v>218683.48</v>
      </c>
      <c r="AH166" s="147">
        <v>142291</v>
      </c>
      <c r="AI166" s="147">
        <v>178405</v>
      </c>
      <c r="AJ166" s="147">
        <v>158992</v>
      </c>
      <c r="AK166" s="147">
        <v>126030</v>
      </c>
      <c r="AL166" s="147">
        <v>91012</v>
      </c>
      <c r="AM166" s="147">
        <v>119707</v>
      </c>
      <c r="AN166" s="147">
        <v>124113</v>
      </c>
      <c r="AO166" s="147">
        <v>136659</v>
      </c>
      <c r="AP166" s="147">
        <v>97703</v>
      </c>
      <c r="AQ166" s="147">
        <v>110465</v>
      </c>
      <c r="AR166" s="147">
        <v>66438</v>
      </c>
      <c r="AS166" s="147">
        <v>123653</v>
      </c>
      <c r="AT166" s="147">
        <v>73230</v>
      </c>
      <c r="AU166" s="147">
        <v>87378</v>
      </c>
      <c r="AV166" s="147">
        <v>82272</v>
      </c>
      <c r="AW166" s="147">
        <v>108895</v>
      </c>
      <c r="AX166" s="147">
        <v>61801</v>
      </c>
      <c r="AY166" s="147">
        <v>61560</v>
      </c>
      <c r="AZ166" s="147">
        <v>72423</v>
      </c>
      <c r="BA166" s="76"/>
      <c r="BB166" s="76"/>
      <c r="BC166" s="76"/>
      <c r="BD166" s="76"/>
      <c r="BE166" s="76"/>
      <c r="BF166" s="76"/>
      <c r="BG166" s="76"/>
      <c r="BH166" s="76"/>
      <c r="BI166" s="76"/>
      <c r="BJ166" s="76"/>
      <c r="BK166" s="76"/>
      <c r="BL166" s="76"/>
      <c r="BM166" s="76"/>
      <c r="BN166" s="76"/>
      <c r="BO166" s="76"/>
      <c r="BP166" s="76"/>
      <c r="BQ166" s="10"/>
      <c r="BR166" s="10"/>
      <c r="BS166" s="10"/>
    </row>
    <row r="167" spans="1:71" ht="16.5" hidden="1" customHeight="1" x14ac:dyDescent="0.3">
      <c r="A167" s="147" t="s">
        <v>832</v>
      </c>
      <c r="B167" s="147">
        <v>0.66</v>
      </c>
      <c r="C167" s="147">
        <v>0.46</v>
      </c>
      <c r="D167" s="147">
        <v>1.04</v>
      </c>
      <c r="E167" s="147">
        <v>0.35</v>
      </c>
      <c r="F167" s="147">
        <v>0.74</v>
      </c>
      <c r="G167" s="147">
        <v>1.08</v>
      </c>
      <c r="H167" s="147">
        <v>1.1499999999999999</v>
      </c>
      <c r="I167" s="147">
        <v>0.82</v>
      </c>
      <c r="J167" s="147">
        <v>0.94</v>
      </c>
      <c r="K167" s="147">
        <v>0.99</v>
      </c>
      <c r="L167" s="147">
        <v>0.92</v>
      </c>
      <c r="M167" s="147">
        <v>0.35</v>
      </c>
      <c r="N167" s="147">
        <v>0.79</v>
      </c>
      <c r="O167" s="147">
        <v>1.29</v>
      </c>
      <c r="P167" s="147">
        <v>1.63</v>
      </c>
      <c r="Q167" s="147">
        <v>1.59</v>
      </c>
      <c r="R167" s="147">
        <v>1.53</v>
      </c>
      <c r="S167" s="147">
        <v>1.01</v>
      </c>
      <c r="T167" s="147">
        <v>1.41</v>
      </c>
      <c r="U167" s="147">
        <v>0.48</v>
      </c>
      <c r="V167" s="147">
        <v>0.58769000000000005</v>
      </c>
      <c r="W167" s="147">
        <v>0.31</v>
      </c>
      <c r="X167" s="147">
        <v>0.87</v>
      </c>
      <c r="Y167" s="147">
        <v>0.71</v>
      </c>
      <c r="Z167" s="147">
        <v>0.82740000000000002</v>
      </c>
      <c r="AA167" s="147">
        <v>1.33</v>
      </c>
      <c r="AB167" s="147">
        <v>1.67</v>
      </c>
      <c r="AC167" s="147">
        <v>-2.7309999999999999</v>
      </c>
      <c r="AD167" s="147">
        <v>0.32</v>
      </c>
      <c r="AE167" s="147">
        <v>0.3</v>
      </c>
      <c r="AF167" s="147">
        <v>0.34</v>
      </c>
      <c r="AG167" s="147">
        <v>0.161</v>
      </c>
      <c r="AH167" s="147">
        <v>0.26</v>
      </c>
      <c r="AI167" s="147">
        <v>0.32</v>
      </c>
      <c r="AJ167" s="147">
        <v>0.33</v>
      </c>
      <c r="AK167" s="147">
        <v>0.19</v>
      </c>
      <c r="AL167" s="147">
        <v>0.30780000000000002</v>
      </c>
      <c r="AM167" s="147">
        <v>0.28999999999999998</v>
      </c>
      <c r="AN167" s="147">
        <v>0.37</v>
      </c>
      <c r="AO167" s="147">
        <v>0.28734999999999999</v>
      </c>
      <c r="AP167" s="147">
        <v>0.17513000000000001</v>
      </c>
      <c r="AQ167" s="147">
        <v>4.8700000000000002E-3</v>
      </c>
      <c r="AR167" s="147">
        <v>0.27</v>
      </c>
      <c r="AS167" s="147">
        <v>0.22</v>
      </c>
      <c r="AT167" s="147">
        <v>0.27</v>
      </c>
      <c r="AU167" s="147">
        <v>0.02</v>
      </c>
      <c r="AV167" s="147">
        <v>0.28999999999999998</v>
      </c>
      <c r="AW167" s="147">
        <v>0.22</v>
      </c>
      <c r="AX167" s="147">
        <v>0.2</v>
      </c>
      <c r="AY167" s="147">
        <v>0.34</v>
      </c>
      <c r="AZ167" s="147">
        <v>0.42291000000000001</v>
      </c>
      <c r="BA167" s="76"/>
      <c r="BB167" s="76"/>
      <c r="BC167" s="76"/>
      <c r="BD167" s="76"/>
      <c r="BE167" s="76"/>
      <c r="BF167" s="76"/>
      <c r="BG167" s="76"/>
      <c r="BH167" s="76"/>
      <c r="BI167" s="76"/>
      <c r="BJ167" s="76"/>
      <c r="BK167" s="76"/>
      <c r="BL167" s="76"/>
      <c r="BM167" s="76"/>
      <c r="BN167" s="76"/>
      <c r="BO167" s="76"/>
      <c r="BP167" s="76"/>
      <c r="BQ167" s="10"/>
      <c r="BR167" s="10"/>
      <c r="BS167" s="10"/>
    </row>
    <row r="168" spans="1:71" ht="16.5" hidden="1" customHeight="1" x14ac:dyDescent="0.3">
      <c r="A168" s="147" t="s">
        <v>1114</v>
      </c>
      <c r="B168" s="147">
        <v>0.66</v>
      </c>
      <c r="C168" s="147">
        <v>0.46</v>
      </c>
      <c r="D168" s="147">
        <v>1.04</v>
      </c>
      <c r="E168" s="147">
        <v>0.35</v>
      </c>
      <c r="F168" s="147">
        <v>0.74</v>
      </c>
      <c r="G168" s="147">
        <v>1.08</v>
      </c>
      <c r="H168" s="147">
        <v>0</v>
      </c>
      <c r="I168" s="147">
        <v>0</v>
      </c>
      <c r="J168" s="147">
        <v>0</v>
      </c>
      <c r="K168" s="147">
        <v>0</v>
      </c>
      <c r="L168" s="147">
        <v>0</v>
      </c>
      <c r="M168" s="147">
        <v>0.78749999999999998</v>
      </c>
      <c r="N168" s="147">
        <v>0.72</v>
      </c>
      <c r="O168" s="147">
        <v>1.21</v>
      </c>
      <c r="P168" s="147">
        <v>1.59</v>
      </c>
      <c r="Q168" s="147">
        <v>1.55</v>
      </c>
      <c r="R168" s="147">
        <v>1.49</v>
      </c>
      <c r="S168" s="147">
        <v>0.99</v>
      </c>
      <c r="T168" s="147">
        <v>1.37</v>
      </c>
      <c r="U168" s="147">
        <v>0.48</v>
      </c>
      <c r="V168" s="147">
        <v>0.59</v>
      </c>
      <c r="W168" s="147">
        <v>0.31</v>
      </c>
      <c r="X168" s="147">
        <v>0.87</v>
      </c>
      <c r="Y168" s="147">
        <v>0.69</v>
      </c>
      <c r="Z168" s="147">
        <v>0.82</v>
      </c>
      <c r="AA168" s="147">
        <v>1.33</v>
      </c>
      <c r="AB168" s="147">
        <v>1.49</v>
      </c>
      <c r="AC168" s="147">
        <v>-2.6659999999999999</v>
      </c>
      <c r="AD168" s="147">
        <v>0.32</v>
      </c>
      <c r="AE168" s="147">
        <v>0</v>
      </c>
      <c r="AF168" s="147">
        <v>0.34</v>
      </c>
      <c r="AG168" s="147">
        <v>0.161</v>
      </c>
      <c r="AH168" s="147">
        <v>0.26</v>
      </c>
      <c r="AI168" s="147">
        <v>0.32</v>
      </c>
      <c r="AJ168" s="147">
        <v>0.33</v>
      </c>
      <c r="AK168" s="147">
        <v>0</v>
      </c>
      <c r="AL168" s="147">
        <v>0</v>
      </c>
      <c r="AM168" s="147">
        <v>0</v>
      </c>
      <c r="AN168" s="147">
        <v>0</v>
      </c>
      <c r="AO168" s="147">
        <v>0</v>
      </c>
      <c r="AP168" s="147">
        <v>0</v>
      </c>
      <c r="AQ168" s="147">
        <v>0</v>
      </c>
      <c r="AR168" s="147">
        <v>0</v>
      </c>
      <c r="AS168" s="147">
        <v>0</v>
      </c>
      <c r="AT168" s="147">
        <v>0</v>
      </c>
      <c r="AU168" s="147">
        <v>0</v>
      </c>
      <c r="AV168" s="147">
        <v>0</v>
      </c>
      <c r="AW168" s="147">
        <v>0</v>
      </c>
      <c r="AX168" s="147">
        <v>0</v>
      </c>
      <c r="AY168" s="147">
        <v>0</v>
      </c>
      <c r="AZ168" s="147">
        <v>0</v>
      </c>
      <c r="BA168" s="76"/>
      <c r="BB168" s="76"/>
      <c r="BC168" s="76"/>
      <c r="BD168" s="76"/>
      <c r="BE168" s="76"/>
      <c r="BF168" s="76"/>
      <c r="BG168" s="76"/>
      <c r="BH168" s="76"/>
      <c r="BI168" s="76"/>
      <c r="BJ168" s="76"/>
      <c r="BK168" s="76"/>
      <c r="BL168" s="76"/>
      <c r="BM168" s="76"/>
      <c r="BN168" s="76"/>
      <c r="BO168" s="76"/>
      <c r="BP168" s="76"/>
      <c r="BQ168" s="10"/>
      <c r="BR168" s="10"/>
      <c r="BS168" s="10"/>
    </row>
    <row r="169" spans="1:71" ht="16.5" hidden="1" customHeight="1" x14ac:dyDescent="0.3">
      <c r="A169" s="147"/>
      <c r="B169" s="147"/>
      <c r="C169" s="147"/>
      <c r="D169" s="147"/>
      <c r="E169" s="147"/>
      <c r="F169" s="147"/>
      <c r="G169" s="147"/>
      <c r="H169" s="147"/>
      <c r="I169" s="147"/>
      <c r="J169" s="147"/>
      <c r="K169" s="147"/>
      <c r="L169" s="147"/>
      <c r="M169" s="147"/>
      <c r="N169" s="147"/>
      <c r="O169" s="147"/>
      <c r="P169" s="147"/>
      <c r="Q169" s="147"/>
      <c r="R169" s="147"/>
      <c r="S169" s="147"/>
      <c r="T169" s="147"/>
      <c r="U169" s="147"/>
      <c r="V169" s="147"/>
      <c r="W169" s="147"/>
      <c r="X169" s="147"/>
      <c r="Y169" s="147"/>
      <c r="Z169" s="147"/>
      <c r="AA169" s="147"/>
      <c r="AB169" s="147"/>
      <c r="AC169" s="147"/>
      <c r="AD169" s="147"/>
      <c r="AE169" s="147"/>
      <c r="AF169" s="147"/>
      <c r="AG169" s="147"/>
      <c r="AH169" s="147"/>
      <c r="AI169" s="147"/>
      <c r="AJ169" s="147"/>
      <c r="AK169" s="147"/>
      <c r="AL169" s="147"/>
      <c r="AM169" s="147"/>
      <c r="AN169" s="147"/>
      <c r="AO169" s="147"/>
      <c r="AP169" s="147"/>
      <c r="AQ169" s="147"/>
      <c r="AR169" s="147"/>
      <c r="AS169" s="147"/>
      <c r="AT169" s="147"/>
      <c r="AU169" s="147"/>
      <c r="AV169" s="147"/>
      <c r="AW169" s="147"/>
      <c r="AX169" s="147"/>
      <c r="AY169" s="147"/>
      <c r="AZ169" s="147"/>
      <c r="BA169" s="76"/>
      <c r="BB169" s="76"/>
      <c r="BC169" s="76"/>
      <c r="BD169" s="76"/>
      <c r="BE169" s="76"/>
      <c r="BF169" s="76"/>
      <c r="BG169" s="76"/>
      <c r="BH169" s="76"/>
      <c r="BI169" s="76"/>
      <c r="BJ169" s="76"/>
      <c r="BK169" s="76"/>
      <c r="BL169" s="76"/>
      <c r="BM169" s="76"/>
      <c r="BN169" s="76"/>
      <c r="BO169" s="76"/>
      <c r="BP169" s="76"/>
      <c r="BQ169" s="10"/>
      <c r="BR169" s="10"/>
      <c r="BS169" s="10"/>
    </row>
    <row r="170" spans="1:71" ht="16.5" hidden="1" customHeight="1" x14ac:dyDescent="0.3">
      <c r="A170" s="147" t="s">
        <v>833</v>
      </c>
      <c r="B170" s="147"/>
      <c r="C170" s="147"/>
      <c r="D170" s="147"/>
      <c r="E170" s="147"/>
      <c r="F170" s="147"/>
      <c r="G170" s="147"/>
      <c r="H170" s="147"/>
      <c r="I170" s="147"/>
      <c r="J170" s="147"/>
      <c r="K170" s="147"/>
      <c r="L170" s="147"/>
      <c r="M170" s="147"/>
      <c r="N170" s="147"/>
      <c r="O170" s="147"/>
      <c r="P170" s="147"/>
      <c r="Q170" s="147"/>
      <c r="R170" s="147"/>
      <c r="S170" s="147"/>
      <c r="T170" s="147"/>
      <c r="U170" s="147"/>
      <c r="V170" s="147"/>
      <c r="W170" s="147"/>
      <c r="X170" s="147"/>
      <c r="Y170" s="147"/>
      <c r="Z170" s="147"/>
      <c r="AA170" s="147"/>
      <c r="AB170" s="147"/>
      <c r="AC170" s="147"/>
      <c r="AD170" s="147"/>
      <c r="AE170" s="147"/>
      <c r="AF170" s="147"/>
      <c r="AG170" s="147"/>
      <c r="AH170" s="147"/>
      <c r="AI170" s="147"/>
      <c r="AJ170" s="147"/>
      <c r="AK170" s="147"/>
      <c r="AL170" s="147"/>
      <c r="AM170" s="147"/>
      <c r="AN170" s="147"/>
      <c r="AO170" s="147"/>
      <c r="AP170" s="147"/>
      <c r="AQ170" s="147"/>
      <c r="AR170" s="147"/>
      <c r="AS170" s="147"/>
      <c r="AT170" s="147"/>
      <c r="AU170" s="147"/>
      <c r="AV170" s="147"/>
      <c r="AW170" s="147"/>
      <c r="AX170" s="147"/>
      <c r="AY170" s="147"/>
      <c r="AZ170" s="147"/>
      <c r="BA170" s="76"/>
      <c r="BB170" s="76"/>
      <c r="BC170" s="76"/>
      <c r="BD170" s="76"/>
      <c r="BE170" s="76"/>
      <c r="BF170" s="76"/>
      <c r="BG170" s="76"/>
      <c r="BH170" s="76"/>
      <c r="BI170" s="76"/>
      <c r="BJ170" s="76"/>
      <c r="BK170" s="76"/>
      <c r="BL170" s="76"/>
      <c r="BM170" s="76"/>
      <c r="BN170" s="76"/>
      <c r="BO170" s="76"/>
      <c r="BP170" s="76"/>
      <c r="BQ170" s="10"/>
      <c r="BR170" s="10"/>
      <c r="BS170" s="10"/>
    </row>
    <row r="171" spans="1:71" ht="16.5" hidden="1" customHeight="1" x14ac:dyDescent="0.3">
      <c r="A171" s="147" t="s">
        <v>830</v>
      </c>
      <c r="B171" s="147">
        <v>0</v>
      </c>
      <c r="C171" s="147">
        <v>0</v>
      </c>
      <c r="D171" s="147">
        <v>0</v>
      </c>
      <c r="E171" s="147">
        <v>0</v>
      </c>
      <c r="F171" s="147">
        <v>0</v>
      </c>
      <c r="G171" s="147">
        <v>0</v>
      </c>
      <c r="H171" s="147">
        <v>0</v>
      </c>
      <c r="I171" s="147">
        <v>0</v>
      </c>
      <c r="J171" s="147">
        <v>0</v>
      </c>
      <c r="K171" s="147">
        <v>0</v>
      </c>
      <c r="L171" s="147">
        <v>0</v>
      </c>
      <c r="M171" s="147">
        <v>0</v>
      </c>
      <c r="N171" s="147">
        <v>849112</v>
      </c>
      <c r="O171" s="147">
        <v>1489101</v>
      </c>
      <c r="P171" s="147">
        <v>1844200</v>
      </c>
      <c r="Q171" s="147">
        <v>1842338.56</v>
      </c>
      <c r="R171" s="147">
        <v>1669067</v>
      </c>
      <c r="S171" s="147">
        <v>1222204</v>
      </c>
      <c r="T171" s="147">
        <v>1832157</v>
      </c>
      <c r="U171" s="147">
        <v>748059.52399999998</v>
      </c>
      <c r="V171" s="147">
        <v>755648</v>
      </c>
      <c r="W171" s="147">
        <v>398047</v>
      </c>
      <c r="X171" s="147">
        <v>1153885</v>
      </c>
      <c r="Y171" s="147">
        <v>1171392.8459999999</v>
      </c>
      <c r="Z171" s="147">
        <v>1103219</v>
      </c>
      <c r="AA171" s="147">
        <v>1711146</v>
      </c>
      <c r="AB171" s="147">
        <v>2135854</v>
      </c>
      <c r="AC171" s="147">
        <v>817190.53599999996</v>
      </c>
      <c r="AD171" s="147">
        <v>1581082</v>
      </c>
      <c r="AE171" s="147">
        <v>1575630</v>
      </c>
      <c r="AF171" s="147">
        <v>1785345</v>
      </c>
      <c r="AG171" s="147">
        <v>976129.18</v>
      </c>
      <c r="AH171" s="147">
        <v>1373114</v>
      </c>
      <c r="AI171" s="147">
        <v>1705453</v>
      </c>
      <c r="AJ171" s="147">
        <v>1753417</v>
      </c>
      <c r="AK171" s="147">
        <v>1028166</v>
      </c>
      <c r="AL171" s="147">
        <v>1559791</v>
      </c>
      <c r="AM171" s="147">
        <v>1530930</v>
      </c>
      <c r="AN171" s="147">
        <v>1860957</v>
      </c>
      <c r="AO171" s="147">
        <v>1540550</v>
      </c>
      <c r="AP171" s="147">
        <v>966689</v>
      </c>
      <c r="AQ171" s="147">
        <v>120104</v>
      </c>
      <c r="AR171" s="147">
        <v>1376868</v>
      </c>
      <c r="AS171" s="147">
        <v>1190809</v>
      </c>
      <c r="AT171" s="147">
        <v>1346624</v>
      </c>
      <c r="AU171" s="147">
        <v>198860</v>
      </c>
      <c r="AV171" s="147">
        <v>1455921</v>
      </c>
      <c r="AW171" s="147">
        <v>1166247</v>
      </c>
      <c r="AX171" s="147">
        <v>1078024</v>
      </c>
      <c r="AY171" s="147">
        <v>1777788</v>
      </c>
      <c r="AZ171" s="147">
        <v>2128580</v>
      </c>
      <c r="BA171" s="76"/>
      <c r="BB171" s="76"/>
      <c r="BC171" s="76"/>
      <c r="BD171" s="76"/>
      <c r="BE171" s="76"/>
      <c r="BF171" s="76"/>
      <c r="BG171" s="76"/>
      <c r="BH171" s="76"/>
      <c r="BI171" s="76"/>
      <c r="BJ171" s="76"/>
      <c r="BK171" s="76"/>
      <c r="BL171" s="76"/>
      <c r="BM171" s="76"/>
      <c r="BN171" s="76"/>
      <c r="BO171" s="76"/>
      <c r="BP171" s="76"/>
      <c r="BQ171" s="10"/>
      <c r="BR171" s="10"/>
      <c r="BS171" s="10"/>
    </row>
    <row r="172" spans="1:71" ht="16.5" hidden="1" customHeight="1" x14ac:dyDescent="0.3">
      <c r="A172" s="147" t="s">
        <v>1137</v>
      </c>
      <c r="B172" s="147">
        <v>0</v>
      </c>
      <c r="C172" s="147">
        <v>0</v>
      </c>
      <c r="D172" s="147">
        <v>0</v>
      </c>
      <c r="E172" s="147">
        <v>0</v>
      </c>
      <c r="F172" s="147">
        <v>0</v>
      </c>
      <c r="G172" s="147">
        <v>0</v>
      </c>
      <c r="H172" s="147">
        <v>0</v>
      </c>
      <c r="I172" s="147">
        <v>0</v>
      </c>
      <c r="J172" s="147">
        <v>0</v>
      </c>
      <c r="K172" s="147">
        <v>0</v>
      </c>
      <c r="L172" s="147">
        <v>0</v>
      </c>
      <c r="M172" s="147">
        <v>0</v>
      </c>
      <c r="N172" s="147">
        <v>0</v>
      </c>
      <c r="O172" s="147">
        <v>0</v>
      </c>
      <c r="P172" s="147">
        <v>0</v>
      </c>
      <c r="Q172" s="147">
        <v>0</v>
      </c>
      <c r="R172" s="147">
        <v>725773</v>
      </c>
      <c r="S172" s="147">
        <v>0</v>
      </c>
      <c r="T172" s="147">
        <v>0</v>
      </c>
      <c r="U172" s="147">
        <v>0.61599999999999999</v>
      </c>
      <c r="V172" s="147">
        <v>161478</v>
      </c>
      <c r="W172" s="147">
        <v>0</v>
      </c>
      <c r="X172" s="147">
        <v>0</v>
      </c>
      <c r="Y172" s="147">
        <v>0</v>
      </c>
      <c r="Z172" s="147">
        <v>0</v>
      </c>
      <c r="AA172" s="147">
        <v>0</v>
      </c>
      <c r="AB172" s="147">
        <v>0</v>
      </c>
      <c r="AC172" s="147">
        <v>0</v>
      </c>
      <c r="AD172" s="147">
        <v>0</v>
      </c>
      <c r="AE172" s="147">
        <v>0</v>
      </c>
      <c r="AF172" s="147">
        <v>0</v>
      </c>
      <c r="AG172" s="147">
        <v>0</v>
      </c>
      <c r="AH172" s="147">
        <v>0</v>
      </c>
      <c r="AI172" s="147">
        <v>0</v>
      </c>
      <c r="AJ172" s="147">
        <v>0</v>
      </c>
      <c r="AK172" s="147">
        <v>0</v>
      </c>
      <c r="AL172" s="147">
        <v>0</v>
      </c>
      <c r="AM172" s="147">
        <v>0</v>
      </c>
      <c r="AN172" s="147">
        <v>0</v>
      </c>
      <c r="AO172" s="147">
        <v>0</v>
      </c>
      <c r="AP172" s="147">
        <v>0</v>
      </c>
      <c r="AQ172" s="147">
        <v>0</v>
      </c>
      <c r="AR172" s="147">
        <v>0</v>
      </c>
      <c r="AS172" s="147">
        <v>0</v>
      </c>
      <c r="AT172" s="147">
        <v>0</v>
      </c>
      <c r="AU172" s="147">
        <v>0</v>
      </c>
      <c r="AV172" s="147">
        <v>0</v>
      </c>
      <c r="AW172" s="147">
        <v>0</v>
      </c>
      <c r="AX172" s="147">
        <v>0</v>
      </c>
      <c r="AY172" s="147">
        <v>0</v>
      </c>
      <c r="AZ172" s="147">
        <v>0</v>
      </c>
      <c r="BA172" s="76"/>
      <c r="BB172" s="76"/>
      <c r="BC172" s="76"/>
      <c r="BD172" s="76"/>
      <c r="BE172" s="76"/>
      <c r="BF172" s="76"/>
      <c r="BG172" s="76"/>
      <c r="BH172" s="76"/>
      <c r="BI172" s="76"/>
      <c r="BJ172" s="76"/>
      <c r="BK172" s="76"/>
      <c r="BL172" s="76"/>
      <c r="BM172" s="76"/>
      <c r="BN172" s="76"/>
      <c r="BO172" s="76"/>
      <c r="BP172" s="76"/>
      <c r="BQ172" s="10"/>
      <c r="BR172" s="10"/>
      <c r="BS172" s="10"/>
    </row>
    <row r="173" spans="1:71" ht="16.5" hidden="1" customHeight="1" x14ac:dyDescent="0.3">
      <c r="A173" s="147" t="s">
        <v>1048</v>
      </c>
      <c r="B173" s="147">
        <v>0</v>
      </c>
      <c r="C173" s="147">
        <v>0</v>
      </c>
      <c r="D173" s="147">
        <v>0</v>
      </c>
      <c r="E173" s="147">
        <v>0</v>
      </c>
      <c r="F173" s="147">
        <v>0</v>
      </c>
      <c r="G173" s="147">
        <v>0</v>
      </c>
      <c r="H173" s="147">
        <v>0</v>
      </c>
      <c r="I173" s="147">
        <v>0</v>
      </c>
      <c r="J173" s="147">
        <v>0</v>
      </c>
      <c r="K173" s="147">
        <v>0</v>
      </c>
      <c r="L173" s="147">
        <v>0</v>
      </c>
      <c r="M173" s="147">
        <v>0</v>
      </c>
      <c r="N173" s="147">
        <v>5783</v>
      </c>
      <c r="O173" s="147">
        <v>466</v>
      </c>
      <c r="P173" s="147">
        <v>1317</v>
      </c>
      <c r="Q173" s="147">
        <v>-6397.55</v>
      </c>
      <c r="R173" s="147">
        <v>7335</v>
      </c>
      <c r="S173" s="147">
        <v>115</v>
      </c>
      <c r="T173" s="147">
        <v>1792</v>
      </c>
      <c r="U173" s="147">
        <v>37955.993999999999</v>
      </c>
      <c r="V173" s="147">
        <v>193</v>
      </c>
      <c r="W173" s="147">
        <v>4435</v>
      </c>
      <c r="X173" s="147">
        <v>3359</v>
      </c>
      <c r="Y173" s="147">
        <v>-3135.3539999999998</v>
      </c>
      <c r="Z173" s="147">
        <v>3172</v>
      </c>
      <c r="AA173" s="147">
        <v>589</v>
      </c>
      <c r="AB173" s="147">
        <v>5376</v>
      </c>
      <c r="AC173" s="147">
        <v>-8452.3209999999999</v>
      </c>
      <c r="AD173" s="147">
        <v>3315</v>
      </c>
      <c r="AE173" s="147">
        <v>420</v>
      </c>
      <c r="AF173" s="147">
        <v>569</v>
      </c>
      <c r="AG173" s="147">
        <v>-160.13999999999999</v>
      </c>
      <c r="AH173" s="147">
        <v>-343</v>
      </c>
      <c r="AI173" s="147">
        <v>1</v>
      </c>
      <c r="AJ173" s="147">
        <v>-380485</v>
      </c>
      <c r="AK173" s="147">
        <v>334057</v>
      </c>
      <c r="AL173" s="147">
        <v>-36120</v>
      </c>
      <c r="AM173" s="147">
        <v>435950</v>
      </c>
      <c r="AN173" s="147">
        <v>-225445</v>
      </c>
      <c r="AO173" s="147">
        <v>4320</v>
      </c>
      <c r="AP173" s="147">
        <v>-48774</v>
      </c>
      <c r="AQ173" s="147">
        <v>15359</v>
      </c>
      <c r="AR173" s="147">
        <v>32898</v>
      </c>
      <c r="AS173" s="147">
        <v>33076</v>
      </c>
      <c r="AT173" s="147">
        <v>4</v>
      </c>
      <c r="AU173" s="147">
        <v>4525</v>
      </c>
      <c r="AV173" s="147">
        <v>-3</v>
      </c>
      <c r="AW173" s="147">
        <v>9</v>
      </c>
      <c r="AX173" s="147">
        <v>-32</v>
      </c>
      <c r="AY173" s="147">
        <v>-13</v>
      </c>
      <c r="AZ173" s="147">
        <v>16</v>
      </c>
      <c r="BA173" s="76"/>
      <c r="BB173" s="76"/>
      <c r="BC173" s="76"/>
      <c r="BD173" s="76"/>
      <c r="BE173" s="76"/>
      <c r="BF173" s="76"/>
      <c r="BG173" s="76"/>
      <c r="BH173" s="76"/>
      <c r="BI173" s="76"/>
      <c r="BJ173" s="76"/>
      <c r="BK173" s="76"/>
      <c r="BL173" s="76"/>
      <c r="BM173" s="76"/>
      <c r="BN173" s="76"/>
      <c r="BO173" s="76"/>
      <c r="BP173" s="76"/>
      <c r="BQ173" s="10"/>
      <c r="BR173" s="10"/>
      <c r="BS173" s="10"/>
    </row>
    <row r="174" spans="1:71" ht="16.5" hidden="1" customHeight="1" x14ac:dyDescent="0.3">
      <c r="A174" s="147" t="s">
        <v>834</v>
      </c>
      <c r="B174" s="147">
        <v>0</v>
      </c>
      <c r="C174" s="147">
        <v>0</v>
      </c>
      <c r="D174" s="147">
        <v>0</v>
      </c>
      <c r="E174" s="147">
        <v>0</v>
      </c>
      <c r="F174" s="147">
        <v>0</v>
      </c>
      <c r="G174" s="147">
        <v>0</v>
      </c>
      <c r="H174" s="147">
        <v>0</v>
      </c>
      <c r="I174" s="147">
        <v>0</v>
      </c>
      <c r="J174" s="147">
        <v>0</v>
      </c>
      <c r="K174" s="147">
        <v>0</v>
      </c>
      <c r="L174" s="147">
        <v>0</v>
      </c>
      <c r="M174" s="147">
        <v>0</v>
      </c>
      <c r="N174" s="147">
        <v>0</v>
      </c>
      <c r="O174" s="147">
        <v>0</v>
      </c>
      <c r="P174" s="147">
        <v>0</v>
      </c>
      <c r="Q174" s="147">
        <v>0</v>
      </c>
      <c r="R174" s="147">
        <v>0</v>
      </c>
      <c r="S174" s="147">
        <v>0</v>
      </c>
      <c r="T174" s="147">
        <v>0</v>
      </c>
      <c r="U174" s="147">
        <v>-97993.9715</v>
      </c>
      <c r="V174" s="147">
        <v>0</v>
      </c>
      <c r="W174" s="147">
        <v>0</v>
      </c>
      <c r="X174" s="147">
        <v>0</v>
      </c>
      <c r="Y174" s="147">
        <v>0</v>
      </c>
      <c r="Z174" s="147">
        <v>-9777</v>
      </c>
      <c r="AA174" s="147">
        <v>1955</v>
      </c>
      <c r="AB174" s="147">
        <v>0</v>
      </c>
      <c r="AC174" s="147">
        <v>123275.727</v>
      </c>
      <c r="AD174" s="147">
        <v>0</v>
      </c>
      <c r="AE174" s="147">
        <v>0</v>
      </c>
      <c r="AF174" s="147">
        <v>2415</v>
      </c>
      <c r="AG174" s="147">
        <v>161241.53</v>
      </c>
      <c r="AH174" s="147">
        <v>0</v>
      </c>
      <c r="AI174" s="147">
        <v>0</v>
      </c>
      <c r="AJ174" s="147">
        <v>0</v>
      </c>
      <c r="AK174" s="147">
        <v>5006.25</v>
      </c>
      <c r="AL174" s="147">
        <v>0</v>
      </c>
      <c r="AM174" s="147">
        <v>12701</v>
      </c>
      <c r="AN174" s="147">
        <v>0</v>
      </c>
      <c r="AO174" s="147">
        <v>-342785</v>
      </c>
      <c r="AP174" s="147">
        <v>0</v>
      </c>
      <c r="AQ174" s="147">
        <v>-425</v>
      </c>
      <c r="AR174" s="147">
        <v>0</v>
      </c>
      <c r="AS174" s="147">
        <v>62192</v>
      </c>
      <c r="AT174" s="147">
        <v>0</v>
      </c>
      <c r="AU174" s="147">
        <v>362956</v>
      </c>
      <c r="AV174" s="147">
        <v>4972</v>
      </c>
      <c r="AW174" s="147">
        <v>-132046</v>
      </c>
      <c r="AX174" s="147">
        <v>0</v>
      </c>
      <c r="AY174" s="147">
        <v>0</v>
      </c>
      <c r="AZ174" s="147">
        <v>0</v>
      </c>
      <c r="BA174" s="76"/>
      <c r="BB174" s="76"/>
      <c r="BC174" s="76"/>
      <c r="BD174" s="76"/>
      <c r="BE174" s="76"/>
      <c r="BF174" s="76"/>
      <c r="BG174" s="76"/>
      <c r="BH174" s="76"/>
      <c r="BI174" s="76"/>
      <c r="BJ174" s="76"/>
      <c r="BK174" s="76"/>
      <c r="BL174" s="76"/>
      <c r="BM174" s="76"/>
      <c r="BN174" s="76"/>
      <c r="BO174" s="76"/>
      <c r="BP174" s="76"/>
      <c r="BQ174" s="10"/>
      <c r="BR174" s="10"/>
      <c r="BS174" s="10"/>
    </row>
    <row r="175" spans="1:71" ht="16.5" hidden="1" customHeight="1" x14ac:dyDescent="0.3">
      <c r="A175" s="147" t="s">
        <v>1115</v>
      </c>
      <c r="B175" s="147">
        <v>0</v>
      </c>
      <c r="C175" s="147">
        <v>0</v>
      </c>
      <c r="D175" s="147">
        <v>0</v>
      </c>
      <c r="E175" s="147">
        <v>0</v>
      </c>
      <c r="F175" s="147">
        <v>0</v>
      </c>
      <c r="G175" s="147">
        <v>0</v>
      </c>
      <c r="H175" s="147">
        <v>0</v>
      </c>
      <c r="I175" s="147">
        <v>0</v>
      </c>
      <c r="J175" s="147">
        <v>0</v>
      </c>
      <c r="K175" s="147">
        <v>0</v>
      </c>
      <c r="L175" s="147">
        <v>0</v>
      </c>
      <c r="M175" s="147">
        <v>0</v>
      </c>
      <c r="N175" s="147">
        <v>0</v>
      </c>
      <c r="O175" s="147">
        <v>0</v>
      </c>
      <c r="P175" s="147">
        <v>0</v>
      </c>
      <c r="Q175" s="147">
        <v>0</v>
      </c>
      <c r="R175" s="147">
        <v>0</v>
      </c>
      <c r="S175" s="147">
        <v>0</v>
      </c>
      <c r="T175" s="147">
        <v>0</v>
      </c>
      <c r="U175" s="147">
        <v>0</v>
      </c>
      <c r="V175" s="147">
        <v>0</v>
      </c>
      <c r="W175" s="147">
        <v>0</v>
      </c>
      <c r="X175" s="147">
        <v>0</v>
      </c>
      <c r="Y175" s="147">
        <v>0</v>
      </c>
      <c r="Z175" s="147">
        <v>0</v>
      </c>
      <c r="AA175" s="147">
        <v>0</v>
      </c>
      <c r="AB175" s="147">
        <v>0</v>
      </c>
      <c r="AC175" s="147">
        <v>0</v>
      </c>
      <c r="AD175" s="147">
        <v>0</v>
      </c>
      <c r="AE175" s="147">
        <v>0</v>
      </c>
      <c r="AF175" s="147">
        <v>0</v>
      </c>
      <c r="AG175" s="147">
        <v>0</v>
      </c>
      <c r="AH175" s="147">
        <v>0</v>
      </c>
      <c r="AI175" s="147">
        <v>0</v>
      </c>
      <c r="AJ175" s="147">
        <v>0</v>
      </c>
      <c r="AK175" s="147">
        <v>0</v>
      </c>
      <c r="AL175" s="147">
        <v>0</v>
      </c>
      <c r="AM175" s="147">
        <v>0</v>
      </c>
      <c r="AN175" s="147">
        <v>0</v>
      </c>
      <c r="AO175" s="147">
        <v>0</v>
      </c>
      <c r="AP175" s="147">
        <v>0</v>
      </c>
      <c r="AQ175" s="147">
        <v>0</v>
      </c>
      <c r="AR175" s="147">
        <v>0</v>
      </c>
      <c r="AS175" s="147">
        <v>0</v>
      </c>
      <c r="AT175" s="147">
        <v>-181432</v>
      </c>
      <c r="AU175" s="147">
        <v>883161</v>
      </c>
      <c r="AV175" s="147">
        <v>-120780</v>
      </c>
      <c r="AW175" s="147">
        <v>60435</v>
      </c>
      <c r="AX175" s="147">
        <v>-549513</v>
      </c>
      <c r="AY175" s="147">
        <v>1029966</v>
      </c>
      <c r="AZ175" s="147">
        <v>-354329</v>
      </c>
      <c r="BA175" s="76"/>
      <c r="BB175" s="76"/>
      <c r="BC175" s="76"/>
      <c r="BD175" s="76"/>
      <c r="BE175" s="76"/>
      <c r="BF175" s="76"/>
      <c r="BG175" s="76"/>
      <c r="BH175" s="76"/>
      <c r="BI175" s="76"/>
      <c r="BJ175" s="76"/>
      <c r="BK175" s="76"/>
      <c r="BL175" s="76"/>
      <c r="BM175" s="76"/>
      <c r="BN175" s="76"/>
      <c r="BO175" s="76"/>
      <c r="BP175" s="76"/>
      <c r="BQ175" s="10"/>
      <c r="BR175" s="10"/>
      <c r="BS175" s="10"/>
    </row>
    <row r="176" spans="1:71" ht="16.5" hidden="1" customHeight="1" x14ac:dyDescent="0.3">
      <c r="A176" s="147" t="s">
        <v>1049</v>
      </c>
      <c r="B176" s="147">
        <v>0</v>
      </c>
      <c r="C176" s="147">
        <v>0</v>
      </c>
      <c r="D176" s="147">
        <v>0</v>
      </c>
      <c r="E176" s="147">
        <v>0</v>
      </c>
      <c r="F176" s="147">
        <v>0</v>
      </c>
      <c r="G176" s="147">
        <v>0</v>
      </c>
      <c r="H176" s="147">
        <v>0</v>
      </c>
      <c r="I176" s="147">
        <v>0</v>
      </c>
      <c r="J176" s="147">
        <v>0</v>
      </c>
      <c r="K176" s="147">
        <v>0</v>
      </c>
      <c r="L176" s="147">
        <v>0</v>
      </c>
      <c r="M176" s="147">
        <v>0</v>
      </c>
      <c r="N176" s="147">
        <v>-119467</v>
      </c>
      <c r="O176" s="147">
        <v>50497</v>
      </c>
      <c r="P176" s="147">
        <v>13480</v>
      </c>
      <c r="Q176" s="147">
        <v>100104.14</v>
      </c>
      <c r="R176" s="147">
        <v>-171815</v>
      </c>
      <c r="S176" s="147">
        <v>193431</v>
      </c>
      <c r="T176" s="147">
        <v>-68933</v>
      </c>
      <c r="U176" s="147">
        <v>136242.54500000001</v>
      </c>
      <c r="V176" s="147">
        <v>-863755</v>
      </c>
      <c r="W176" s="147">
        <v>927919</v>
      </c>
      <c r="X176" s="147">
        <v>501273</v>
      </c>
      <c r="Y176" s="147">
        <v>841051.17299999995</v>
      </c>
      <c r="Z176" s="147">
        <v>-118560</v>
      </c>
      <c r="AA176" s="147">
        <v>-97085</v>
      </c>
      <c r="AB176" s="147">
        <v>-808917</v>
      </c>
      <c r="AC176" s="147">
        <v>-145556.88699999999</v>
      </c>
      <c r="AD176" s="147">
        <v>-1296758</v>
      </c>
      <c r="AE176" s="147">
        <v>1113869</v>
      </c>
      <c r="AF176" s="147">
        <v>1313809</v>
      </c>
      <c r="AG176" s="147">
        <v>-658017.43999999994</v>
      </c>
      <c r="AH176" s="147">
        <v>-167504</v>
      </c>
      <c r="AI176" s="147">
        <v>-499947</v>
      </c>
      <c r="AJ176" s="147">
        <v>-124315</v>
      </c>
      <c r="AK176" s="147">
        <v>-131943</v>
      </c>
      <c r="AL176" s="147">
        <v>-876496</v>
      </c>
      <c r="AM176" s="147">
        <v>536185</v>
      </c>
      <c r="AN176" s="147">
        <v>15444</v>
      </c>
      <c r="AO176" s="147">
        <v>-454625</v>
      </c>
      <c r="AP176" s="147">
        <v>-732163</v>
      </c>
      <c r="AQ176" s="147">
        <v>434073</v>
      </c>
      <c r="AR176" s="147">
        <v>-672338</v>
      </c>
      <c r="AS176" s="147">
        <v>-254510</v>
      </c>
      <c r="AT176" s="147">
        <v>-697975</v>
      </c>
      <c r="AU176" s="147">
        <v>-733339</v>
      </c>
      <c r="AV176" s="147">
        <v>-772674</v>
      </c>
      <c r="AW176" s="147">
        <v>40506</v>
      </c>
      <c r="AX176" s="147">
        <v>1243914</v>
      </c>
      <c r="AY176" s="147">
        <v>-872111</v>
      </c>
      <c r="AZ176" s="147">
        <v>1253542</v>
      </c>
      <c r="BA176" s="76"/>
      <c r="BB176" s="76"/>
      <c r="BC176" s="76"/>
      <c r="BD176" s="76"/>
      <c r="BE176" s="76"/>
      <c r="BF176" s="76"/>
      <c r="BG176" s="76"/>
      <c r="BH176" s="76"/>
      <c r="BI176" s="76"/>
      <c r="BJ176" s="76"/>
      <c r="BK176" s="76"/>
      <c r="BL176" s="76"/>
      <c r="BM176" s="76"/>
      <c r="BN176" s="76"/>
      <c r="BO176" s="76"/>
      <c r="BP176" s="76"/>
      <c r="BQ176" s="10"/>
      <c r="BR176" s="10"/>
      <c r="BS176" s="10"/>
    </row>
    <row r="177" spans="1:71" ht="16.5" hidden="1" customHeight="1" x14ac:dyDescent="0.3">
      <c r="A177" s="147" t="s">
        <v>1138</v>
      </c>
      <c r="B177" s="147">
        <v>0</v>
      </c>
      <c r="C177" s="147">
        <v>0</v>
      </c>
      <c r="D177" s="147">
        <v>0</v>
      </c>
      <c r="E177" s="147">
        <v>0</v>
      </c>
      <c r="F177" s="147">
        <v>0</v>
      </c>
      <c r="G177" s="147">
        <v>0</v>
      </c>
      <c r="H177" s="147">
        <v>0</v>
      </c>
      <c r="I177" s="147">
        <v>0</v>
      </c>
      <c r="J177" s="147">
        <v>0</v>
      </c>
      <c r="K177" s="147">
        <v>0</v>
      </c>
      <c r="L177" s="147">
        <v>0</v>
      </c>
      <c r="M177" s="147">
        <v>0</v>
      </c>
      <c r="N177" s="147">
        <v>0</v>
      </c>
      <c r="O177" s="147">
        <v>0</v>
      </c>
      <c r="P177" s="147">
        <v>0</v>
      </c>
      <c r="Q177" s="147">
        <v>0</v>
      </c>
      <c r="R177" s="147">
        <v>0</v>
      </c>
      <c r="S177" s="147">
        <v>0</v>
      </c>
      <c r="T177" s="147">
        <v>0</v>
      </c>
      <c r="U177" s="147">
        <v>0</v>
      </c>
      <c r="V177" s="147">
        <v>0</v>
      </c>
      <c r="W177" s="147">
        <v>0</v>
      </c>
      <c r="X177" s="147">
        <v>0</v>
      </c>
      <c r="Y177" s="147">
        <v>0</v>
      </c>
      <c r="Z177" s="147">
        <v>0</v>
      </c>
      <c r="AA177" s="147">
        <v>0</v>
      </c>
      <c r="AB177" s="147">
        <v>0</v>
      </c>
      <c r="AC177" s="147">
        <v>0</v>
      </c>
      <c r="AD177" s="147">
        <v>0</v>
      </c>
      <c r="AE177" s="147">
        <v>0</v>
      </c>
      <c r="AF177" s="147">
        <v>0</v>
      </c>
      <c r="AG177" s="147">
        <v>0</v>
      </c>
      <c r="AH177" s="147">
        <v>0</v>
      </c>
      <c r="AI177" s="147">
        <v>0</v>
      </c>
      <c r="AJ177" s="147">
        <v>0</v>
      </c>
      <c r="AK177" s="147">
        <v>0</v>
      </c>
      <c r="AL177" s="147">
        <v>0</v>
      </c>
      <c r="AM177" s="147">
        <v>0</v>
      </c>
      <c r="AN177" s="147">
        <v>0</v>
      </c>
      <c r="AO177" s="147">
        <v>0</v>
      </c>
      <c r="AP177" s="147">
        <v>0</v>
      </c>
      <c r="AQ177" s="147">
        <v>0</v>
      </c>
      <c r="AR177" s="147">
        <v>0</v>
      </c>
      <c r="AS177" s="147">
        <v>-52169.25</v>
      </c>
      <c r="AT177" s="147">
        <v>0</v>
      </c>
      <c r="AU177" s="147">
        <v>0</v>
      </c>
      <c r="AV177" s="147">
        <v>0</v>
      </c>
      <c r="AW177" s="147">
        <v>-11711.5</v>
      </c>
      <c r="AX177" s="147">
        <v>50492</v>
      </c>
      <c r="AY177" s="147">
        <v>-118566</v>
      </c>
      <c r="AZ177" s="147">
        <v>92246</v>
      </c>
      <c r="BA177" s="76"/>
      <c r="BB177" s="76"/>
      <c r="BC177" s="76"/>
      <c r="BD177" s="76"/>
      <c r="BE177" s="76"/>
      <c r="BF177" s="76"/>
      <c r="BG177" s="76"/>
      <c r="BH177" s="76"/>
      <c r="BI177" s="76"/>
      <c r="BJ177" s="76"/>
      <c r="BK177" s="76"/>
      <c r="BL177" s="76"/>
      <c r="BM177" s="76"/>
      <c r="BN177" s="76"/>
      <c r="BO177" s="76"/>
      <c r="BP177" s="76"/>
      <c r="BQ177" s="10"/>
      <c r="BR177" s="10"/>
      <c r="BS177" s="10"/>
    </row>
    <row r="178" spans="1:71" ht="16.5" hidden="1" customHeight="1" x14ac:dyDescent="0.3">
      <c r="A178" s="147" t="s">
        <v>1050</v>
      </c>
      <c r="B178" s="147">
        <v>0</v>
      </c>
      <c r="C178" s="147">
        <v>0</v>
      </c>
      <c r="D178" s="147">
        <v>0</v>
      </c>
      <c r="E178" s="147">
        <v>0</v>
      </c>
      <c r="F178" s="147">
        <v>0</v>
      </c>
      <c r="G178" s="147">
        <v>0</v>
      </c>
      <c r="H178" s="147">
        <v>0</v>
      </c>
      <c r="I178" s="147">
        <v>0</v>
      </c>
      <c r="J178" s="147">
        <v>0</v>
      </c>
      <c r="K178" s="147">
        <v>0</v>
      </c>
      <c r="L178" s="147">
        <v>0</v>
      </c>
      <c r="M178" s="147">
        <v>0</v>
      </c>
      <c r="N178" s="147">
        <v>1645</v>
      </c>
      <c r="O178" s="147">
        <v>-113</v>
      </c>
      <c r="P178" s="147">
        <v>-798</v>
      </c>
      <c r="Q178" s="147">
        <v>-35143.410000000003</v>
      </c>
      <c r="R178" s="147">
        <v>1299</v>
      </c>
      <c r="S178" s="147">
        <v>-1922</v>
      </c>
      <c r="T178" s="147">
        <v>42</v>
      </c>
      <c r="U178" s="147">
        <v>5929.2520000000004</v>
      </c>
      <c r="V178" s="147">
        <v>2924</v>
      </c>
      <c r="W178" s="147">
        <v>2645</v>
      </c>
      <c r="X178" s="147">
        <v>11533</v>
      </c>
      <c r="Y178" s="147">
        <v>-22269.669000000002</v>
      </c>
      <c r="Z178" s="147">
        <v>27071</v>
      </c>
      <c r="AA178" s="147">
        <v>-4499</v>
      </c>
      <c r="AB178" s="147">
        <v>-13774</v>
      </c>
      <c r="AC178" s="147">
        <v>-42419.012000000002</v>
      </c>
      <c r="AD178" s="147">
        <v>-25060</v>
      </c>
      <c r="AE178" s="147">
        <v>5598</v>
      </c>
      <c r="AF178" s="147">
        <v>6702</v>
      </c>
      <c r="AG178" s="147">
        <v>50688.97</v>
      </c>
      <c r="AH178" s="147">
        <v>70635</v>
      </c>
      <c r="AI178" s="147">
        <v>-31345</v>
      </c>
      <c r="AJ178" s="147">
        <v>35085</v>
      </c>
      <c r="AK178" s="147">
        <v>-17932</v>
      </c>
      <c r="AL178" s="147">
        <v>-74901</v>
      </c>
      <c r="AM178" s="147">
        <v>-3092</v>
      </c>
      <c r="AN178" s="147">
        <v>-64736</v>
      </c>
      <c r="AO178" s="147">
        <v>-293416</v>
      </c>
      <c r="AP178" s="147">
        <v>141953</v>
      </c>
      <c r="AQ178" s="147">
        <v>-13244</v>
      </c>
      <c r="AR178" s="147">
        <v>19729</v>
      </c>
      <c r="AS178" s="147">
        <v>63936</v>
      </c>
      <c r="AT178" s="147">
        <v>-13563</v>
      </c>
      <c r="AU178" s="147">
        <v>-687647</v>
      </c>
      <c r="AV178" s="147">
        <v>-10996</v>
      </c>
      <c r="AW178" s="147">
        <v>29120</v>
      </c>
      <c r="AX178" s="147">
        <v>-11231</v>
      </c>
      <c r="AY178" s="147">
        <v>-11517</v>
      </c>
      <c r="AZ178" s="147">
        <v>-20453</v>
      </c>
      <c r="BA178" s="76"/>
      <c r="BB178" s="76"/>
      <c r="BC178" s="76"/>
      <c r="BD178" s="76"/>
      <c r="BE178" s="76"/>
      <c r="BF178" s="76"/>
      <c r="BG178" s="76"/>
      <c r="BH178" s="76"/>
      <c r="BI178" s="76"/>
      <c r="BJ178" s="76"/>
      <c r="BK178" s="76"/>
      <c r="BL178" s="76"/>
      <c r="BM178" s="76"/>
      <c r="BN178" s="76"/>
      <c r="BO178" s="76"/>
      <c r="BP178" s="76"/>
      <c r="BQ178" s="10"/>
      <c r="BR178" s="10"/>
      <c r="BS178" s="10"/>
    </row>
    <row r="179" spans="1:71" ht="16.5" hidden="1" customHeight="1" x14ac:dyDescent="0.3">
      <c r="A179" s="147" t="s">
        <v>1116</v>
      </c>
      <c r="B179" s="147">
        <v>0</v>
      </c>
      <c r="C179" s="147">
        <v>0</v>
      </c>
      <c r="D179" s="147">
        <v>0</v>
      </c>
      <c r="E179" s="147">
        <v>0</v>
      </c>
      <c r="F179" s="147">
        <v>0</v>
      </c>
      <c r="G179" s="147">
        <v>0</v>
      </c>
      <c r="H179" s="147">
        <v>0</v>
      </c>
      <c r="I179" s="147">
        <v>0</v>
      </c>
      <c r="J179" s="147">
        <v>0</v>
      </c>
      <c r="K179" s="147">
        <v>0</v>
      </c>
      <c r="L179" s="147">
        <v>0</v>
      </c>
      <c r="M179" s="147">
        <v>0</v>
      </c>
      <c r="N179" s="147">
        <v>0</v>
      </c>
      <c r="O179" s="147">
        <v>0</v>
      </c>
      <c r="P179" s="147">
        <v>0</v>
      </c>
      <c r="Q179" s="147">
        <v>0</v>
      </c>
      <c r="R179" s="147">
        <v>0</v>
      </c>
      <c r="S179" s="147">
        <v>0</v>
      </c>
      <c r="T179" s="147">
        <v>0</v>
      </c>
      <c r="U179" s="147">
        <v>0</v>
      </c>
      <c r="V179" s="147">
        <v>0</v>
      </c>
      <c r="W179" s="147">
        <v>0</v>
      </c>
      <c r="X179" s="147">
        <v>0</v>
      </c>
      <c r="Y179" s="147">
        <v>0</v>
      </c>
      <c r="Z179" s="147">
        <v>0</v>
      </c>
      <c r="AA179" s="147">
        <v>0</v>
      </c>
      <c r="AB179" s="147">
        <v>0</v>
      </c>
      <c r="AC179" s="147">
        <v>0</v>
      </c>
      <c r="AD179" s="147">
        <v>0</v>
      </c>
      <c r="AE179" s="147">
        <v>0</v>
      </c>
      <c r="AF179" s="147">
        <v>0</v>
      </c>
      <c r="AG179" s="147">
        <v>0</v>
      </c>
      <c r="AH179" s="147">
        <v>0</v>
      </c>
      <c r="AI179" s="147">
        <v>0</v>
      </c>
      <c r="AJ179" s="147">
        <v>0</v>
      </c>
      <c r="AK179" s="147">
        <v>0</v>
      </c>
      <c r="AL179" s="147">
        <v>0</v>
      </c>
      <c r="AM179" s="147">
        <v>0</v>
      </c>
      <c r="AN179" s="147">
        <v>0</v>
      </c>
      <c r="AO179" s="147">
        <v>0</v>
      </c>
      <c r="AP179" s="147">
        <v>0</v>
      </c>
      <c r="AQ179" s="147">
        <v>0</v>
      </c>
      <c r="AR179" s="147">
        <v>-672339</v>
      </c>
      <c r="AS179" s="147">
        <v>0</v>
      </c>
      <c r="AT179" s="147">
        <v>0</v>
      </c>
      <c r="AU179" s="147">
        <v>0</v>
      </c>
      <c r="AV179" s="147">
        <v>0</v>
      </c>
      <c r="AW179" s="147">
        <v>0</v>
      </c>
      <c r="AX179" s="147">
        <v>0</v>
      </c>
      <c r="AY179" s="147">
        <v>0</v>
      </c>
      <c r="AZ179" s="147">
        <v>0</v>
      </c>
      <c r="BA179" s="76"/>
      <c r="BB179" s="76"/>
      <c r="BC179" s="76"/>
      <c r="BD179" s="76"/>
      <c r="BE179" s="76"/>
      <c r="BF179" s="76"/>
      <c r="BG179" s="76"/>
      <c r="BH179" s="76"/>
      <c r="BI179" s="76"/>
      <c r="BJ179" s="76"/>
      <c r="BK179" s="76"/>
      <c r="BL179" s="76"/>
      <c r="BM179" s="76"/>
      <c r="BN179" s="76"/>
      <c r="BO179" s="76"/>
      <c r="BP179" s="76"/>
      <c r="BQ179" s="10"/>
      <c r="BR179" s="10"/>
      <c r="BS179" s="10"/>
    </row>
    <row r="180" spans="1:71" ht="16.5" hidden="1" customHeight="1" x14ac:dyDescent="0.3">
      <c r="A180" s="147" t="s">
        <v>835</v>
      </c>
      <c r="B180" s="147">
        <v>0</v>
      </c>
      <c r="C180" s="147">
        <v>0</v>
      </c>
      <c r="D180" s="147">
        <v>0</v>
      </c>
      <c r="E180" s="147">
        <v>0</v>
      </c>
      <c r="F180" s="147">
        <v>0</v>
      </c>
      <c r="G180" s="147">
        <v>0</v>
      </c>
      <c r="H180" s="147">
        <v>0</v>
      </c>
      <c r="I180" s="147">
        <v>0</v>
      </c>
      <c r="J180" s="147">
        <v>0</v>
      </c>
      <c r="K180" s="147">
        <v>0</v>
      </c>
      <c r="L180" s="147">
        <v>0</v>
      </c>
      <c r="M180" s="147">
        <v>0</v>
      </c>
      <c r="N180" s="147">
        <v>737073</v>
      </c>
      <c r="O180" s="147">
        <v>1539951</v>
      </c>
      <c r="P180" s="147">
        <v>1858199</v>
      </c>
      <c r="Q180" s="147">
        <v>1900901.73</v>
      </c>
      <c r="R180" s="147">
        <v>2231659</v>
      </c>
      <c r="S180" s="147">
        <v>1413828</v>
      </c>
      <c r="T180" s="147">
        <v>1765058</v>
      </c>
      <c r="U180" s="147">
        <v>536212.04500000004</v>
      </c>
      <c r="V180" s="147">
        <v>56488</v>
      </c>
      <c r="W180" s="147">
        <v>1333046</v>
      </c>
      <c r="X180" s="147">
        <v>1670050</v>
      </c>
      <c r="Y180" s="147">
        <v>1987038.996</v>
      </c>
      <c r="Z180" s="147">
        <v>1005125</v>
      </c>
      <c r="AA180" s="147">
        <v>1612106</v>
      </c>
      <c r="AB180" s="147">
        <v>1318539</v>
      </c>
      <c r="AC180" s="147">
        <v>744038.04299999995</v>
      </c>
      <c r="AD180" s="147">
        <v>262579</v>
      </c>
      <c r="AE180" s="147">
        <v>2695517</v>
      </c>
      <c r="AF180" s="147">
        <v>3108840</v>
      </c>
      <c r="AG180" s="147">
        <v>529882.1</v>
      </c>
      <c r="AH180" s="147">
        <v>1275902</v>
      </c>
      <c r="AI180" s="147">
        <v>1174162</v>
      </c>
      <c r="AJ180" s="147">
        <v>1283702</v>
      </c>
      <c r="AK180" s="147">
        <v>1232373</v>
      </c>
      <c r="AL180" s="147">
        <v>572274</v>
      </c>
      <c r="AM180" s="147">
        <v>2512674</v>
      </c>
      <c r="AN180" s="147">
        <v>1586220</v>
      </c>
      <c r="AO180" s="147">
        <v>454044</v>
      </c>
      <c r="AP180" s="147">
        <v>327705</v>
      </c>
      <c r="AQ180" s="147">
        <v>555867</v>
      </c>
      <c r="AR180" s="147">
        <v>757156</v>
      </c>
      <c r="AS180" s="147">
        <v>886826</v>
      </c>
      <c r="AT180" s="147">
        <v>453658</v>
      </c>
      <c r="AU180" s="147">
        <v>28516</v>
      </c>
      <c r="AV180" s="147">
        <v>556440</v>
      </c>
      <c r="AW180" s="147">
        <v>1117425</v>
      </c>
      <c r="AX180" s="147">
        <v>1811654</v>
      </c>
      <c r="AY180" s="147">
        <v>1805547</v>
      </c>
      <c r="AZ180" s="147">
        <v>3099602</v>
      </c>
      <c r="BA180" s="76"/>
      <c r="BB180" s="76"/>
      <c r="BC180" s="76"/>
      <c r="BD180" s="76"/>
      <c r="BE180" s="76"/>
      <c r="BF180" s="76"/>
      <c r="BG180" s="76"/>
      <c r="BH180" s="76"/>
      <c r="BI180" s="76"/>
      <c r="BJ180" s="76"/>
      <c r="BK180" s="76"/>
      <c r="BL180" s="76"/>
      <c r="BM180" s="76"/>
      <c r="BN180" s="76"/>
      <c r="BO180" s="76"/>
      <c r="BP180" s="76"/>
      <c r="BQ180" s="10"/>
      <c r="BR180" s="10"/>
      <c r="BS180" s="10"/>
    </row>
    <row r="181" spans="1:71" ht="16.5" hidden="1" customHeight="1" x14ac:dyDescent="0.3">
      <c r="A181" s="147" t="s">
        <v>836</v>
      </c>
      <c r="B181" s="147">
        <v>0</v>
      </c>
      <c r="C181" s="147">
        <v>0</v>
      </c>
      <c r="D181" s="147">
        <v>0</v>
      </c>
      <c r="E181" s="147">
        <v>0</v>
      </c>
      <c r="F181" s="147">
        <v>0</v>
      </c>
      <c r="G181" s="147">
        <v>0</v>
      </c>
      <c r="H181" s="147">
        <v>0</v>
      </c>
      <c r="I181" s="147">
        <v>0</v>
      </c>
      <c r="J181" s="147">
        <v>0</v>
      </c>
      <c r="K181" s="147">
        <v>0</v>
      </c>
      <c r="L181" s="147">
        <v>0</v>
      </c>
      <c r="M181" s="147">
        <v>0</v>
      </c>
      <c r="N181" s="147">
        <v>669894</v>
      </c>
      <c r="O181" s="147">
        <v>1324703</v>
      </c>
      <c r="P181" s="147">
        <v>1471463</v>
      </c>
      <c r="Q181" s="147">
        <v>1543985.52</v>
      </c>
      <c r="R181" s="147">
        <v>1981131</v>
      </c>
      <c r="S181" s="147">
        <v>1129712</v>
      </c>
      <c r="T181" s="147">
        <v>1544093</v>
      </c>
      <c r="U181" s="147">
        <v>453621.14399999997</v>
      </c>
      <c r="V181" s="147">
        <v>-36050</v>
      </c>
      <c r="W181" s="147">
        <v>1261104</v>
      </c>
      <c r="X181" s="147">
        <v>1499919</v>
      </c>
      <c r="Y181" s="147">
        <v>1586951.101</v>
      </c>
      <c r="Z181" s="147">
        <v>874662</v>
      </c>
      <c r="AA181" s="147">
        <v>1427253</v>
      </c>
      <c r="AB181" s="147">
        <v>1123408</v>
      </c>
      <c r="AC181" s="147">
        <v>611708.43799999997</v>
      </c>
      <c r="AD181" s="147">
        <v>224961</v>
      </c>
      <c r="AE181" s="147">
        <v>2486297</v>
      </c>
      <c r="AF181" s="147">
        <v>2918819</v>
      </c>
      <c r="AG181" s="147">
        <v>294777.37</v>
      </c>
      <c r="AH181" s="147">
        <v>1122825</v>
      </c>
      <c r="AI181" s="147">
        <v>1084478</v>
      </c>
      <c r="AJ181" s="147">
        <v>1117391</v>
      </c>
      <c r="AK181" s="147">
        <v>1104355</v>
      </c>
      <c r="AL181" s="147">
        <v>485018</v>
      </c>
      <c r="AM181" s="147">
        <v>2392464</v>
      </c>
      <c r="AN181" s="147">
        <v>1458744</v>
      </c>
      <c r="AO181" s="147">
        <v>327785</v>
      </c>
      <c r="AP181" s="147">
        <v>226751</v>
      </c>
      <c r="AQ181" s="147">
        <v>454188</v>
      </c>
      <c r="AR181" s="147">
        <v>639432</v>
      </c>
      <c r="AS181" s="147">
        <v>763303</v>
      </c>
      <c r="AT181" s="147">
        <v>377878</v>
      </c>
      <c r="AU181" s="147">
        <v>-62393</v>
      </c>
      <c r="AV181" s="147">
        <v>476348</v>
      </c>
      <c r="AW181" s="147">
        <v>1015904</v>
      </c>
      <c r="AX181" s="147">
        <v>1767109</v>
      </c>
      <c r="AY181" s="147">
        <v>1728330</v>
      </c>
      <c r="AZ181" s="147">
        <v>3031199</v>
      </c>
      <c r="BA181" s="76"/>
      <c r="BB181" s="76"/>
      <c r="BC181" s="76"/>
      <c r="BD181" s="76"/>
      <c r="BE181" s="76"/>
      <c r="BF181" s="76"/>
      <c r="BG181" s="76"/>
      <c r="BH181" s="76"/>
      <c r="BI181" s="76"/>
      <c r="BJ181" s="76"/>
      <c r="BK181" s="76"/>
      <c r="BL181" s="76"/>
      <c r="BM181" s="76"/>
      <c r="BN181" s="76"/>
      <c r="BO181" s="76"/>
      <c r="BP181" s="76"/>
      <c r="BQ181" s="10"/>
      <c r="BR181" s="10"/>
      <c r="BS181" s="10"/>
    </row>
    <row r="182" spans="1:71" ht="16.5" hidden="1" customHeight="1" x14ac:dyDescent="0.3">
      <c r="A182" s="147" t="s">
        <v>1051</v>
      </c>
      <c r="B182" s="147">
        <v>0</v>
      </c>
      <c r="C182" s="147">
        <v>0</v>
      </c>
      <c r="D182" s="147">
        <v>0</v>
      </c>
      <c r="E182" s="147">
        <v>0</v>
      </c>
      <c r="F182" s="147">
        <v>0</v>
      </c>
      <c r="G182" s="147">
        <v>0</v>
      </c>
      <c r="H182" s="147">
        <v>0</v>
      </c>
      <c r="I182" s="147">
        <v>0</v>
      </c>
      <c r="J182" s="147">
        <v>0</v>
      </c>
      <c r="K182" s="147">
        <v>0</v>
      </c>
      <c r="L182" s="147">
        <v>0</v>
      </c>
      <c r="M182" s="147">
        <v>0</v>
      </c>
      <c r="N182" s="147">
        <v>67179</v>
      </c>
      <c r="O182" s="147">
        <v>215248</v>
      </c>
      <c r="P182" s="147">
        <v>386736</v>
      </c>
      <c r="Q182" s="147">
        <v>356916.2</v>
      </c>
      <c r="R182" s="147">
        <v>250528</v>
      </c>
      <c r="S182" s="147">
        <v>284116</v>
      </c>
      <c r="T182" s="147">
        <v>220965</v>
      </c>
      <c r="U182" s="147">
        <v>82590.900999999998</v>
      </c>
      <c r="V182" s="147">
        <v>92538</v>
      </c>
      <c r="W182" s="147">
        <v>71942</v>
      </c>
      <c r="X182" s="147">
        <v>170131</v>
      </c>
      <c r="Y182" s="147">
        <v>400087.89500000002</v>
      </c>
      <c r="Z182" s="147">
        <v>130463</v>
      </c>
      <c r="AA182" s="147">
        <v>184853</v>
      </c>
      <c r="AB182" s="147">
        <v>195131</v>
      </c>
      <c r="AC182" s="147">
        <v>132329.60500000001</v>
      </c>
      <c r="AD182" s="147">
        <v>37618</v>
      </c>
      <c r="AE182" s="147">
        <v>209220</v>
      </c>
      <c r="AF182" s="147">
        <v>190021</v>
      </c>
      <c r="AG182" s="147">
        <v>235104.73</v>
      </c>
      <c r="AH182" s="147">
        <v>153077</v>
      </c>
      <c r="AI182" s="147">
        <v>89684</v>
      </c>
      <c r="AJ182" s="147">
        <v>166311</v>
      </c>
      <c r="AK182" s="147">
        <v>128018</v>
      </c>
      <c r="AL182" s="147">
        <v>87256</v>
      </c>
      <c r="AM182" s="147">
        <v>120210</v>
      </c>
      <c r="AN182" s="147">
        <v>127476</v>
      </c>
      <c r="AO182" s="147">
        <v>126259</v>
      </c>
      <c r="AP182" s="147">
        <v>100954</v>
      </c>
      <c r="AQ182" s="147">
        <v>101679</v>
      </c>
      <c r="AR182" s="147">
        <v>117724</v>
      </c>
      <c r="AS182" s="147">
        <v>123523</v>
      </c>
      <c r="AT182" s="147">
        <v>75780</v>
      </c>
      <c r="AU182" s="147">
        <v>90909</v>
      </c>
      <c r="AV182" s="147">
        <v>80092</v>
      </c>
      <c r="AW182" s="147">
        <v>101521</v>
      </c>
      <c r="AX182" s="147">
        <v>44545</v>
      </c>
      <c r="AY182" s="147">
        <v>77217</v>
      </c>
      <c r="AZ182" s="147">
        <v>68403</v>
      </c>
      <c r="BA182" s="76"/>
      <c r="BB182" s="76"/>
      <c r="BC182" s="76"/>
      <c r="BD182" s="76"/>
      <c r="BE182" s="76"/>
      <c r="BF182" s="76"/>
      <c r="BG182" s="76"/>
      <c r="BH182" s="76"/>
      <c r="BI182" s="76"/>
      <c r="BJ182" s="76"/>
      <c r="BK182" s="76"/>
      <c r="BL182" s="76"/>
      <c r="BM182" s="76"/>
      <c r="BN182" s="76"/>
      <c r="BO182" s="76"/>
      <c r="BP182" s="76"/>
      <c r="BQ182" s="10"/>
      <c r="BR182" s="10"/>
      <c r="BS182" s="10"/>
    </row>
    <row r="183" spans="1:71" ht="16.5" hidden="1" customHeight="1" x14ac:dyDescent="0.3">
      <c r="A183" s="10"/>
      <c r="B183" s="76"/>
      <c r="C183" s="76"/>
      <c r="D183" s="76"/>
      <c r="E183" s="76"/>
      <c r="F183" s="76"/>
      <c r="G183" s="76"/>
      <c r="H183" s="76"/>
      <c r="I183" s="76"/>
      <c r="J183" s="76"/>
      <c r="K183" s="76"/>
      <c r="L183" s="76"/>
      <c r="M183" s="76"/>
      <c r="N183" s="76"/>
      <c r="O183" s="76"/>
      <c r="P183" s="10"/>
      <c r="Q183" s="10"/>
      <c r="R183" s="76"/>
      <c r="S183" s="76"/>
      <c r="T183" s="76"/>
      <c r="U183" s="76"/>
      <c r="V183" s="76"/>
      <c r="W183" s="76"/>
      <c r="X183" s="76"/>
      <c r="Y183" s="76"/>
      <c r="Z183" s="76"/>
      <c r="AA183" s="76"/>
      <c r="AB183" s="76"/>
      <c r="AC183" s="76"/>
      <c r="AD183" s="76"/>
      <c r="AE183" s="76"/>
      <c r="AF183" s="76"/>
      <c r="AG183" s="76"/>
      <c r="AH183" s="76"/>
      <c r="AI183" s="76"/>
      <c r="AJ183" s="76"/>
      <c r="AK183" s="76"/>
      <c r="AL183" s="76"/>
      <c r="AM183" s="76"/>
      <c r="AN183" s="76"/>
      <c r="AO183" s="76"/>
      <c r="AP183" s="76"/>
      <c r="AQ183" s="76"/>
      <c r="AR183" s="76"/>
      <c r="AS183" s="76"/>
      <c r="AT183" s="76"/>
      <c r="AU183" s="76"/>
      <c r="AV183" s="76"/>
      <c r="AW183" s="76"/>
      <c r="AX183" s="76"/>
      <c r="AY183" s="76"/>
      <c r="AZ183" s="76"/>
      <c r="BA183" s="76"/>
      <c r="BB183" s="76"/>
      <c r="BC183" s="76"/>
      <c r="BD183" s="76"/>
      <c r="BE183" s="76"/>
      <c r="BF183" s="76"/>
      <c r="BG183" s="76"/>
      <c r="BH183" s="76"/>
      <c r="BI183" s="76"/>
      <c r="BJ183" s="76"/>
      <c r="BK183" s="76"/>
      <c r="BL183" s="76"/>
      <c r="BM183" s="76"/>
      <c r="BN183" s="76"/>
      <c r="BO183" s="76"/>
      <c r="BP183" s="76"/>
      <c r="BQ183" s="10"/>
      <c r="BR183" s="10"/>
      <c r="BS183" s="10"/>
    </row>
    <row r="184" spans="1:71" ht="16.5" hidden="1" customHeight="1" x14ac:dyDescent="0.3">
      <c r="A184" s="10"/>
      <c r="B184" s="76"/>
      <c r="C184" s="76"/>
      <c r="D184" s="76"/>
      <c r="E184" s="76"/>
      <c r="F184" s="76"/>
      <c r="G184" s="76"/>
      <c r="H184" s="76"/>
      <c r="I184" s="76"/>
      <c r="J184" s="76"/>
      <c r="K184" s="76"/>
      <c r="L184" s="76"/>
      <c r="M184" s="76"/>
      <c r="N184" s="76"/>
      <c r="O184" s="76"/>
      <c r="P184" s="10"/>
      <c r="Q184" s="10"/>
      <c r="R184" s="76"/>
      <c r="S184" s="76"/>
      <c r="T184" s="76"/>
      <c r="U184" s="76"/>
      <c r="V184" s="76"/>
      <c r="W184" s="76"/>
      <c r="X184" s="76"/>
      <c r="Y184" s="76"/>
      <c r="Z184" s="76"/>
      <c r="AA184" s="76"/>
      <c r="AB184" s="76"/>
      <c r="AC184" s="76"/>
      <c r="AD184" s="76"/>
      <c r="AE184" s="76"/>
      <c r="AF184" s="76"/>
      <c r="AG184" s="76"/>
      <c r="AH184" s="76"/>
      <c r="AI184" s="76"/>
      <c r="AJ184" s="76"/>
      <c r="AK184" s="76"/>
      <c r="AL184" s="76"/>
      <c r="AM184" s="76"/>
      <c r="AN184" s="76"/>
      <c r="AO184" s="76"/>
      <c r="AP184" s="76"/>
      <c r="AQ184" s="76"/>
      <c r="AR184" s="76"/>
      <c r="AS184" s="76"/>
      <c r="AT184" s="76"/>
      <c r="AU184" s="76"/>
      <c r="AV184" s="76"/>
      <c r="AW184" s="76"/>
      <c r="AX184" s="76"/>
      <c r="AY184" s="76"/>
      <c r="AZ184" s="76"/>
      <c r="BA184" s="76"/>
      <c r="BB184" s="76"/>
      <c r="BC184" s="76"/>
      <c r="BD184" s="76"/>
      <c r="BE184" s="76"/>
      <c r="BF184" s="76"/>
      <c r="BG184" s="76"/>
      <c r="BH184" s="76"/>
      <c r="BI184" s="76"/>
      <c r="BJ184" s="76"/>
      <c r="BK184" s="76"/>
      <c r="BL184" s="76"/>
      <c r="BM184" s="76"/>
      <c r="BN184" s="76"/>
      <c r="BO184" s="76"/>
      <c r="BP184" s="76"/>
      <c r="BQ184" s="10"/>
      <c r="BR184" s="10"/>
      <c r="BS184" s="10"/>
    </row>
    <row r="185" spans="1:71" ht="16.5" hidden="1" customHeight="1" x14ac:dyDescent="0.3">
      <c r="A185" s="10"/>
      <c r="B185" s="76"/>
      <c r="C185" s="76"/>
      <c r="D185" s="76"/>
      <c r="E185" s="76"/>
      <c r="F185" s="76"/>
      <c r="G185" s="76"/>
      <c r="H185" s="76"/>
      <c r="I185" s="76"/>
      <c r="J185" s="76"/>
      <c r="K185" s="76"/>
      <c r="L185" s="76"/>
      <c r="M185" s="76"/>
      <c r="N185" s="76"/>
      <c r="O185" s="76"/>
      <c r="P185" s="10"/>
      <c r="Q185" s="10"/>
      <c r="R185" s="76"/>
      <c r="S185" s="76"/>
      <c r="T185" s="76"/>
      <c r="U185" s="76"/>
      <c r="V185" s="76"/>
      <c r="W185" s="76"/>
      <c r="X185" s="76"/>
      <c r="Y185" s="76"/>
      <c r="Z185" s="76"/>
      <c r="AA185" s="76"/>
      <c r="AB185" s="76"/>
      <c r="AC185" s="76"/>
      <c r="AD185" s="76"/>
      <c r="AE185" s="76"/>
      <c r="AF185" s="76"/>
      <c r="AG185" s="76"/>
      <c r="AH185" s="76"/>
      <c r="AI185" s="76"/>
      <c r="AJ185" s="76"/>
      <c r="AK185" s="76"/>
      <c r="AL185" s="76"/>
      <c r="AM185" s="76"/>
      <c r="AN185" s="76"/>
      <c r="AO185" s="76"/>
      <c r="AP185" s="76"/>
      <c r="AQ185" s="76"/>
      <c r="AR185" s="76"/>
      <c r="AS185" s="76"/>
      <c r="AT185" s="76"/>
      <c r="AU185" s="76"/>
      <c r="AV185" s="76"/>
      <c r="AW185" s="76"/>
      <c r="AX185" s="76"/>
      <c r="AY185" s="76"/>
      <c r="AZ185" s="76"/>
      <c r="BA185" s="76"/>
      <c r="BB185" s="76"/>
      <c r="BC185" s="76"/>
      <c r="BD185" s="76"/>
      <c r="BE185" s="76"/>
      <c r="BF185" s="76"/>
      <c r="BG185" s="76"/>
      <c r="BH185" s="76"/>
      <c r="BI185" s="76"/>
      <c r="BJ185" s="76"/>
      <c r="BK185" s="76"/>
      <c r="BL185" s="76"/>
      <c r="BM185" s="76"/>
      <c r="BN185" s="76"/>
      <c r="BO185" s="76"/>
      <c r="BP185" s="76"/>
      <c r="BQ185" s="10"/>
      <c r="BR185" s="10"/>
      <c r="BS185" s="10"/>
    </row>
    <row r="186" spans="1:71" ht="16.5" hidden="1" customHeight="1" x14ac:dyDescent="0.3">
      <c r="A186" s="10"/>
      <c r="B186" s="76"/>
      <c r="C186" s="76"/>
      <c r="D186" s="76"/>
      <c r="E186" s="76"/>
      <c r="F186" s="76"/>
      <c r="G186" s="76"/>
      <c r="H186" s="76"/>
      <c r="I186" s="76"/>
      <c r="J186" s="76"/>
      <c r="K186" s="76"/>
      <c r="L186" s="76"/>
      <c r="M186" s="76"/>
      <c r="N186" s="76"/>
      <c r="O186" s="76"/>
      <c r="P186" s="10"/>
      <c r="Q186" s="10"/>
      <c r="R186" s="76"/>
      <c r="S186" s="76"/>
      <c r="T186" s="76"/>
      <c r="U186" s="76"/>
      <c r="V186" s="76"/>
      <c r="W186" s="76"/>
      <c r="X186" s="76"/>
      <c r="Y186" s="76"/>
      <c r="Z186" s="76"/>
      <c r="AA186" s="76"/>
      <c r="AB186" s="76"/>
      <c r="AC186" s="76"/>
      <c r="AD186" s="76"/>
      <c r="AE186" s="76"/>
      <c r="AF186" s="76"/>
      <c r="AG186" s="76"/>
      <c r="AH186" s="76"/>
      <c r="AI186" s="76"/>
      <c r="AJ186" s="76"/>
      <c r="AK186" s="76"/>
      <c r="AL186" s="76"/>
      <c r="AM186" s="76"/>
      <c r="AN186" s="76"/>
      <c r="AO186" s="76"/>
      <c r="AP186" s="76"/>
      <c r="AQ186" s="76"/>
      <c r="AR186" s="76"/>
      <c r="AS186" s="76"/>
      <c r="AT186" s="76"/>
      <c r="AU186" s="76"/>
      <c r="AV186" s="76"/>
      <c r="AW186" s="76"/>
      <c r="AX186" s="76"/>
      <c r="AY186" s="76"/>
      <c r="AZ186" s="76"/>
      <c r="BA186" s="76"/>
      <c r="BB186" s="76"/>
      <c r="BC186" s="76"/>
      <c r="BD186" s="76"/>
      <c r="BE186" s="76"/>
      <c r="BF186" s="76"/>
      <c r="BG186" s="76"/>
      <c r="BH186" s="76"/>
      <c r="BI186" s="76"/>
      <c r="BJ186" s="76"/>
      <c r="BK186" s="76"/>
      <c r="BL186" s="76"/>
      <c r="BM186" s="76"/>
      <c r="BN186" s="76"/>
      <c r="BO186" s="76"/>
      <c r="BP186" s="76"/>
      <c r="BQ186" s="10"/>
      <c r="BR186" s="10"/>
      <c r="BS186" s="10"/>
    </row>
    <row r="187" spans="1:71" ht="16.5" hidden="1" customHeight="1" x14ac:dyDescent="0.3">
      <c r="A187" s="10"/>
      <c r="B187" s="76"/>
      <c r="C187" s="76"/>
      <c r="D187" s="76"/>
      <c r="E187" s="76"/>
      <c r="F187" s="76"/>
      <c r="G187" s="76"/>
      <c r="H187" s="76"/>
      <c r="I187" s="76"/>
      <c r="J187" s="76"/>
      <c r="K187" s="76"/>
      <c r="L187" s="76"/>
      <c r="M187" s="76"/>
      <c r="N187" s="76"/>
      <c r="O187" s="76"/>
      <c r="P187" s="10"/>
      <c r="Q187" s="10"/>
      <c r="R187" s="76"/>
      <c r="S187" s="76"/>
      <c r="T187" s="76"/>
      <c r="U187" s="76"/>
      <c r="V187" s="76"/>
      <c r="W187" s="76"/>
      <c r="X187" s="76"/>
      <c r="Y187" s="76"/>
      <c r="Z187" s="76"/>
      <c r="AA187" s="76"/>
      <c r="AB187" s="76"/>
      <c r="AC187" s="76"/>
      <c r="AD187" s="76"/>
      <c r="AE187" s="76"/>
      <c r="AF187" s="76"/>
      <c r="AG187" s="76"/>
      <c r="AH187" s="76"/>
      <c r="AI187" s="76"/>
      <c r="AJ187" s="76"/>
      <c r="AK187" s="76"/>
      <c r="AL187" s="76"/>
      <c r="AM187" s="76"/>
      <c r="AN187" s="76"/>
      <c r="AO187" s="76"/>
      <c r="AP187" s="76"/>
      <c r="AQ187" s="76"/>
      <c r="AR187" s="76"/>
      <c r="AS187" s="76"/>
      <c r="AT187" s="76"/>
      <c r="AU187" s="76"/>
      <c r="AV187" s="76"/>
      <c r="AW187" s="76"/>
      <c r="AX187" s="76"/>
      <c r="AY187" s="76"/>
      <c r="AZ187" s="76"/>
      <c r="BA187" s="76"/>
      <c r="BB187" s="76"/>
      <c r="BC187" s="76"/>
      <c r="BD187" s="76"/>
      <c r="BE187" s="76"/>
      <c r="BF187" s="76"/>
      <c r="BG187" s="76"/>
      <c r="BH187" s="76"/>
      <c r="BI187" s="76"/>
      <c r="BJ187" s="76"/>
      <c r="BK187" s="76"/>
      <c r="BL187" s="76"/>
      <c r="BM187" s="76"/>
      <c r="BN187" s="76"/>
      <c r="BO187" s="76"/>
      <c r="BP187" s="76"/>
      <c r="BQ187" s="10"/>
      <c r="BR187" s="10"/>
      <c r="BS187" s="10"/>
    </row>
    <row r="188" spans="1:71" ht="16.5" hidden="1" customHeight="1" x14ac:dyDescent="0.3">
      <c r="A188" s="10"/>
      <c r="B188" s="76"/>
      <c r="C188" s="76"/>
      <c r="D188" s="76"/>
      <c r="E188" s="76"/>
      <c r="F188" s="76"/>
      <c r="G188" s="76"/>
      <c r="H188" s="76"/>
      <c r="I188" s="76"/>
      <c r="J188" s="76"/>
      <c r="K188" s="76"/>
      <c r="L188" s="76"/>
      <c r="M188" s="76"/>
      <c r="N188" s="76"/>
      <c r="O188" s="76"/>
      <c r="P188" s="10"/>
      <c r="Q188" s="10"/>
      <c r="R188" s="76"/>
      <c r="S188" s="76"/>
      <c r="T188" s="76"/>
      <c r="U188" s="76"/>
      <c r="V188" s="76"/>
      <c r="W188" s="76"/>
      <c r="X188" s="76"/>
      <c r="Y188" s="76"/>
      <c r="Z188" s="76"/>
      <c r="AA188" s="76"/>
      <c r="AB188" s="76"/>
      <c r="AC188" s="76"/>
      <c r="AD188" s="76"/>
      <c r="AE188" s="76"/>
      <c r="AF188" s="76"/>
      <c r="AG188" s="76"/>
      <c r="AH188" s="76"/>
      <c r="AI188" s="76"/>
      <c r="AJ188" s="76"/>
      <c r="AK188" s="76"/>
      <c r="AL188" s="76"/>
      <c r="AM188" s="76"/>
      <c r="AN188" s="76"/>
      <c r="AO188" s="76"/>
      <c r="AP188" s="76"/>
      <c r="AQ188" s="76"/>
      <c r="AR188" s="76"/>
      <c r="AS188" s="76"/>
      <c r="AT188" s="76"/>
      <c r="AU188" s="76"/>
      <c r="AV188" s="76"/>
      <c r="AW188" s="76"/>
      <c r="AX188" s="76"/>
      <c r="AY188" s="76"/>
      <c r="AZ188" s="76"/>
      <c r="BA188" s="76"/>
      <c r="BB188" s="76"/>
      <c r="BC188" s="76"/>
      <c r="BD188" s="76"/>
      <c r="BE188" s="76"/>
      <c r="BF188" s="76"/>
      <c r="BG188" s="76"/>
      <c r="BH188" s="76"/>
      <c r="BI188" s="76"/>
      <c r="BJ188" s="76"/>
      <c r="BK188" s="76"/>
      <c r="BL188" s="76"/>
      <c r="BM188" s="76"/>
      <c r="BN188" s="76"/>
      <c r="BO188" s="76"/>
      <c r="BP188" s="76"/>
      <c r="BQ188" s="10"/>
      <c r="BR188" s="10"/>
      <c r="BS188" s="10"/>
    </row>
    <row r="189" spans="1:71" ht="16.5" hidden="1" customHeight="1" x14ac:dyDescent="0.3">
      <c r="A189" s="10"/>
      <c r="B189" s="76"/>
      <c r="C189" s="76"/>
      <c r="D189" s="76"/>
      <c r="E189" s="76"/>
      <c r="F189" s="76"/>
      <c r="G189" s="76"/>
      <c r="H189" s="76"/>
      <c r="I189" s="76"/>
      <c r="J189" s="76"/>
      <c r="K189" s="76"/>
      <c r="L189" s="76"/>
      <c r="M189" s="76"/>
      <c r="N189" s="76"/>
      <c r="O189" s="76"/>
      <c r="P189" s="10"/>
      <c r="Q189" s="10"/>
      <c r="R189" s="76"/>
      <c r="S189" s="76"/>
      <c r="T189" s="76"/>
      <c r="U189" s="76"/>
      <c r="V189" s="76"/>
      <c r="W189" s="76"/>
      <c r="X189" s="76"/>
      <c r="Y189" s="76"/>
      <c r="Z189" s="76"/>
      <c r="AA189" s="76"/>
      <c r="AB189" s="76"/>
      <c r="AC189" s="76"/>
      <c r="AD189" s="76"/>
      <c r="AE189" s="76"/>
      <c r="AF189" s="76"/>
      <c r="AG189" s="76"/>
      <c r="AH189" s="76"/>
      <c r="AI189" s="76"/>
      <c r="AJ189" s="76"/>
      <c r="AK189" s="76"/>
      <c r="AL189" s="76"/>
      <c r="AM189" s="76"/>
      <c r="AN189" s="76"/>
      <c r="AO189" s="76"/>
      <c r="AP189" s="76"/>
      <c r="AQ189" s="76"/>
      <c r="AR189" s="76"/>
      <c r="AS189" s="76"/>
      <c r="AT189" s="76"/>
      <c r="AU189" s="76"/>
      <c r="AV189" s="76"/>
      <c r="AW189" s="76"/>
      <c r="AX189" s="76"/>
      <c r="AY189" s="76"/>
      <c r="AZ189" s="76"/>
      <c r="BA189" s="76"/>
      <c r="BB189" s="76"/>
      <c r="BC189" s="76"/>
      <c r="BD189" s="76"/>
      <c r="BE189" s="76"/>
      <c r="BF189" s="76"/>
      <c r="BG189" s="76"/>
      <c r="BH189" s="76"/>
      <c r="BI189" s="76"/>
      <c r="BJ189" s="76"/>
      <c r="BK189" s="76"/>
      <c r="BL189" s="76"/>
      <c r="BM189" s="76"/>
      <c r="BN189" s="76"/>
      <c r="BO189" s="76"/>
      <c r="BP189" s="76"/>
      <c r="BQ189" s="10"/>
      <c r="BR189" s="10"/>
      <c r="BS189" s="10"/>
    </row>
    <row r="190" spans="1:71" ht="16.5" hidden="1" customHeight="1" x14ac:dyDescent="0.3">
      <c r="A190" s="10"/>
      <c r="B190" s="76"/>
      <c r="C190" s="76"/>
      <c r="D190" s="76"/>
      <c r="E190" s="76"/>
      <c r="F190" s="76"/>
      <c r="G190" s="76"/>
      <c r="H190" s="76"/>
      <c r="I190" s="76"/>
      <c r="J190" s="76"/>
      <c r="K190" s="76"/>
      <c r="L190" s="76"/>
      <c r="M190" s="76"/>
      <c r="N190" s="76"/>
      <c r="O190" s="76"/>
      <c r="P190" s="10"/>
      <c r="Q190" s="10"/>
      <c r="R190" s="76"/>
      <c r="S190" s="76"/>
      <c r="T190" s="76"/>
      <c r="U190" s="76"/>
      <c r="V190" s="76"/>
      <c r="W190" s="76"/>
      <c r="X190" s="76"/>
      <c r="Y190" s="76"/>
      <c r="Z190" s="76"/>
      <c r="AA190" s="76"/>
      <c r="AB190" s="76"/>
      <c r="AC190" s="76"/>
      <c r="AD190" s="76"/>
      <c r="AE190" s="76"/>
      <c r="AF190" s="76"/>
      <c r="AG190" s="76"/>
      <c r="AH190" s="76"/>
      <c r="AI190" s="76"/>
      <c r="AJ190" s="76"/>
      <c r="AK190" s="76"/>
      <c r="AL190" s="76"/>
      <c r="AM190" s="76"/>
      <c r="AN190" s="76"/>
      <c r="AO190" s="76"/>
      <c r="AP190" s="76"/>
      <c r="AQ190" s="76"/>
      <c r="AR190" s="76"/>
      <c r="AS190" s="76"/>
      <c r="AT190" s="76"/>
      <c r="AU190" s="76"/>
      <c r="AV190" s="76"/>
      <c r="AW190" s="76"/>
      <c r="AX190" s="76"/>
      <c r="AY190" s="76"/>
      <c r="AZ190" s="76"/>
      <c r="BA190" s="76"/>
      <c r="BB190" s="76"/>
      <c r="BC190" s="76"/>
      <c r="BD190" s="76"/>
      <c r="BE190" s="76"/>
      <c r="BF190" s="76"/>
      <c r="BG190" s="76"/>
      <c r="BH190" s="76"/>
      <c r="BI190" s="76"/>
      <c r="BJ190" s="76"/>
      <c r="BK190" s="76"/>
      <c r="BL190" s="76"/>
      <c r="BM190" s="76"/>
      <c r="BN190" s="76"/>
      <c r="BO190" s="76"/>
      <c r="BP190" s="76"/>
      <c r="BQ190" s="10"/>
      <c r="BR190" s="10"/>
      <c r="BS190" s="10"/>
    </row>
    <row r="191" spans="1:71" ht="16.5" hidden="1" customHeight="1" x14ac:dyDescent="0.3">
      <c r="A191" s="10"/>
      <c r="B191" s="76"/>
      <c r="C191" s="76"/>
      <c r="D191" s="76"/>
      <c r="E191" s="76"/>
      <c r="F191" s="76"/>
      <c r="G191" s="76"/>
      <c r="H191" s="76"/>
      <c r="I191" s="76"/>
      <c r="J191" s="76"/>
      <c r="K191" s="76"/>
      <c r="L191" s="76"/>
      <c r="M191" s="76"/>
      <c r="N191" s="76"/>
      <c r="O191" s="76"/>
      <c r="P191" s="10"/>
      <c r="Q191" s="10"/>
      <c r="R191" s="76"/>
      <c r="S191" s="76"/>
      <c r="T191" s="76"/>
      <c r="U191" s="76"/>
      <c r="V191" s="76"/>
      <c r="W191" s="76"/>
      <c r="X191" s="76"/>
      <c r="Y191" s="76"/>
      <c r="Z191" s="76"/>
      <c r="AA191" s="76"/>
      <c r="AB191" s="76"/>
      <c r="AC191" s="76"/>
      <c r="AD191" s="76"/>
      <c r="AE191" s="76"/>
      <c r="AF191" s="76"/>
      <c r="AG191" s="76"/>
      <c r="AH191" s="76"/>
      <c r="AI191" s="76"/>
      <c r="AJ191" s="76"/>
      <c r="AK191" s="76"/>
      <c r="AL191" s="76"/>
      <c r="AM191" s="76"/>
      <c r="AN191" s="76"/>
      <c r="AO191" s="76"/>
      <c r="AP191" s="76"/>
      <c r="AQ191" s="76"/>
      <c r="AR191" s="76"/>
      <c r="AS191" s="76"/>
      <c r="AT191" s="76"/>
      <c r="AU191" s="76"/>
      <c r="AV191" s="76"/>
      <c r="AW191" s="76"/>
      <c r="AX191" s="76"/>
      <c r="AY191" s="76"/>
      <c r="AZ191" s="76"/>
      <c r="BA191" s="76"/>
      <c r="BB191" s="76"/>
      <c r="BC191" s="76"/>
      <c r="BD191" s="76"/>
      <c r="BE191" s="76"/>
      <c r="BF191" s="76"/>
      <c r="BG191" s="76"/>
      <c r="BH191" s="76"/>
      <c r="BI191" s="76"/>
      <c r="BJ191" s="76"/>
      <c r="BK191" s="76"/>
      <c r="BL191" s="76"/>
      <c r="BM191" s="76"/>
      <c r="BN191" s="76"/>
      <c r="BO191" s="76"/>
      <c r="BP191" s="76"/>
      <c r="BQ191" s="10"/>
      <c r="BR191" s="10"/>
      <c r="BS191" s="10"/>
    </row>
    <row r="192" spans="1:71" ht="16.5" hidden="1" customHeight="1" x14ac:dyDescent="0.3">
      <c r="A192" s="10"/>
      <c r="B192" s="76"/>
      <c r="C192" s="76"/>
      <c r="D192" s="76"/>
      <c r="E192" s="76"/>
      <c r="F192" s="76"/>
      <c r="G192" s="76"/>
      <c r="H192" s="76"/>
      <c r="I192" s="76"/>
      <c r="J192" s="76"/>
      <c r="K192" s="76"/>
      <c r="L192" s="76"/>
      <c r="M192" s="76"/>
      <c r="N192" s="76"/>
      <c r="O192" s="76"/>
      <c r="P192" s="10"/>
      <c r="Q192" s="10"/>
      <c r="R192" s="76"/>
      <c r="S192" s="76"/>
      <c r="T192" s="76"/>
      <c r="U192" s="76"/>
      <c r="V192" s="76"/>
      <c r="W192" s="76"/>
      <c r="X192" s="76"/>
      <c r="Y192" s="76"/>
      <c r="Z192" s="76"/>
      <c r="AA192" s="76"/>
      <c r="AB192" s="76"/>
      <c r="AC192" s="76"/>
      <c r="AD192" s="76"/>
      <c r="AE192" s="76"/>
      <c r="AF192" s="76"/>
      <c r="AG192" s="76"/>
      <c r="AH192" s="76"/>
      <c r="AI192" s="76"/>
      <c r="AJ192" s="76"/>
      <c r="AK192" s="76"/>
      <c r="AL192" s="76"/>
      <c r="AM192" s="76"/>
      <c r="AN192" s="76"/>
      <c r="AO192" s="76"/>
      <c r="AP192" s="76"/>
      <c r="AQ192" s="76"/>
      <c r="AR192" s="76"/>
      <c r="AS192" s="76"/>
      <c r="AT192" s="76"/>
      <c r="AU192" s="76"/>
      <c r="AV192" s="76"/>
      <c r="AW192" s="76"/>
      <c r="AX192" s="76"/>
      <c r="AY192" s="76"/>
      <c r="AZ192" s="76"/>
      <c r="BA192" s="76"/>
      <c r="BB192" s="76"/>
      <c r="BC192" s="76"/>
      <c r="BD192" s="76"/>
      <c r="BE192" s="76"/>
      <c r="BF192" s="76"/>
      <c r="BG192" s="76"/>
      <c r="BH192" s="76"/>
      <c r="BI192" s="76"/>
      <c r="BJ192" s="76"/>
      <c r="BK192" s="76"/>
      <c r="BL192" s="76"/>
      <c r="BM192" s="76"/>
      <c r="BN192" s="76"/>
      <c r="BO192" s="76"/>
      <c r="BP192" s="76"/>
      <c r="BQ192" s="10"/>
      <c r="BR192" s="10"/>
      <c r="BS192" s="10"/>
    </row>
    <row r="193" spans="1:71" ht="16.5" hidden="1" customHeight="1" x14ac:dyDescent="0.3">
      <c r="A193" s="10"/>
      <c r="B193" s="76"/>
      <c r="C193" s="76"/>
      <c r="D193" s="76"/>
      <c r="E193" s="76"/>
      <c r="F193" s="76"/>
      <c r="G193" s="76"/>
      <c r="H193" s="76"/>
      <c r="I193" s="76"/>
      <c r="J193" s="76"/>
      <c r="K193" s="76"/>
      <c r="L193" s="76"/>
      <c r="M193" s="76"/>
      <c r="N193" s="76"/>
      <c r="O193" s="76"/>
      <c r="P193" s="10"/>
      <c r="Q193" s="10"/>
      <c r="R193" s="76"/>
      <c r="S193" s="76"/>
      <c r="T193" s="76"/>
      <c r="U193" s="76"/>
      <c r="V193" s="76"/>
      <c r="W193" s="76"/>
      <c r="X193" s="76"/>
      <c r="Y193" s="76"/>
      <c r="Z193" s="76"/>
      <c r="AA193" s="76"/>
      <c r="AB193" s="76"/>
      <c r="AC193" s="76"/>
      <c r="AD193" s="76"/>
      <c r="AE193" s="76"/>
      <c r="AF193" s="76"/>
      <c r="AG193" s="76"/>
      <c r="AH193" s="76"/>
      <c r="AI193" s="76"/>
      <c r="AJ193" s="76"/>
      <c r="AK193" s="76"/>
      <c r="AL193" s="76"/>
      <c r="AM193" s="76"/>
      <c r="AN193" s="76"/>
      <c r="AO193" s="76"/>
      <c r="AP193" s="76"/>
      <c r="AQ193" s="76"/>
      <c r="AR193" s="76"/>
      <c r="AS193" s="76"/>
      <c r="AT193" s="76"/>
      <c r="AU193" s="76"/>
      <c r="AV193" s="76"/>
      <c r="AW193" s="76"/>
      <c r="AX193" s="76"/>
      <c r="AY193" s="76"/>
      <c r="AZ193" s="76"/>
      <c r="BA193" s="76"/>
      <c r="BB193" s="76"/>
      <c r="BC193" s="76"/>
      <c r="BD193" s="76"/>
      <c r="BE193" s="76"/>
      <c r="BF193" s="76"/>
      <c r="BG193" s="76"/>
      <c r="BH193" s="76"/>
      <c r="BI193" s="76"/>
      <c r="BJ193" s="76"/>
      <c r="BK193" s="76"/>
      <c r="BL193" s="76"/>
      <c r="BM193" s="76"/>
      <c r="BN193" s="76"/>
      <c r="BO193" s="76"/>
      <c r="BP193" s="76"/>
      <c r="BQ193" s="10"/>
      <c r="BR193" s="10"/>
      <c r="BS193" s="10"/>
    </row>
    <row r="194" spans="1:71" ht="16.5" hidden="1" customHeight="1" x14ac:dyDescent="0.3">
      <c r="A194" s="10"/>
      <c r="B194" s="76"/>
      <c r="C194" s="76"/>
      <c r="D194" s="76"/>
      <c r="E194" s="76"/>
      <c r="F194" s="76"/>
      <c r="G194" s="76"/>
      <c r="H194" s="76"/>
      <c r="I194" s="76"/>
      <c r="J194" s="76"/>
      <c r="K194" s="76"/>
      <c r="L194" s="76"/>
      <c r="M194" s="76"/>
      <c r="N194" s="76"/>
      <c r="O194" s="76"/>
      <c r="P194" s="10"/>
      <c r="Q194" s="10"/>
      <c r="R194" s="76"/>
      <c r="S194" s="76"/>
      <c r="T194" s="76"/>
      <c r="U194" s="76"/>
      <c r="V194" s="76"/>
      <c r="W194" s="76"/>
      <c r="X194" s="76"/>
      <c r="Y194" s="76"/>
      <c r="Z194" s="76"/>
      <c r="AA194" s="76"/>
      <c r="AB194" s="76"/>
      <c r="AC194" s="76"/>
      <c r="AD194" s="76"/>
      <c r="AE194" s="76"/>
      <c r="AF194" s="76"/>
      <c r="AG194" s="76"/>
      <c r="AH194" s="76"/>
      <c r="AI194" s="76"/>
      <c r="AJ194" s="76"/>
      <c r="AK194" s="76"/>
      <c r="AL194" s="76"/>
      <c r="AM194" s="76"/>
      <c r="AN194" s="76"/>
      <c r="AO194" s="76"/>
      <c r="AP194" s="76"/>
      <c r="AQ194" s="76"/>
      <c r="AR194" s="76"/>
      <c r="AS194" s="76"/>
      <c r="AT194" s="76"/>
      <c r="AU194" s="76"/>
      <c r="AV194" s="76"/>
      <c r="AW194" s="76"/>
      <c r="AX194" s="76"/>
      <c r="AY194" s="76"/>
      <c r="AZ194" s="76"/>
      <c r="BA194" s="76"/>
      <c r="BB194" s="76"/>
      <c r="BC194" s="76"/>
      <c r="BD194" s="76"/>
      <c r="BE194" s="76"/>
      <c r="BF194" s="76"/>
      <c r="BG194" s="76"/>
      <c r="BH194" s="76"/>
      <c r="BI194" s="76"/>
      <c r="BJ194" s="76"/>
      <c r="BK194" s="76"/>
      <c r="BL194" s="76"/>
      <c r="BM194" s="76"/>
      <c r="BN194" s="76"/>
      <c r="BO194" s="76"/>
      <c r="BP194" s="76"/>
      <c r="BQ194" s="10"/>
      <c r="BR194" s="10"/>
      <c r="BS194" s="10"/>
    </row>
    <row r="195" spans="1:71" ht="16.5" hidden="1" customHeight="1" x14ac:dyDescent="0.3">
      <c r="A195" s="10"/>
      <c r="B195" s="76"/>
      <c r="C195" s="76"/>
      <c r="D195" s="76"/>
      <c r="E195" s="76"/>
      <c r="F195" s="76"/>
      <c r="G195" s="76"/>
      <c r="H195" s="76"/>
      <c r="I195" s="76"/>
      <c r="J195" s="76"/>
      <c r="K195" s="76"/>
      <c r="L195" s="76"/>
      <c r="M195" s="76"/>
      <c r="N195" s="76"/>
      <c r="O195" s="76"/>
      <c r="P195" s="10"/>
      <c r="Q195" s="10"/>
      <c r="R195" s="76"/>
      <c r="S195" s="76"/>
      <c r="T195" s="76"/>
      <c r="U195" s="76"/>
      <c r="V195" s="76"/>
      <c r="W195" s="76"/>
      <c r="X195" s="76"/>
      <c r="Y195" s="76"/>
      <c r="Z195" s="76"/>
      <c r="AA195" s="76"/>
      <c r="AB195" s="76"/>
      <c r="AC195" s="76"/>
      <c r="AD195" s="76"/>
      <c r="AE195" s="76"/>
      <c r="AF195" s="76"/>
      <c r="AG195" s="76"/>
      <c r="AH195" s="76"/>
      <c r="AI195" s="76"/>
      <c r="AJ195" s="76"/>
      <c r="AK195" s="76"/>
      <c r="AL195" s="76"/>
      <c r="AM195" s="76"/>
      <c r="AN195" s="76"/>
      <c r="AO195" s="76"/>
      <c r="AP195" s="76"/>
      <c r="AQ195" s="76"/>
      <c r="AR195" s="76"/>
      <c r="AS195" s="76"/>
      <c r="AT195" s="76"/>
      <c r="AU195" s="76"/>
      <c r="AV195" s="76"/>
      <c r="AW195" s="76"/>
      <c r="AX195" s="76"/>
      <c r="AY195" s="76"/>
      <c r="AZ195" s="76"/>
      <c r="BA195" s="76"/>
      <c r="BB195" s="76"/>
      <c r="BC195" s="76"/>
      <c r="BD195" s="76"/>
      <c r="BE195" s="76"/>
      <c r="BF195" s="76"/>
      <c r="BG195" s="76"/>
      <c r="BH195" s="76"/>
      <c r="BI195" s="76"/>
      <c r="BJ195" s="76"/>
      <c r="BK195" s="76"/>
      <c r="BL195" s="76"/>
      <c r="BM195" s="76"/>
      <c r="BN195" s="76"/>
      <c r="BO195" s="76"/>
      <c r="BP195" s="76"/>
      <c r="BQ195" s="10"/>
      <c r="BR195" s="10"/>
      <c r="BS195" s="10"/>
    </row>
    <row r="196" spans="1:71" ht="16.5" hidden="1" customHeight="1" x14ac:dyDescent="0.3">
      <c r="A196" s="10"/>
      <c r="B196" s="76"/>
      <c r="C196" s="76"/>
      <c r="D196" s="76"/>
      <c r="E196" s="76"/>
      <c r="F196" s="76"/>
      <c r="G196" s="76"/>
      <c r="H196" s="76"/>
      <c r="I196" s="76"/>
      <c r="J196" s="76"/>
      <c r="K196" s="76"/>
      <c r="L196" s="76"/>
      <c r="M196" s="76"/>
      <c r="N196" s="76"/>
      <c r="O196" s="76"/>
      <c r="P196" s="10"/>
      <c r="Q196" s="10"/>
      <c r="R196" s="76"/>
      <c r="S196" s="76"/>
      <c r="T196" s="76"/>
      <c r="U196" s="76"/>
      <c r="V196" s="76"/>
      <c r="W196" s="76"/>
      <c r="X196" s="76"/>
      <c r="Y196" s="76"/>
      <c r="Z196" s="76"/>
      <c r="AA196" s="76"/>
      <c r="AB196" s="76"/>
      <c r="AC196" s="76"/>
      <c r="AD196" s="76"/>
      <c r="AE196" s="76"/>
      <c r="AF196" s="76"/>
      <c r="AG196" s="76"/>
      <c r="AH196" s="76"/>
      <c r="AI196" s="76"/>
      <c r="AJ196" s="76"/>
      <c r="AK196" s="76"/>
      <c r="AL196" s="76"/>
      <c r="AM196" s="76"/>
      <c r="AN196" s="76"/>
      <c r="AO196" s="76"/>
      <c r="AP196" s="76"/>
      <c r="AQ196" s="76"/>
      <c r="AR196" s="76"/>
      <c r="AS196" s="76"/>
      <c r="AT196" s="76"/>
      <c r="AU196" s="76"/>
      <c r="AV196" s="76"/>
      <c r="AW196" s="76"/>
      <c r="AX196" s="76"/>
      <c r="AY196" s="76"/>
      <c r="AZ196" s="76"/>
      <c r="BA196" s="76"/>
      <c r="BB196" s="76"/>
      <c r="BC196" s="76"/>
      <c r="BD196" s="76"/>
      <c r="BE196" s="76"/>
      <c r="BF196" s="76"/>
      <c r="BG196" s="76"/>
      <c r="BH196" s="76"/>
      <c r="BI196" s="76"/>
      <c r="BJ196" s="76"/>
      <c r="BK196" s="76"/>
      <c r="BL196" s="76"/>
      <c r="BM196" s="76"/>
      <c r="BN196" s="76"/>
      <c r="BO196" s="76"/>
      <c r="BP196" s="76"/>
      <c r="BQ196" s="10"/>
      <c r="BR196" s="10"/>
      <c r="BS196" s="10"/>
    </row>
    <row r="197" spans="1:71" ht="16.5" hidden="1" customHeight="1" x14ac:dyDescent="0.3">
      <c r="A197" s="10"/>
      <c r="B197" s="76"/>
      <c r="C197" s="76"/>
      <c r="D197" s="76"/>
      <c r="E197" s="76"/>
      <c r="F197" s="76"/>
      <c r="G197" s="76"/>
      <c r="H197" s="76"/>
      <c r="I197" s="76"/>
      <c r="J197" s="76"/>
      <c r="K197" s="76"/>
      <c r="L197" s="76"/>
      <c r="M197" s="76"/>
      <c r="N197" s="76"/>
      <c r="O197" s="76"/>
      <c r="P197" s="10"/>
      <c r="Q197" s="10"/>
      <c r="R197" s="76"/>
      <c r="S197" s="76"/>
      <c r="T197" s="76"/>
      <c r="U197" s="76"/>
      <c r="V197" s="76"/>
      <c r="W197" s="76"/>
      <c r="X197" s="76"/>
      <c r="Y197" s="76"/>
      <c r="Z197" s="76"/>
      <c r="AA197" s="76"/>
      <c r="AB197" s="76"/>
      <c r="AC197" s="76"/>
      <c r="AD197" s="76"/>
      <c r="AE197" s="76"/>
      <c r="AF197" s="76"/>
      <c r="AG197" s="76"/>
      <c r="AH197" s="76"/>
      <c r="AI197" s="76"/>
      <c r="AJ197" s="76"/>
      <c r="AK197" s="76"/>
      <c r="AL197" s="76"/>
      <c r="AM197" s="76"/>
      <c r="AN197" s="76"/>
      <c r="AO197" s="76"/>
      <c r="AP197" s="76"/>
      <c r="AQ197" s="76"/>
      <c r="AR197" s="76"/>
      <c r="AS197" s="76"/>
      <c r="AT197" s="76"/>
      <c r="AU197" s="76"/>
      <c r="AV197" s="76"/>
      <c r="AW197" s="76"/>
      <c r="AX197" s="76"/>
      <c r="AY197" s="76"/>
      <c r="AZ197" s="76"/>
      <c r="BA197" s="76"/>
      <c r="BB197" s="76"/>
      <c r="BC197" s="76"/>
      <c r="BD197" s="76"/>
      <c r="BE197" s="76"/>
      <c r="BF197" s="76"/>
      <c r="BG197" s="76"/>
      <c r="BH197" s="76"/>
      <c r="BI197" s="76"/>
      <c r="BJ197" s="76"/>
      <c r="BK197" s="76"/>
      <c r="BL197" s="76"/>
      <c r="BM197" s="76"/>
      <c r="BN197" s="76"/>
      <c r="BO197" s="76"/>
      <c r="BP197" s="76"/>
      <c r="BQ197" s="10"/>
      <c r="BR197" s="10"/>
      <c r="BS197" s="10"/>
    </row>
    <row r="198" spans="1:71" ht="16.5" hidden="1" customHeight="1" x14ac:dyDescent="0.3">
      <c r="A198" s="10"/>
      <c r="B198" s="76"/>
      <c r="C198" s="76"/>
      <c r="D198" s="76"/>
      <c r="E198" s="76"/>
      <c r="F198" s="76"/>
      <c r="G198" s="76"/>
      <c r="H198" s="76"/>
      <c r="I198" s="76"/>
      <c r="J198" s="76"/>
      <c r="K198" s="76"/>
      <c r="L198" s="76"/>
      <c r="M198" s="76"/>
      <c r="N198" s="76"/>
      <c r="O198" s="76"/>
      <c r="P198" s="10"/>
      <c r="Q198" s="10"/>
      <c r="R198" s="76"/>
      <c r="S198" s="76"/>
      <c r="T198" s="76"/>
      <c r="U198" s="76"/>
      <c r="V198" s="76"/>
      <c r="W198" s="76"/>
      <c r="X198" s="76"/>
      <c r="Y198" s="76"/>
      <c r="Z198" s="76"/>
      <c r="AA198" s="76"/>
      <c r="AB198" s="76"/>
      <c r="AC198" s="76"/>
      <c r="AD198" s="76"/>
      <c r="AE198" s="76"/>
      <c r="AF198" s="76"/>
      <c r="AG198" s="76"/>
      <c r="AH198" s="76"/>
      <c r="AI198" s="76"/>
      <c r="AJ198" s="76"/>
      <c r="AK198" s="76"/>
      <c r="AL198" s="76"/>
      <c r="AM198" s="76"/>
      <c r="AN198" s="76"/>
      <c r="AO198" s="76"/>
      <c r="AP198" s="76"/>
      <c r="AQ198" s="76"/>
      <c r="AR198" s="76"/>
      <c r="AS198" s="76"/>
      <c r="AT198" s="76"/>
      <c r="AU198" s="76"/>
      <c r="AV198" s="76"/>
      <c r="AW198" s="76"/>
      <c r="AX198" s="76"/>
      <c r="AY198" s="76"/>
      <c r="AZ198" s="76"/>
      <c r="BA198" s="76"/>
      <c r="BB198" s="76"/>
      <c r="BC198" s="76"/>
      <c r="BD198" s="76"/>
      <c r="BE198" s="76"/>
      <c r="BF198" s="76"/>
      <c r="BG198" s="76"/>
      <c r="BH198" s="76"/>
      <c r="BI198" s="76"/>
      <c r="BJ198" s="76"/>
      <c r="BK198" s="76"/>
      <c r="BL198" s="76"/>
      <c r="BM198" s="76"/>
      <c r="BN198" s="76"/>
      <c r="BO198" s="76"/>
      <c r="BP198" s="76"/>
      <c r="BQ198" s="10"/>
      <c r="BR198" s="10"/>
      <c r="BS198" s="10"/>
    </row>
    <row r="199" spans="1:71" ht="16.5" hidden="1" customHeight="1" x14ac:dyDescent="0.3">
      <c r="A199" s="10"/>
      <c r="B199" s="76"/>
      <c r="C199" s="76"/>
      <c r="D199" s="76"/>
      <c r="E199" s="76"/>
      <c r="F199" s="76"/>
      <c r="G199" s="76"/>
      <c r="H199" s="76"/>
      <c r="I199" s="76"/>
      <c r="J199" s="76"/>
      <c r="K199" s="76"/>
      <c r="L199" s="76"/>
      <c r="M199" s="76"/>
      <c r="N199" s="76"/>
      <c r="O199" s="76"/>
      <c r="P199" s="10"/>
      <c r="Q199" s="10"/>
      <c r="R199" s="76"/>
      <c r="S199" s="76"/>
      <c r="T199" s="76"/>
      <c r="U199" s="76"/>
      <c r="V199" s="76"/>
      <c r="W199" s="76"/>
      <c r="X199" s="76"/>
      <c r="Y199" s="76"/>
      <c r="Z199" s="76"/>
      <c r="AA199" s="76"/>
      <c r="AB199" s="76"/>
      <c r="AC199" s="76"/>
      <c r="AD199" s="76"/>
      <c r="AE199" s="76"/>
      <c r="AF199" s="76"/>
      <c r="AG199" s="76"/>
      <c r="AH199" s="76"/>
      <c r="AI199" s="76"/>
      <c r="AJ199" s="76"/>
      <c r="AK199" s="76"/>
      <c r="AL199" s="76"/>
      <c r="AM199" s="76"/>
      <c r="AN199" s="76"/>
      <c r="AO199" s="76"/>
      <c r="AP199" s="76"/>
      <c r="AQ199" s="76"/>
      <c r="AR199" s="76"/>
      <c r="AS199" s="76"/>
      <c r="AT199" s="76"/>
      <c r="AU199" s="76"/>
      <c r="AV199" s="76"/>
      <c r="AW199" s="76"/>
      <c r="AX199" s="76"/>
      <c r="AY199" s="76"/>
      <c r="AZ199" s="76"/>
      <c r="BA199" s="76"/>
      <c r="BB199" s="76"/>
      <c r="BC199" s="76"/>
      <c r="BD199" s="76"/>
      <c r="BE199" s="76"/>
      <c r="BF199" s="76"/>
      <c r="BG199" s="76"/>
      <c r="BH199" s="76"/>
      <c r="BI199" s="76"/>
      <c r="BJ199" s="76"/>
      <c r="BK199" s="76"/>
      <c r="BL199" s="76"/>
      <c r="BM199" s="76"/>
      <c r="BN199" s="76"/>
      <c r="BO199" s="76"/>
      <c r="BP199" s="76"/>
      <c r="BQ199" s="10"/>
      <c r="BR199" s="10"/>
      <c r="BS199" s="10"/>
    </row>
    <row r="200" spans="1:71" ht="16.5" hidden="1" customHeight="1" x14ac:dyDescent="0.3">
      <c r="A200" s="10"/>
      <c r="B200" s="10"/>
      <c r="C200" s="10"/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  <c r="Z200" s="10"/>
      <c r="AA200" s="10"/>
      <c r="AB200" s="10"/>
      <c r="AC200" s="10"/>
      <c r="AD200" s="10"/>
      <c r="AE200" s="10"/>
      <c r="AF200" s="10"/>
      <c r="AG200" s="10"/>
      <c r="AH200" s="10"/>
      <c r="AI200" s="10"/>
      <c r="AJ200" s="10"/>
      <c r="AK200" s="10"/>
      <c r="AL200" s="10"/>
      <c r="AM200" s="10"/>
      <c r="AN200" s="10"/>
      <c r="AO200" s="10"/>
      <c r="AP200" s="10"/>
      <c r="AQ200" s="10"/>
      <c r="AR200" s="10"/>
      <c r="AS200" s="10"/>
      <c r="AT200" s="10"/>
      <c r="AU200" s="10"/>
      <c r="AV200" s="10"/>
      <c r="AW200" s="10"/>
      <c r="AX200" s="10"/>
      <c r="AY200" s="10"/>
      <c r="AZ200" s="10"/>
      <c r="BA200" s="10"/>
      <c r="BB200" s="10"/>
      <c r="BC200" s="10"/>
      <c r="BD200" s="10"/>
      <c r="BE200" s="10"/>
      <c r="BF200" s="10"/>
      <c r="BG200" s="10"/>
      <c r="BH200" s="10"/>
      <c r="BI200" s="10"/>
      <c r="BJ200" s="10"/>
      <c r="BK200" s="10"/>
      <c r="BL200" s="10"/>
      <c r="BM200" s="10"/>
      <c r="BN200" s="10"/>
      <c r="BO200" s="10"/>
      <c r="BP200" s="10"/>
      <c r="BQ200" s="10"/>
      <c r="BR200" s="10"/>
      <c r="BS200" s="10"/>
    </row>
    <row r="201" spans="1:71" ht="16.5" hidden="1" customHeight="1" x14ac:dyDescent="0.3">
      <c r="A201" s="10"/>
      <c r="B201" s="76"/>
      <c r="C201" s="76"/>
      <c r="D201" s="76"/>
      <c r="E201" s="76"/>
      <c r="F201" s="76"/>
      <c r="G201" s="76"/>
      <c r="H201" s="76"/>
      <c r="I201" s="76"/>
      <c r="J201" s="76"/>
      <c r="K201" s="76"/>
      <c r="L201" s="76"/>
      <c r="M201" s="76"/>
      <c r="N201" s="76"/>
      <c r="O201" s="76"/>
      <c r="P201" s="76"/>
      <c r="Q201" s="76"/>
      <c r="R201" s="76"/>
      <c r="S201" s="76"/>
      <c r="T201" s="76"/>
      <c r="U201" s="76"/>
      <c r="V201" s="76"/>
      <c r="W201" s="76"/>
      <c r="X201" s="76"/>
      <c r="Y201" s="76"/>
      <c r="Z201" s="76"/>
      <c r="AA201" s="76"/>
      <c r="AB201" s="76"/>
      <c r="AC201" s="76"/>
      <c r="AD201" s="76"/>
      <c r="AE201" s="76"/>
      <c r="AF201" s="76"/>
      <c r="AG201" s="76"/>
      <c r="AH201" s="76"/>
      <c r="AI201" s="76"/>
      <c r="AJ201" s="76"/>
      <c r="AK201" s="76"/>
      <c r="AL201" s="76"/>
      <c r="AM201" s="76"/>
      <c r="AN201" s="76"/>
      <c r="AO201" s="76"/>
      <c r="AP201" s="76"/>
      <c r="AQ201" s="76"/>
      <c r="AR201" s="76"/>
      <c r="AS201" s="76"/>
      <c r="AT201" s="76"/>
      <c r="AU201" s="76"/>
      <c r="AV201" s="76"/>
      <c r="AW201" s="76"/>
      <c r="AX201" s="76"/>
      <c r="AY201" s="76"/>
      <c r="AZ201" s="76"/>
      <c r="BA201" s="76"/>
      <c r="BB201" s="76"/>
      <c r="BC201" s="76"/>
      <c r="BD201" s="76"/>
      <c r="BE201" s="76"/>
      <c r="BF201" s="76"/>
      <c r="BG201" s="76"/>
      <c r="BH201" s="76"/>
      <c r="BI201" s="76"/>
      <c r="BJ201" s="76"/>
      <c r="BK201" s="76"/>
      <c r="BL201" s="76"/>
      <c r="BM201" s="76"/>
      <c r="BN201" s="76"/>
      <c r="BO201" s="76"/>
      <c r="BP201" s="76"/>
      <c r="BQ201" s="10"/>
      <c r="BR201" s="10"/>
      <c r="BS201" s="10"/>
    </row>
    <row r="202" spans="1:71" ht="16.5" hidden="1" customHeight="1" x14ac:dyDescent="0.3">
      <c r="A202" s="118" t="s">
        <v>1052</v>
      </c>
      <c r="B202" s="76">
        <f>B149+B155</f>
        <v>2698</v>
      </c>
      <c r="C202" s="76">
        <f t="shared" ref="C202:AZ202" si="3">C149+C155</f>
        <v>335930</v>
      </c>
      <c r="D202" s="76">
        <f t="shared" si="3"/>
        <v>1291</v>
      </c>
      <c r="E202" s="76">
        <f t="shared" si="3"/>
        <v>2454</v>
      </c>
      <c r="F202" s="76">
        <f t="shared" si="3"/>
        <v>1738</v>
      </c>
      <c r="G202" s="76">
        <f t="shared" si="3"/>
        <v>1097</v>
      </c>
      <c r="H202" s="76">
        <f t="shared" si="3"/>
        <v>356</v>
      </c>
      <c r="I202" s="76">
        <f t="shared" si="3"/>
        <v>700.7</v>
      </c>
      <c r="J202" s="76">
        <f t="shared" si="3"/>
        <v>1753</v>
      </c>
      <c r="K202" s="76">
        <f t="shared" si="3"/>
        <v>1086</v>
      </c>
      <c r="L202" s="76">
        <f t="shared" si="3"/>
        <v>833</v>
      </c>
      <c r="M202" s="76">
        <f t="shared" si="3"/>
        <v>1824.81</v>
      </c>
      <c r="N202" s="76">
        <f t="shared" si="3"/>
        <v>0</v>
      </c>
      <c r="O202" s="76">
        <f t="shared" si="3"/>
        <v>0</v>
      </c>
      <c r="P202" s="76">
        <f t="shared" si="3"/>
        <v>0</v>
      </c>
      <c r="Q202" s="76">
        <f t="shared" si="3"/>
        <v>0</v>
      </c>
      <c r="R202" s="76">
        <f t="shared" si="3"/>
        <v>0</v>
      </c>
      <c r="S202" s="76">
        <f t="shared" si="3"/>
        <v>0</v>
      </c>
      <c r="T202" s="76">
        <f t="shared" si="3"/>
        <v>0</v>
      </c>
      <c r="U202" s="76">
        <f t="shared" si="3"/>
        <v>0</v>
      </c>
      <c r="V202" s="76">
        <f t="shared" si="3"/>
        <v>0</v>
      </c>
      <c r="W202" s="76">
        <f t="shared" si="3"/>
        <v>0</v>
      </c>
      <c r="X202" s="76">
        <f t="shared" si="3"/>
        <v>0</v>
      </c>
      <c r="Y202" s="76">
        <f t="shared" si="3"/>
        <v>0</v>
      </c>
      <c r="Z202" s="76">
        <f t="shared" si="3"/>
        <v>24915</v>
      </c>
      <c r="AA202" s="76">
        <f t="shared" si="3"/>
        <v>0</v>
      </c>
      <c r="AB202" s="76">
        <f t="shared" si="3"/>
        <v>0</v>
      </c>
      <c r="AC202" s="76">
        <f t="shared" si="3"/>
        <v>0</v>
      </c>
      <c r="AD202" s="76">
        <f t="shared" si="3"/>
        <v>0</v>
      </c>
      <c r="AE202" s="76">
        <f t="shared" si="3"/>
        <v>0</v>
      </c>
      <c r="AF202" s="76">
        <f t="shared" si="3"/>
        <v>55103</v>
      </c>
      <c r="AG202" s="76">
        <f t="shared" si="3"/>
        <v>0</v>
      </c>
      <c r="AH202" s="76">
        <f t="shared" si="3"/>
        <v>0</v>
      </c>
      <c r="AI202" s="76">
        <f t="shared" si="3"/>
        <v>0</v>
      </c>
      <c r="AJ202" s="76">
        <f t="shared" si="3"/>
        <v>30226</v>
      </c>
      <c r="AK202" s="76">
        <f t="shared" si="3"/>
        <v>54960</v>
      </c>
      <c r="AL202" s="76">
        <f t="shared" si="3"/>
        <v>0</v>
      </c>
      <c r="AM202" s="76">
        <f t="shared" si="3"/>
        <v>11938</v>
      </c>
      <c r="AN202" s="76">
        <f t="shared" si="3"/>
        <v>4979</v>
      </c>
      <c r="AO202" s="76">
        <f t="shared" si="3"/>
        <v>-15190</v>
      </c>
      <c r="AP202" s="76">
        <f t="shared" si="3"/>
        <v>0</v>
      </c>
      <c r="AQ202" s="76">
        <f t="shared" si="3"/>
        <v>14808</v>
      </c>
      <c r="AR202" s="76">
        <f t="shared" si="3"/>
        <v>76325</v>
      </c>
      <c r="AS202" s="76">
        <f t="shared" si="3"/>
        <v>90305</v>
      </c>
      <c r="AT202" s="76">
        <f t="shared" si="3"/>
        <v>95844</v>
      </c>
      <c r="AU202" s="76">
        <f t="shared" si="3"/>
        <v>12293</v>
      </c>
      <c r="AV202" s="76">
        <f t="shared" si="3"/>
        <v>47595</v>
      </c>
      <c r="AW202" s="76">
        <f t="shared" si="3"/>
        <v>142899</v>
      </c>
      <c r="AX202" s="76">
        <f t="shared" si="3"/>
        <v>46890</v>
      </c>
      <c r="AY202" s="76">
        <f t="shared" si="3"/>
        <v>578894</v>
      </c>
      <c r="AZ202" s="76">
        <f t="shared" si="3"/>
        <v>-257826</v>
      </c>
      <c r="BA202" s="76">
        <f t="shared" ref="BA202:BP202" si="4">BA150+BA152</f>
        <v>0</v>
      </c>
      <c r="BB202" s="76">
        <f t="shared" si="4"/>
        <v>0</v>
      </c>
      <c r="BC202" s="76">
        <f t="shared" si="4"/>
        <v>0</v>
      </c>
      <c r="BD202" s="76">
        <f t="shared" si="4"/>
        <v>0</v>
      </c>
      <c r="BE202" s="76">
        <f t="shared" si="4"/>
        <v>0</v>
      </c>
      <c r="BF202" s="76">
        <f t="shared" si="4"/>
        <v>0</v>
      </c>
      <c r="BG202" s="76">
        <f t="shared" si="4"/>
        <v>0</v>
      </c>
      <c r="BH202" s="76">
        <f t="shared" si="4"/>
        <v>0</v>
      </c>
      <c r="BI202" s="76">
        <f t="shared" si="4"/>
        <v>0</v>
      </c>
      <c r="BJ202" s="76">
        <f t="shared" si="4"/>
        <v>0</v>
      </c>
      <c r="BK202" s="76">
        <f t="shared" si="4"/>
        <v>0</v>
      </c>
      <c r="BL202" s="76">
        <f t="shared" si="4"/>
        <v>0</v>
      </c>
      <c r="BM202" s="76">
        <f t="shared" si="4"/>
        <v>0</v>
      </c>
      <c r="BN202" s="76">
        <f t="shared" si="4"/>
        <v>0</v>
      </c>
      <c r="BO202" s="76">
        <f t="shared" si="4"/>
        <v>0</v>
      </c>
      <c r="BP202" s="76">
        <f t="shared" si="4"/>
        <v>0</v>
      </c>
      <c r="BQ202" s="10"/>
      <c r="BR202" s="10"/>
      <c r="BS202" s="10"/>
    </row>
    <row r="203" spans="1:71" ht="16.5" hidden="1" customHeight="1" x14ac:dyDescent="0.3">
      <c r="A203" s="10"/>
      <c r="B203" s="10"/>
      <c r="C203" s="10"/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  <c r="Z203" s="10"/>
      <c r="AA203" s="10"/>
      <c r="AB203" s="10"/>
      <c r="AC203" s="10"/>
      <c r="AD203" s="10"/>
      <c r="AE203" s="10"/>
      <c r="AF203" s="10"/>
      <c r="AG203" s="10"/>
      <c r="AH203" s="10"/>
      <c r="AI203" s="10"/>
      <c r="AJ203" s="10"/>
      <c r="AK203" s="10"/>
      <c r="AL203" s="10"/>
      <c r="AM203" s="10"/>
      <c r="AN203" s="10"/>
      <c r="AO203" s="10"/>
      <c r="AP203" s="10"/>
      <c r="AQ203" s="10"/>
      <c r="AR203" s="10"/>
      <c r="AS203" s="10"/>
      <c r="AT203" s="10"/>
      <c r="AU203" s="10"/>
      <c r="AV203" s="10"/>
      <c r="AW203" s="10"/>
      <c r="AX203" s="10"/>
      <c r="AY203" s="10"/>
      <c r="AZ203" s="10"/>
      <c r="BA203" s="10"/>
      <c r="BB203" s="10"/>
      <c r="BC203" s="10"/>
      <c r="BD203" s="10"/>
      <c r="BE203" s="10"/>
      <c r="BF203" s="10"/>
      <c r="BG203" s="10"/>
      <c r="BH203" s="10"/>
      <c r="BI203" s="10"/>
      <c r="BJ203" s="10"/>
      <c r="BK203" s="10"/>
      <c r="BL203" s="10"/>
      <c r="BM203" s="10"/>
      <c r="BN203" s="10"/>
      <c r="BO203" s="10"/>
      <c r="BP203" s="10"/>
      <c r="BQ203" s="76"/>
      <c r="BR203" s="76"/>
      <c r="BS203" s="76"/>
    </row>
    <row r="204" spans="1:71" ht="16.5" hidden="1" customHeight="1" x14ac:dyDescent="0.3">
      <c r="A204" s="10"/>
      <c r="B204" s="10"/>
      <c r="C204" s="10"/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/>
      <c r="Z204" s="10"/>
      <c r="AA204" s="10"/>
      <c r="AB204" s="10"/>
      <c r="AC204" s="10"/>
      <c r="AD204" s="10"/>
      <c r="AE204" s="10"/>
      <c r="AF204" s="10"/>
      <c r="AG204" s="10"/>
      <c r="AH204" s="10"/>
      <c r="AI204" s="10"/>
      <c r="AJ204" s="10"/>
      <c r="AK204" s="10"/>
      <c r="AL204" s="10"/>
      <c r="AM204" s="10"/>
      <c r="AN204" s="10"/>
      <c r="AO204" s="10"/>
      <c r="AP204" s="10"/>
      <c r="AQ204" s="10"/>
      <c r="AR204" s="10"/>
      <c r="AS204" s="10"/>
      <c r="AT204" s="10"/>
      <c r="AU204" s="10"/>
      <c r="AV204" s="10"/>
      <c r="AW204" s="10"/>
      <c r="AX204" s="10"/>
      <c r="AY204" s="10"/>
      <c r="AZ204" s="10"/>
      <c r="BA204" s="10"/>
      <c r="BB204" s="10"/>
      <c r="BC204" s="10"/>
      <c r="BD204" s="10"/>
      <c r="BE204" s="10"/>
      <c r="BF204" s="10"/>
      <c r="BG204" s="10"/>
      <c r="BH204" s="10"/>
      <c r="BI204" s="10"/>
      <c r="BJ204" s="10"/>
      <c r="BK204" s="10"/>
      <c r="BL204" s="10"/>
      <c r="BM204" s="10"/>
      <c r="BN204" s="10"/>
      <c r="BO204" s="10"/>
      <c r="BP204" s="10"/>
      <c r="BQ204" s="10"/>
      <c r="BR204" s="10"/>
      <c r="BS204" s="10"/>
    </row>
    <row r="205" spans="1:71" ht="16.5" hidden="1" customHeight="1" x14ac:dyDescent="0.3">
      <c r="A205" s="11" t="s">
        <v>837</v>
      </c>
      <c r="B205" s="10"/>
      <c r="C205" s="10"/>
      <c r="D205" s="10"/>
      <c r="E205" s="10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  <c r="Z205" s="10"/>
      <c r="AA205" s="10"/>
      <c r="AB205" s="10"/>
      <c r="AC205" s="10"/>
      <c r="AD205" s="10"/>
      <c r="AE205" s="10"/>
      <c r="AF205" s="10"/>
      <c r="AG205" s="10"/>
      <c r="AH205" s="10"/>
      <c r="AI205" s="10"/>
      <c r="AJ205" s="10"/>
      <c r="AK205" s="10"/>
      <c r="AL205" s="10"/>
      <c r="AM205" s="10"/>
      <c r="AN205" s="10"/>
      <c r="AO205" s="10"/>
      <c r="AP205" s="10"/>
      <c r="AQ205" s="10"/>
      <c r="AR205" s="10"/>
      <c r="AS205" s="10"/>
      <c r="AT205" s="10"/>
      <c r="AU205" s="10"/>
      <c r="AV205" s="10"/>
      <c r="AW205" s="10"/>
      <c r="AX205" s="10"/>
      <c r="AY205" s="10"/>
      <c r="AZ205" s="10"/>
      <c r="BA205" s="10"/>
      <c r="BB205" s="10"/>
      <c r="BC205" s="10"/>
      <c r="BD205" s="10"/>
      <c r="BE205" s="10"/>
      <c r="BF205" s="10"/>
      <c r="BG205" s="10"/>
      <c r="BH205" s="10"/>
      <c r="BI205" s="10"/>
      <c r="BJ205" s="10"/>
      <c r="BK205" s="10"/>
      <c r="BL205" s="10"/>
      <c r="BM205" s="10"/>
      <c r="BN205" s="10"/>
      <c r="BO205" s="10"/>
      <c r="BP205" s="10"/>
      <c r="BQ205" s="10"/>
      <c r="BR205" s="10"/>
      <c r="BS205" s="10"/>
    </row>
    <row r="206" spans="1:71" ht="16.5" hidden="1" customHeight="1" x14ac:dyDescent="0.3">
      <c r="A206" s="147" t="s">
        <v>736</v>
      </c>
      <c r="B206" s="147" t="s">
        <v>737</v>
      </c>
      <c r="C206" s="147" t="s">
        <v>738</v>
      </c>
      <c r="D206" s="147" t="s">
        <v>739</v>
      </c>
      <c r="E206" s="147" t="s">
        <v>740</v>
      </c>
      <c r="F206" s="147" t="s">
        <v>741</v>
      </c>
      <c r="G206" s="147" t="s">
        <v>742</v>
      </c>
      <c r="H206" s="147" t="s">
        <v>743</v>
      </c>
      <c r="I206" s="147" t="s">
        <v>744</v>
      </c>
      <c r="J206" s="147" t="s">
        <v>745</v>
      </c>
      <c r="K206" s="147" t="s">
        <v>746</v>
      </c>
      <c r="L206" s="147" t="s">
        <v>747</v>
      </c>
      <c r="M206" s="147" t="s">
        <v>748</v>
      </c>
      <c r="N206" s="147" t="s">
        <v>749</v>
      </c>
      <c r="O206" s="147" t="s">
        <v>750</v>
      </c>
      <c r="P206" s="147" t="s">
        <v>751</v>
      </c>
      <c r="Q206" s="147" t="s">
        <v>752</v>
      </c>
      <c r="R206" s="147" t="s">
        <v>753</v>
      </c>
      <c r="S206" s="147" t="s">
        <v>754</v>
      </c>
      <c r="T206" s="147" t="s">
        <v>755</v>
      </c>
      <c r="U206" s="147" t="s">
        <v>756</v>
      </c>
      <c r="V206" s="147" t="s">
        <v>757</v>
      </c>
      <c r="W206" s="147" t="s">
        <v>758</v>
      </c>
      <c r="X206" s="147" t="s">
        <v>759</v>
      </c>
      <c r="Y206" s="147" t="s">
        <v>760</v>
      </c>
      <c r="Z206" s="147" t="s">
        <v>761</v>
      </c>
      <c r="AA206" s="147" t="s">
        <v>762</v>
      </c>
      <c r="AB206" s="147" t="s">
        <v>763</v>
      </c>
      <c r="AC206" s="147" t="s">
        <v>764</v>
      </c>
      <c r="AD206" s="147" t="s">
        <v>765</v>
      </c>
      <c r="AE206" s="147" t="s">
        <v>766</v>
      </c>
      <c r="AF206" s="147" t="s">
        <v>767</v>
      </c>
      <c r="AG206" s="147" t="s">
        <v>768</v>
      </c>
      <c r="AH206" s="147" t="s">
        <v>769</v>
      </c>
      <c r="AI206" s="147" t="s">
        <v>770</v>
      </c>
      <c r="AJ206" s="147" t="s">
        <v>771</v>
      </c>
      <c r="AK206" s="147" t="s">
        <v>772</v>
      </c>
      <c r="AL206" s="147" t="s">
        <v>773</v>
      </c>
      <c r="AM206" s="147" t="s">
        <v>774</v>
      </c>
      <c r="AN206" s="147" t="s">
        <v>775</v>
      </c>
      <c r="AO206" s="150" t="s">
        <v>776</v>
      </c>
      <c r="AP206" s="147" t="s">
        <v>777</v>
      </c>
      <c r="AQ206" s="147" t="s">
        <v>778</v>
      </c>
      <c r="AR206" s="147" t="s">
        <v>779</v>
      </c>
      <c r="AS206" s="147" t="s">
        <v>780</v>
      </c>
      <c r="AT206" s="147" t="s">
        <v>781</v>
      </c>
      <c r="AU206" s="147" t="s">
        <v>782</v>
      </c>
      <c r="AV206" s="147" t="s">
        <v>783</v>
      </c>
      <c r="AW206" s="147" t="s">
        <v>784</v>
      </c>
      <c r="AX206" s="147" t="s">
        <v>785</v>
      </c>
      <c r="AY206" s="147" t="s">
        <v>786</v>
      </c>
      <c r="AZ206" s="147" t="s">
        <v>1113</v>
      </c>
      <c r="BA206" s="10"/>
      <c r="BB206" s="10"/>
      <c r="BC206" s="10"/>
      <c r="BD206" s="10"/>
      <c r="BE206" s="10"/>
      <c r="BF206" s="10"/>
      <c r="BG206" s="10"/>
      <c r="BH206" s="10"/>
      <c r="BI206" s="10"/>
      <c r="BJ206" s="10"/>
      <c r="BK206" s="10"/>
      <c r="BL206" s="10"/>
      <c r="BM206" s="10"/>
      <c r="BN206" s="10"/>
      <c r="BO206" s="10"/>
      <c r="BP206" s="10"/>
      <c r="BQ206" s="10"/>
      <c r="BR206" s="10"/>
      <c r="BS206" s="10"/>
    </row>
    <row r="207" spans="1:71" ht="16.5" hidden="1" customHeight="1" x14ac:dyDescent="0.3">
      <c r="A207" s="147"/>
      <c r="B207" s="147"/>
      <c r="C207" s="147"/>
      <c r="D207" s="147"/>
      <c r="E207" s="147"/>
      <c r="F207" s="147"/>
      <c r="G207" s="147"/>
      <c r="H207" s="147"/>
      <c r="I207" s="147"/>
      <c r="J207" s="147"/>
      <c r="K207" s="147"/>
      <c r="L207" s="147"/>
      <c r="M207" s="147"/>
      <c r="N207" s="147"/>
      <c r="O207" s="147"/>
      <c r="P207" s="147"/>
      <c r="Q207" s="147"/>
      <c r="R207" s="147"/>
      <c r="S207" s="147"/>
      <c r="T207" s="147"/>
      <c r="U207" s="147"/>
      <c r="V207" s="147"/>
      <c r="W207" s="147"/>
      <c r="X207" s="147"/>
      <c r="Y207" s="147"/>
      <c r="Z207" s="147"/>
      <c r="AA207" s="147"/>
      <c r="AB207" s="147"/>
      <c r="AC207" s="147"/>
      <c r="AD207" s="147"/>
      <c r="AE207" s="147"/>
      <c r="AF207" s="147"/>
      <c r="AG207" s="147"/>
      <c r="AH207" s="147"/>
      <c r="AI207" s="147"/>
      <c r="AJ207" s="147"/>
      <c r="AK207" s="147"/>
      <c r="AL207" s="147"/>
      <c r="AM207" s="147"/>
      <c r="AN207" s="147"/>
      <c r="AO207" s="147"/>
      <c r="AP207" s="147"/>
      <c r="AQ207" s="147"/>
      <c r="AR207" s="147"/>
      <c r="AS207" s="147"/>
      <c r="AT207" s="147"/>
      <c r="AU207" s="147"/>
      <c r="AV207" s="147"/>
      <c r="AW207" s="147"/>
      <c r="AX207" s="147"/>
      <c r="AY207" s="147"/>
      <c r="AZ207" s="147"/>
      <c r="BA207" s="10"/>
      <c r="BB207" s="10"/>
      <c r="BC207" s="10"/>
      <c r="BD207" s="10"/>
      <c r="BE207" s="10"/>
      <c r="BF207" s="10"/>
      <c r="BG207" s="10"/>
      <c r="BH207" s="10"/>
      <c r="BI207" s="10"/>
      <c r="BJ207" s="10"/>
      <c r="BK207" s="10"/>
      <c r="BL207" s="10"/>
      <c r="BM207" s="10"/>
      <c r="BN207" s="10"/>
      <c r="BO207" s="10"/>
      <c r="BP207" s="10"/>
      <c r="BQ207" s="10"/>
      <c r="BR207" s="10"/>
      <c r="BS207" s="10"/>
    </row>
    <row r="208" spans="1:71" ht="16.5" hidden="1" customHeight="1" x14ac:dyDescent="0.3">
      <c r="A208" s="147" t="s">
        <v>838</v>
      </c>
      <c r="B208" s="147"/>
      <c r="C208" s="147"/>
      <c r="D208" s="147"/>
      <c r="E208" s="147"/>
      <c r="F208" s="147"/>
      <c r="G208" s="147"/>
      <c r="H208" s="147"/>
      <c r="I208" s="147"/>
      <c r="J208" s="147"/>
      <c r="K208" s="147"/>
      <c r="L208" s="147"/>
      <c r="M208" s="147"/>
      <c r="N208" s="147"/>
      <c r="O208" s="147"/>
      <c r="P208" s="147"/>
      <c r="Q208" s="147"/>
      <c r="R208" s="147"/>
      <c r="S208" s="147"/>
      <c r="T208" s="147"/>
      <c r="U208" s="147"/>
      <c r="V208" s="147"/>
      <c r="W208" s="147"/>
      <c r="X208" s="147"/>
      <c r="Y208" s="147"/>
      <c r="Z208" s="147"/>
      <c r="AA208" s="147"/>
      <c r="AB208" s="147"/>
      <c r="AC208" s="147"/>
      <c r="AD208" s="147"/>
      <c r="AE208" s="147"/>
      <c r="AF208" s="147"/>
      <c r="AG208" s="147"/>
      <c r="AH208" s="147"/>
      <c r="AI208" s="147"/>
      <c r="AJ208" s="147"/>
      <c r="AK208" s="147"/>
      <c r="AL208" s="147"/>
      <c r="AM208" s="147"/>
      <c r="AN208" s="147"/>
      <c r="AO208" s="147"/>
      <c r="AP208" s="147"/>
      <c r="AQ208" s="147"/>
      <c r="AR208" s="147"/>
      <c r="AS208" s="147"/>
      <c r="AT208" s="147"/>
      <c r="AU208" s="147"/>
      <c r="AV208" s="147"/>
      <c r="AW208" s="147"/>
      <c r="AX208" s="147"/>
      <c r="AY208" s="147"/>
      <c r="AZ208" s="147"/>
      <c r="BA208" s="10"/>
      <c r="BB208" s="10"/>
      <c r="BC208" s="10"/>
      <c r="BD208" s="10"/>
      <c r="BE208" s="10"/>
      <c r="BF208" s="10"/>
      <c r="BG208" s="10"/>
      <c r="BH208" s="10"/>
      <c r="BI208" s="10"/>
      <c r="BJ208" s="10"/>
      <c r="BK208" s="10"/>
      <c r="BL208" s="10"/>
      <c r="BM208" s="10"/>
      <c r="BN208" s="10"/>
      <c r="BO208" s="10"/>
      <c r="BP208" s="10"/>
      <c r="BQ208" s="10"/>
      <c r="BR208" s="10"/>
      <c r="BS208" s="10"/>
    </row>
    <row r="209" spans="1:71" ht="16.5" hidden="1" customHeight="1" x14ac:dyDescent="0.3">
      <c r="A209" s="147" t="s">
        <v>839</v>
      </c>
      <c r="B209" s="147">
        <v>0</v>
      </c>
      <c r="C209" s="147">
        <v>0</v>
      </c>
      <c r="D209" s="147">
        <v>2351755</v>
      </c>
      <c r="E209" s="147">
        <v>2675503</v>
      </c>
      <c r="F209" s="147">
        <v>829842</v>
      </c>
      <c r="G209" s="147">
        <v>2066526</v>
      </c>
      <c r="H209" s="147">
        <v>3320570</v>
      </c>
      <c r="I209" s="147">
        <v>4281745.37</v>
      </c>
      <c r="J209" s="147">
        <v>1181841</v>
      </c>
      <c r="K209" s="147">
        <v>2412864</v>
      </c>
      <c r="L209" s="147">
        <v>3526645</v>
      </c>
      <c r="M209" s="147">
        <v>3980803.6</v>
      </c>
      <c r="N209" s="147">
        <v>884709</v>
      </c>
      <c r="O209" s="147">
        <v>2664406</v>
      </c>
      <c r="P209" s="147">
        <v>4577685</v>
      </c>
      <c r="Q209" s="147">
        <v>6216910.3700000001</v>
      </c>
      <c r="R209" s="147">
        <v>1829594</v>
      </c>
      <c r="S209" s="147">
        <v>2983390</v>
      </c>
      <c r="T209" s="147">
        <v>4960077</v>
      </c>
      <c r="U209" s="147">
        <v>5591646.4019999998</v>
      </c>
      <c r="V209" s="147">
        <v>855720</v>
      </c>
      <c r="W209" s="147">
        <v>1410815</v>
      </c>
      <c r="X209" s="147">
        <v>2830431</v>
      </c>
      <c r="Y209" s="147">
        <v>3973589.014</v>
      </c>
      <c r="Z209" s="147">
        <v>1405300</v>
      </c>
      <c r="AA209" s="147">
        <v>3273957</v>
      </c>
      <c r="AB209" s="147">
        <v>5706492</v>
      </c>
      <c r="AC209" s="147">
        <v>6807160.1150000002</v>
      </c>
      <c r="AD209" s="147">
        <v>1893482</v>
      </c>
      <c r="AE209" s="147">
        <v>3822919</v>
      </c>
      <c r="AF209" s="147">
        <v>6063209</v>
      </c>
      <c r="AG209" s="147">
        <v>7250206.8799999999</v>
      </c>
      <c r="AH209" s="147">
        <v>1724789</v>
      </c>
      <c r="AI209" s="147">
        <v>3924021</v>
      </c>
      <c r="AJ209" s="147">
        <v>5694507</v>
      </c>
      <c r="AK209" s="147">
        <v>6442689</v>
      </c>
      <c r="AL209" s="147">
        <v>1758646</v>
      </c>
      <c r="AM209" s="147">
        <v>3311791</v>
      </c>
      <c r="AN209" s="147">
        <v>5083196</v>
      </c>
      <c r="AO209" s="147">
        <v>6393292</v>
      </c>
      <c r="AP209" s="147">
        <v>953960</v>
      </c>
      <c r="AQ209" s="147">
        <v>1069481</v>
      </c>
      <c r="AR209" s="147">
        <v>2541589</v>
      </c>
      <c r="AS209" s="147">
        <v>3663757</v>
      </c>
      <c r="AT209" s="147">
        <v>1399988</v>
      </c>
      <c r="AU209" s="147">
        <v>1348566</v>
      </c>
      <c r="AV209" s="147">
        <v>0</v>
      </c>
      <c r="AW209" s="147">
        <v>0</v>
      </c>
      <c r="AX209" s="147">
        <v>0</v>
      </c>
      <c r="AY209" s="147">
        <v>0</v>
      </c>
      <c r="AZ209" s="147">
        <v>0</v>
      </c>
      <c r="BA209" s="10"/>
      <c r="BB209" s="10"/>
      <c r="BC209" s="10"/>
      <c r="BD209" s="10"/>
      <c r="BE209" s="10"/>
      <c r="BF209" s="10"/>
      <c r="BG209" s="10"/>
      <c r="BH209" s="10"/>
      <c r="BI209" s="10"/>
      <c r="BJ209" s="10"/>
      <c r="BK209" s="10"/>
      <c r="BL209" s="10"/>
      <c r="BM209" s="10"/>
      <c r="BN209" s="10"/>
      <c r="BO209" s="10"/>
      <c r="BP209" s="10"/>
      <c r="BQ209" s="10"/>
      <c r="BR209" s="10"/>
      <c r="BS209" s="10"/>
    </row>
    <row r="210" spans="1:71" ht="16.5" hidden="1" customHeight="1" x14ac:dyDescent="0.3">
      <c r="A210" s="147" t="s">
        <v>840</v>
      </c>
      <c r="B210" s="147">
        <v>704252</v>
      </c>
      <c r="C210" s="147">
        <v>1273917</v>
      </c>
      <c r="D210" s="147">
        <v>0</v>
      </c>
      <c r="E210" s="147">
        <v>0</v>
      </c>
      <c r="F210" s="147">
        <v>0</v>
      </c>
      <c r="G210" s="147">
        <v>0</v>
      </c>
      <c r="H210" s="147">
        <v>0</v>
      </c>
      <c r="I210" s="147">
        <v>0</v>
      </c>
      <c r="J210" s="147">
        <v>0</v>
      </c>
      <c r="K210" s="147">
        <v>0</v>
      </c>
      <c r="L210" s="147">
        <v>0</v>
      </c>
      <c r="M210" s="147">
        <v>0</v>
      </c>
      <c r="N210" s="147">
        <v>0</v>
      </c>
      <c r="O210" s="147">
        <v>0</v>
      </c>
      <c r="P210" s="147">
        <v>0</v>
      </c>
      <c r="Q210" s="147">
        <v>0</v>
      </c>
      <c r="R210" s="147">
        <v>0</v>
      </c>
      <c r="S210" s="147">
        <v>0</v>
      </c>
      <c r="T210" s="147">
        <v>0</v>
      </c>
      <c r="U210" s="147">
        <v>0</v>
      </c>
      <c r="V210" s="147">
        <v>0</v>
      </c>
      <c r="W210" s="147">
        <v>0</v>
      </c>
      <c r="X210" s="147">
        <v>0</v>
      </c>
      <c r="Y210" s="147">
        <v>0</v>
      </c>
      <c r="Z210" s="147">
        <v>0</v>
      </c>
      <c r="AA210" s="147">
        <v>0</v>
      </c>
      <c r="AB210" s="147">
        <v>0</v>
      </c>
      <c r="AC210" s="147">
        <v>0</v>
      </c>
      <c r="AD210" s="147">
        <v>0</v>
      </c>
      <c r="AE210" s="147">
        <v>0</v>
      </c>
      <c r="AF210" s="147">
        <v>0</v>
      </c>
      <c r="AG210" s="147">
        <v>0</v>
      </c>
      <c r="AH210" s="147">
        <v>0</v>
      </c>
      <c r="AI210" s="147">
        <v>0</v>
      </c>
      <c r="AJ210" s="147">
        <v>0</v>
      </c>
      <c r="AK210" s="147">
        <v>0</v>
      </c>
      <c r="AL210" s="147">
        <v>0</v>
      </c>
      <c r="AM210" s="147">
        <v>0</v>
      </c>
      <c r="AN210" s="147">
        <v>0</v>
      </c>
      <c r="AO210" s="147">
        <v>0</v>
      </c>
      <c r="AP210" s="147">
        <v>0</v>
      </c>
      <c r="AQ210" s="147">
        <v>0</v>
      </c>
      <c r="AR210" s="147">
        <v>0</v>
      </c>
      <c r="AS210" s="147">
        <v>0</v>
      </c>
      <c r="AT210" s="147">
        <v>0</v>
      </c>
      <c r="AU210" s="147">
        <v>0</v>
      </c>
      <c r="AV210" s="147">
        <v>0</v>
      </c>
      <c r="AW210" s="147">
        <v>0</v>
      </c>
      <c r="AX210" s="147">
        <v>0</v>
      </c>
      <c r="AY210" s="147">
        <v>0</v>
      </c>
      <c r="AZ210" s="147">
        <v>0</v>
      </c>
      <c r="BA210" s="76"/>
      <c r="BB210" s="10"/>
      <c r="BC210" s="10"/>
      <c r="BD210" s="10"/>
      <c r="BE210" s="10"/>
      <c r="BF210" s="10"/>
      <c r="BG210" s="10"/>
      <c r="BH210" s="10"/>
      <c r="BI210" s="10"/>
      <c r="BJ210" s="10"/>
      <c r="BK210" s="10"/>
      <c r="BL210" s="10"/>
      <c r="BM210" s="10"/>
      <c r="BN210" s="10"/>
      <c r="BO210" s="10"/>
      <c r="BP210" s="10"/>
      <c r="BQ210" s="10"/>
      <c r="BR210" s="10"/>
      <c r="BS210" s="10"/>
    </row>
    <row r="211" spans="1:71" ht="16.5" hidden="1" customHeight="1" x14ac:dyDescent="0.3">
      <c r="A211" s="147" t="s">
        <v>841</v>
      </c>
      <c r="B211" s="147">
        <v>264959</v>
      </c>
      <c r="C211" s="147">
        <v>478444</v>
      </c>
      <c r="D211" s="147">
        <v>744868</v>
      </c>
      <c r="E211" s="147">
        <v>1010622</v>
      </c>
      <c r="F211" s="147">
        <v>317238</v>
      </c>
      <c r="G211" s="147">
        <v>615826</v>
      </c>
      <c r="H211" s="147">
        <v>923634</v>
      </c>
      <c r="I211" s="147">
        <v>1176332.6399999999</v>
      </c>
      <c r="J211" s="147">
        <v>262067</v>
      </c>
      <c r="K211" s="147">
        <v>533779</v>
      </c>
      <c r="L211" s="147">
        <v>799389</v>
      </c>
      <c r="M211" s="147">
        <v>1210562.5900000001</v>
      </c>
      <c r="N211" s="147">
        <v>455085</v>
      </c>
      <c r="O211" s="147">
        <v>936785</v>
      </c>
      <c r="P211" s="147">
        <v>1495627</v>
      </c>
      <c r="Q211" s="147">
        <v>1843177.3</v>
      </c>
      <c r="R211" s="147">
        <v>500935</v>
      </c>
      <c r="S211" s="147">
        <v>1590685</v>
      </c>
      <c r="T211" s="147">
        <v>2107375</v>
      </c>
      <c r="U211" s="147">
        <v>2650021.6239999998</v>
      </c>
      <c r="V211" s="147">
        <v>523151</v>
      </c>
      <c r="W211" s="147">
        <v>1072132</v>
      </c>
      <c r="X211" s="147">
        <v>1706240</v>
      </c>
      <c r="Y211" s="147">
        <v>2323011.7889999999</v>
      </c>
      <c r="Z211" s="147">
        <v>640206</v>
      </c>
      <c r="AA211" s="147">
        <v>1300894</v>
      </c>
      <c r="AB211" s="147">
        <v>1888786</v>
      </c>
      <c r="AC211" s="147">
        <v>2324466.727</v>
      </c>
      <c r="AD211" s="147">
        <v>621014</v>
      </c>
      <c r="AE211" s="147">
        <v>1253283</v>
      </c>
      <c r="AF211" s="147">
        <v>1966486</v>
      </c>
      <c r="AG211" s="147">
        <v>2701052.93</v>
      </c>
      <c r="AH211" s="147">
        <v>569213</v>
      </c>
      <c r="AI211" s="147">
        <v>1251139</v>
      </c>
      <c r="AJ211" s="147">
        <v>2003984</v>
      </c>
      <c r="AK211" s="147">
        <v>2757839</v>
      </c>
      <c r="AL211" s="147">
        <v>643783</v>
      </c>
      <c r="AM211" s="147">
        <v>1290116</v>
      </c>
      <c r="AN211" s="147">
        <v>1966587</v>
      </c>
      <c r="AO211" s="147">
        <v>2665642</v>
      </c>
      <c r="AP211" s="147">
        <v>690108</v>
      </c>
      <c r="AQ211" s="147">
        <v>1429995</v>
      </c>
      <c r="AR211" s="147">
        <v>2255950</v>
      </c>
      <c r="AS211" s="147">
        <v>3152662</v>
      </c>
      <c r="AT211" s="147">
        <v>873320</v>
      </c>
      <c r="AU211" s="147">
        <v>1802807</v>
      </c>
      <c r="AV211" s="147">
        <v>0</v>
      </c>
      <c r="AW211" s="147">
        <v>0</v>
      </c>
      <c r="AX211" s="147">
        <v>0</v>
      </c>
      <c r="AY211" s="147">
        <v>0</v>
      </c>
      <c r="AZ211" s="147">
        <v>0</v>
      </c>
      <c r="BA211" s="10"/>
      <c r="BB211" s="10"/>
      <c r="BC211" s="10"/>
      <c r="BD211" s="10"/>
      <c r="BE211" s="10"/>
      <c r="BF211" s="10"/>
      <c r="BG211" s="10"/>
      <c r="BH211" s="10"/>
      <c r="BI211" s="10"/>
      <c r="BJ211" s="10"/>
      <c r="BK211" s="10"/>
      <c r="BL211" s="10"/>
      <c r="BM211" s="10"/>
      <c r="BN211" s="10"/>
      <c r="BO211" s="10"/>
      <c r="BP211" s="10"/>
      <c r="BQ211" s="10"/>
      <c r="BR211" s="10"/>
      <c r="BS211" s="10"/>
    </row>
    <row r="212" spans="1:71" ht="16.5" hidden="1" customHeight="1" x14ac:dyDescent="0.3">
      <c r="A212" s="147" t="s">
        <v>842</v>
      </c>
      <c r="B212" s="147">
        <v>238454</v>
      </c>
      <c r="C212" s="147">
        <v>481009</v>
      </c>
      <c r="D212" s="147">
        <v>737472</v>
      </c>
      <c r="E212" s="147">
        <v>1000043</v>
      </c>
      <c r="F212" s="147">
        <v>259951</v>
      </c>
      <c r="G212" s="147">
        <v>0</v>
      </c>
      <c r="H212" s="147">
        <v>0</v>
      </c>
      <c r="I212" s="147">
        <v>0</v>
      </c>
      <c r="J212" s="147">
        <v>0</v>
      </c>
      <c r="K212" s="147">
        <v>0</v>
      </c>
      <c r="L212" s="147">
        <v>0</v>
      </c>
      <c r="M212" s="147">
        <v>0</v>
      </c>
      <c r="N212" s="147">
        <v>0</v>
      </c>
      <c r="O212" s="147">
        <v>0</v>
      </c>
      <c r="P212" s="147">
        <v>0</v>
      </c>
      <c r="Q212" s="147">
        <v>0</v>
      </c>
      <c r="R212" s="147">
        <v>0</v>
      </c>
      <c r="S212" s="147">
        <v>0</v>
      </c>
      <c r="T212" s="147">
        <v>0</v>
      </c>
      <c r="U212" s="147">
        <v>0</v>
      </c>
      <c r="V212" s="147">
        <v>0</v>
      </c>
      <c r="W212" s="147">
        <v>0</v>
      </c>
      <c r="X212" s="147">
        <v>0</v>
      </c>
      <c r="Y212" s="147">
        <v>0</v>
      </c>
      <c r="Z212" s="147">
        <v>0</v>
      </c>
      <c r="AA212" s="147">
        <v>0</v>
      </c>
      <c r="AB212" s="147">
        <v>0</v>
      </c>
      <c r="AC212" s="147">
        <v>0</v>
      </c>
      <c r="AD212" s="147">
        <v>0</v>
      </c>
      <c r="AE212" s="147">
        <v>0</v>
      </c>
      <c r="AF212" s="147">
        <v>0</v>
      </c>
      <c r="AG212" s="147">
        <v>0</v>
      </c>
      <c r="AH212" s="147">
        <v>0</v>
      </c>
      <c r="AI212" s="147">
        <v>1308364</v>
      </c>
      <c r="AJ212" s="147">
        <v>2037532</v>
      </c>
      <c r="AK212" s="147">
        <v>2731475</v>
      </c>
      <c r="AL212" s="147">
        <v>617646</v>
      </c>
      <c r="AM212" s="147">
        <v>1238398</v>
      </c>
      <c r="AN212" s="147">
        <v>1866021</v>
      </c>
      <c r="AO212" s="147">
        <v>2527849</v>
      </c>
      <c r="AP212" s="147">
        <v>648988</v>
      </c>
      <c r="AQ212" s="147">
        <v>1318693</v>
      </c>
      <c r="AR212" s="147">
        <v>2005931</v>
      </c>
      <c r="AS212" s="147">
        <v>2758014</v>
      </c>
      <c r="AT212" s="147">
        <v>818254</v>
      </c>
      <c r="AU212" s="147">
        <v>1651476</v>
      </c>
      <c r="AV212" s="147">
        <v>0</v>
      </c>
      <c r="AW212" s="147">
        <v>0</v>
      </c>
      <c r="AX212" s="147">
        <v>0</v>
      </c>
      <c r="AY212" s="147">
        <v>0</v>
      </c>
      <c r="AZ212" s="147">
        <v>0</v>
      </c>
      <c r="BA212" s="10"/>
      <c r="BB212" s="10"/>
      <c r="BC212" s="10"/>
      <c r="BD212" s="10"/>
      <c r="BE212" s="10"/>
      <c r="BF212" s="10"/>
      <c r="BG212" s="10"/>
      <c r="BH212" s="10"/>
      <c r="BI212" s="10"/>
      <c r="BJ212" s="10"/>
      <c r="BK212" s="10"/>
      <c r="BL212" s="10"/>
      <c r="BM212" s="10"/>
      <c r="BN212" s="10"/>
      <c r="BO212" s="10"/>
      <c r="BP212" s="10"/>
      <c r="BQ212" s="10"/>
      <c r="BR212" s="10"/>
      <c r="BS212" s="10"/>
    </row>
    <row r="213" spans="1:71" ht="16.5" hidden="1" customHeight="1" x14ac:dyDescent="0.3">
      <c r="A213" s="147" t="s">
        <v>843</v>
      </c>
      <c r="B213" s="147">
        <v>26505</v>
      </c>
      <c r="C213" s="147">
        <v>-2565</v>
      </c>
      <c r="D213" s="147">
        <v>7396</v>
      </c>
      <c r="E213" s="147">
        <v>10579</v>
      </c>
      <c r="F213" s="147">
        <v>57287</v>
      </c>
      <c r="G213" s="147">
        <v>0</v>
      </c>
      <c r="H213" s="147">
        <v>0</v>
      </c>
      <c r="I213" s="147">
        <v>0</v>
      </c>
      <c r="J213" s="147">
        <v>0</v>
      </c>
      <c r="K213" s="147">
        <v>0</v>
      </c>
      <c r="L213" s="147">
        <v>0</v>
      </c>
      <c r="M213" s="147">
        <v>0</v>
      </c>
      <c r="N213" s="147">
        <v>0</v>
      </c>
      <c r="O213" s="147">
        <v>0</v>
      </c>
      <c r="P213" s="147">
        <v>0</v>
      </c>
      <c r="Q213" s="147">
        <v>0</v>
      </c>
      <c r="R213" s="147">
        <v>0</v>
      </c>
      <c r="S213" s="147">
        <v>0</v>
      </c>
      <c r="T213" s="147">
        <v>0</v>
      </c>
      <c r="U213" s="147">
        <v>0</v>
      </c>
      <c r="V213" s="147">
        <v>0</v>
      </c>
      <c r="W213" s="147">
        <v>0</v>
      </c>
      <c r="X213" s="147">
        <v>0</v>
      </c>
      <c r="Y213" s="147">
        <v>0</v>
      </c>
      <c r="Z213" s="147">
        <v>0</v>
      </c>
      <c r="AA213" s="147">
        <v>0</v>
      </c>
      <c r="AB213" s="147">
        <v>0</v>
      </c>
      <c r="AC213" s="147">
        <v>0</v>
      </c>
      <c r="AD213" s="147">
        <v>0</v>
      </c>
      <c r="AE213" s="147">
        <v>0</v>
      </c>
      <c r="AF213" s="147">
        <v>0</v>
      </c>
      <c r="AG213" s="147">
        <v>0</v>
      </c>
      <c r="AH213" s="147">
        <v>0</v>
      </c>
      <c r="AI213" s="147">
        <v>-57225</v>
      </c>
      <c r="AJ213" s="147">
        <v>-33548</v>
      </c>
      <c r="AK213" s="147">
        <v>26364</v>
      </c>
      <c r="AL213" s="147">
        <v>26137</v>
      </c>
      <c r="AM213" s="147">
        <v>51718</v>
      </c>
      <c r="AN213" s="147">
        <v>100566</v>
      </c>
      <c r="AO213" s="147">
        <v>137793</v>
      </c>
      <c r="AP213" s="147">
        <v>41120</v>
      </c>
      <c r="AQ213" s="147">
        <v>111302</v>
      </c>
      <c r="AR213" s="147">
        <v>250019</v>
      </c>
      <c r="AS213" s="147">
        <v>394648</v>
      </c>
      <c r="AT213" s="147">
        <v>55066</v>
      </c>
      <c r="AU213" s="147">
        <v>151331</v>
      </c>
      <c r="AV213" s="147">
        <v>0</v>
      </c>
      <c r="AW213" s="147">
        <v>0</v>
      </c>
      <c r="AX213" s="147">
        <v>0</v>
      </c>
      <c r="AY213" s="147">
        <v>0</v>
      </c>
      <c r="AZ213" s="147">
        <v>0</v>
      </c>
      <c r="BA213" s="10"/>
      <c r="BB213" s="10"/>
      <c r="BC213" s="10"/>
      <c r="BD213" s="10"/>
      <c r="BE213" s="10"/>
      <c r="BF213" s="10"/>
      <c r="BG213" s="10"/>
      <c r="BH213" s="10"/>
      <c r="BI213" s="10"/>
      <c r="BJ213" s="10"/>
      <c r="BK213" s="10"/>
      <c r="BL213" s="10"/>
      <c r="BM213" s="10"/>
      <c r="BN213" s="10"/>
      <c r="BO213" s="10"/>
      <c r="BP213" s="10"/>
      <c r="BQ213" s="10"/>
      <c r="BR213" s="10"/>
      <c r="BS213" s="10"/>
    </row>
    <row r="214" spans="1:71" ht="16.5" hidden="1" customHeight="1" x14ac:dyDescent="0.3">
      <c r="A214" s="147" t="s">
        <v>844</v>
      </c>
      <c r="B214" s="147">
        <v>0</v>
      </c>
      <c r="C214" s="147">
        <v>0</v>
      </c>
      <c r="D214" s="147">
        <v>0</v>
      </c>
      <c r="E214" s="147">
        <v>0</v>
      </c>
      <c r="F214" s="147">
        <v>0</v>
      </c>
      <c r="G214" s="147">
        <v>-9814</v>
      </c>
      <c r="H214" s="147">
        <v>-5787</v>
      </c>
      <c r="I214" s="147">
        <v>7957.52</v>
      </c>
      <c r="J214" s="147">
        <v>17055</v>
      </c>
      <c r="K214" s="147">
        <v>24998</v>
      </c>
      <c r="L214" s="147">
        <v>26373</v>
      </c>
      <c r="M214" s="147">
        <v>28431.14</v>
      </c>
      <c r="N214" s="147">
        <v>12914</v>
      </c>
      <c r="O214" s="147">
        <v>8141</v>
      </c>
      <c r="P214" s="147">
        <v>23921</v>
      </c>
      <c r="Q214" s="147">
        <v>14684.7</v>
      </c>
      <c r="R214" s="147">
        <v>-1583</v>
      </c>
      <c r="S214" s="147">
        <v>5668</v>
      </c>
      <c r="T214" s="147">
        <v>13005</v>
      </c>
      <c r="U214" s="147">
        <v>1871.7760000000001</v>
      </c>
      <c r="V214" s="147">
        <v>6462</v>
      </c>
      <c r="W214" s="147">
        <v>27202</v>
      </c>
      <c r="X214" s="147">
        <v>46506</v>
      </c>
      <c r="Y214" s="147">
        <v>80841.482000000004</v>
      </c>
      <c r="Z214" s="147">
        <v>30373</v>
      </c>
      <c r="AA214" s="147">
        <v>-2251</v>
      </c>
      <c r="AB214" s="147">
        <v>7004</v>
      </c>
      <c r="AC214" s="147">
        <v>25490.178</v>
      </c>
      <c r="AD214" s="147">
        <v>46775</v>
      </c>
      <c r="AE214" s="147">
        <v>46062</v>
      </c>
      <c r="AF214" s="147">
        <v>82459</v>
      </c>
      <c r="AG214" s="147">
        <v>82193.05</v>
      </c>
      <c r="AH214" s="147">
        <v>-10858</v>
      </c>
      <c r="AI214" s="147">
        <v>-21900</v>
      </c>
      <c r="AJ214" s="147">
        <v>-40118</v>
      </c>
      <c r="AK214" s="147">
        <v>-11749</v>
      </c>
      <c r="AL214" s="147">
        <v>12840</v>
      </c>
      <c r="AM214" s="147">
        <v>-9296</v>
      </c>
      <c r="AN214" s="147">
        <v>-5940</v>
      </c>
      <c r="AO214" s="147">
        <v>-69150</v>
      </c>
      <c r="AP214" s="147">
        <v>-18349</v>
      </c>
      <c r="AQ214" s="147">
        <v>-8547</v>
      </c>
      <c r="AR214" s="147">
        <v>269</v>
      </c>
      <c r="AS214" s="147">
        <v>-9565</v>
      </c>
      <c r="AT214" s="147">
        <v>0</v>
      </c>
      <c r="AU214" s="147">
        <v>0</v>
      </c>
      <c r="AV214" s="147">
        <v>0</v>
      </c>
      <c r="AW214" s="147">
        <v>0</v>
      </c>
      <c r="AX214" s="147">
        <v>0</v>
      </c>
      <c r="AY214" s="147">
        <v>0</v>
      </c>
      <c r="AZ214" s="147">
        <v>0</v>
      </c>
      <c r="BA214" s="10"/>
      <c r="BB214" s="10"/>
      <c r="BC214" s="10"/>
      <c r="BD214" s="10"/>
      <c r="BE214" s="10"/>
      <c r="BF214" s="10"/>
      <c r="BG214" s="10"/>
      <c r="BH214" s="10"/>
      <c r="BI214" s="10"/>
      <c r="BJ214" s="10"/>
      <c r="BK214" s="10"/>
      <c r="BL214" s="10"/>
      <c r="BM214" s="10"/>
      <c r="BN214" s="10"/>
      <c r="BO214" s="10"/>
      <c r="BP214" s="10"/>
      <c r="BQ214" s="10"/>
      <c r="BR214" s="10"/>
      <c r="BS214" s="10"/>
    </row>
    <row r="215" spans="1:71" ht="16.5" hidden="1" customHeight="1" x14ac:dyDescent="0.3">
      <c r="A215" s="147" t="s">
        <v>921</v>
      </c>
      <c r="B215" s="147">
        <v>0</v>
      </c>
      <c r="C215" s="147">
        <v>0</v>
      </c>
      <c r="D215" s="147">
        <v>0</v>
      </c>
      <c r="E215" s="147">
        <v>0</v>
      </c>
      <c r="F215" s="147">
        <v>0</v>
      </c>
      <c r="G215" s="147">
        <v>-110639</v>
      </c>
      <c r="H215" s="147">
        <v>-1232</v>
      </c>
      <c r="I215" s="147">
        <v>-43449.440000000002</v>
      </c>
      <c r="J215" s="147">
        <v>1777</v>
      </c>
      <c r="K215" s="147">
        <v>31758</v>
      </c>
      <c r="L215" s="147">
        <v>66560</v>
      </c>
      <c r="M215" s="147">
        <v>60876.79</v>
      </c>
      <c r="N215" s="147">
        <v>-5870</v>
      </c>
      <c r="O215" s="147">
        <v>0</v>
      </c>
      <c r="P215" s="147">
        <v>-17603</v>
      </c>
      <c r="Q215" s="147">
        <v>0</v>
      </c>
      <c r="R215" s="147">
        <v>0</v>
      </c>
      <c r="S215" s="147">
        <v>0</v>
      </c>
      <c r="T215" s="147">
        <v>0</v>
      </c>
      <c r="U215" s="147">
        <v>0</v>
      </c>
      <c r="V215" s="147">
        <v>0</v>
      </c>
      <c r="W215" s="147">
        <v>0</v>
      </c>
      <c r="X215" s="147">
        <v>0</v>
      </c>
      <c r="Y215" s="147">
        <v>0</v>
      </c>
      <c r="Z215" s="147">
        <v>0</v>
      </c>
      <c r="AA215" s="147">
        <v>0</v>
      </c>
      <c r="AB215" s="147">
        <v>0</v>
      </c>
      <c r="AC215" s="147">
        <v>0</v>
      </c>
      <c r="AD215" s="147">
        <v>0</v>
      </c>
      <c r="AE215" s="147">
        <v>0</v>
      </c>
      <c r="AF215" s="147">
        <v>0</v>
      </c>
      <c r="AG215" s="147">
        <v>0</v>
      </c>
      <c r="AH215" s="147">
        <v>0</v>
      </c>
      <c r="AI215" s="147">
        <v>0</v>
      </c>
      <c r="AJ215" s="147">
        <v>0</v>
      </c>
      <c r="AK215" s="147">
        <v>0</v>
      </c>
      <c r="AL215" s="147">
        <v>0</v>
      </c>
      <c r="AM215" s="147">
        <v>0</v>
      </c>
      <c r="AN215" s="147">
        <v>0</v>
      </c>
      <c r="AO215" s="147">
        <v>0</v>
      </c>
      <c r="AP215" s="147">
        <v>0</v>
      </c>
      <c r="AQ215" s="147">
        <v>0</v>
      </c>
      <c r="AR215" s="147">
        <v>0</v>
      </c>
      <c r="AS215" s="147">
        <v>0</v>
      </c>
      <c r="AT215" s="147">
        <v>0</v>
      </c>
      <c r="AU215" s="147">
        <v>0</v>
      </c>
      <c r="AV215" s="147">
        <v>0</v>
      </c>
      <c r="AW215" s="147">
        <v>0</v>
      </c>
      <c r="AX215" s="147">
        <v>0</v>
      </c>
      <c r="AY215" s="147">
        <v>0</v>
      </c>
      <c r="AZ215" s="147">
        <v>0</v>
      </c>
      <c r="BA215" s="10"/>
      <c r="BB215" s="10"/>
      <c r="BC215" s="10"/>
      <c r="BD215" s="10"/>
      <c r="BE215" s="10"/>
      <c r="BF215" s="10"/>
      <c r="BG215" s="10"/>
      <c r="BH215" s="10"/>
      <c r="BI215" s="10"/>
      <c r="BJ215" s="10"/>
      <c r="BK215" s="10"/>
      <c r="BL215" s="10"/>
      <c r="BM215" s="10"/>
      <c r="BN215" s="10"/>
      <c r="BO215" s="10"/>
      <c r="BP215" s="10"/>
      <c r="BQ215" s="10"/>
      <c r="BR215" s="10"/>
      <c r="BS215" s="10"/>
    </row>
    <row r="216" spans="1:71" ht="16.5" hidden="1" customHeight="1" x14ac:dyDescent="0.3">
      <c r="A216" s="147" t="s">
        <v>1139</v>
      </c>
      <c r="B216" s="147">
        <v>0</v>
      </c>
      <c r="C216" s="147">
        <v>0</v>
      </c>
      <c r="D216" s="147">
        <v>0</v>
      </c>
      <c r="E216" s="147">
        <v>0</v>
      </c>
      <c r="F216" s="147">
        <v>0</v>
      </c>
      <c r="G216" s="147">
        <v>0</v>
      </c>
      <c r="H216" s="147">
        <v>0</v>
      </c>
      <c r="I216" s="147">
        <v>0</v>
      </c>
      <c r="J216" s="147">
        <v>0</v>
      </c>
      <c r="K216" s="147">
        <v>0</v>
      </c>
      <c r="L216" s="147">
        <v>0</v>
      </c>
      <c r="M216" s="147">
        <v>0</v>
      </c>
      <c r="N216" s="147">
        <v>0</v>
      </c>
      <c r="O216" s="147">
        <v>27505</v>
      </c>
      <c r="P216" s="147">
        <v>0</v>
      </c>
      <c r="Q216" s="147">
        <v>84431.47</v>
      </c>
      <c r="R216" s="147">
        <v>-21245</v>
      </c>
      <c r="S216" s="147">
        <v>23548</v>
      </c>
      <c r="T216" s="147">
        <v>100524</v>
      </c>
      <c r="U216" s="147">
        <v>308412.67499999999</v>
      </c>
      <c r="V216" s="147">
        <v>189232</v>
      </c>
      <c r="W216" s="147">
        <v>36853</v>
      </c>
      <c r="X216" s="147">
        <v>212521</v>
      </c>
      <c r="Y216" s="147">
        <v>494367.77299999999</v>
      </c>
      <c r="Z216" s="147">
        <v>56563</v>
      </c>
      <c r="AA216" s="147">
        <v>170939</v>
      </c>
      <c r="AB216" s="147">
        <v>14446</v>
      </c>
      <c r="AC216" s="147">
        <v>225084.92300000001</v>
      </c>
      <c r="AD216" s="147">
        <v>-35932</v>
      </c>
      <c r="AE216" s="147">
        <v>-176533</v>
      </c>
      <c r="AF216" s="147">
        <v>-321516</v>
      </c>
      <c r="AG216" s="147">
        <v>-145105.78</v>
      </c>
      <c r="AH216" s="147">
        <v>-42028</v>
      </c>
      <c r="AI216" s="147">
        <v>-224838</v>
      </c>
      <c r="AJ216" s="147">
        <v>-336119</v>
      </c>
      <c r="AK216" s="147">
        <v>-257872</v>
      </c>
      <c r="AL216" s="147">
        <v>4053</v>
      </c>
      <c r="AM216" s="147">
        <v>163453</v>
      </c>
      <c r="AN216" s="147">
        <v>107799</v>
      </c>
      <c r="AO216" s="147">
        <v>174788</v>
      </c>
      <c r="AP216" s="147">
        <v>29036</v>
      </c>
      <c r="AQ216" s="147">
        <v>-120022</v>
      </c>
      <c r="AR216" s="147">
        <v>25623</v>
      </c>
      <c r="AS216" s="147">
        <v>489954</v>
      </c>
      <c r="AT216" s="147">
        <v>14411</v>
      </c>
      <c r="AU216" s="147">
        <v>-98536</v>
      </c>
      <c r="AV216" s="147">
        <v>0</v>
      </c>
      <c r="AW216" s="147">
        <v>0</v>
      </c>
      <c r="AX216" s="147">
        <v>0</v>
      </c>
      <c r="AY216" s="147">
        <v>0</v>
      </c>
      <c r="AZ216" s="147">
        <v>0</v>
      </c>
      <c r="BA216" s="10"/>
      <c r="BB216" s="10"/>
      <c r="BC216" s="10"/>
      <c r="BD216" s="10"/>
      <c r="BE216" s="10"/>
      <c r="BF216" s="10"/>
      <c r="BG216" s="10"/>
      <c r="BH216" s="10"/>
      <c r="BI216" s="10"/>
      <c r="BJ216" s="10"/>
      <c r="BK216" s="10"/>
      <c r="BL216" s="10"/>
      <c r="BM216" s="10"/>
      <c r="BN216" s="10"/>
      <c r="BO216" s="10"/>
      <c r="BP216" s="10"/>
      <c r="BQ216" s="10"/>
      <c r="BR216" s="10"/>
      <c r="BS216" s="10"/>
    </row>
    <row r="217" spans="1:71" ht="16.5" hidden="1" customHeight="1" x14ac:dyDescent="0.3">
      <c r="A217" s="147" t="s">
        <v>1053</v>
      </c>
      <c r="B217" s="147">
        <v>0</v>
      </c>
      <c r="C217" s="147">
        <v>0</v>
      </c>
      <c r="D217" s="147">
        <v>0</v>
      </c>
      <c r="E217" s="147">
        <v>0</v>
      </c>
      <c r="F217" s="147">
        <v>0</v>
      </c>
      <c r="G217" s="147">
        <v>-24330</v>
      </c>
      <c r="H217" s="147">
        <v>-40799</v>
      </c>
      <c r="I217" s="147">
        <v>-48915.37</v>
      </c>
      <c r="J217" s="147">
        <v>-4361</v>
      </c>
      <c r="K217" s="147">
        <v>-9391</v>
      </c>
      <c r="L217" s="147">
        <v>-16218</v>
      </c>
      <c r="M217" s="147">
        <v>-23521.32</v>
      </c>
      <c r="N217" s="147">
        <v>-17601</v>
      </c>
      <c r="O217" s="147">
        <v>-41677</v>
      </c>
      <c r="P217" s="147">
        <v>-63876</v>
      </c>
      <c r="Q217" s="147">
        <v>-83729.56</v>
      </c>
      <c r="R217" s="147">
        <v>-25535</v>
      </c>
      <c r="S217" s="147">
        <v>-43707</v>
      </c>
      <c r="T217" s="147">
        <v>-55566</v>
      </c>
      <c r="U217" s="147">
        <v>-69830.149000000005</v>
      </c>
      <c r="V217" s="147">
        <v>-19770</v>
      </c>
      <c r="W217" s="147">
        <v>-67675</v>
      </c>
      <c r="X217" s="147">
        <v>-127415</v>
      </c>
      <c r="Y217" s="147">
        <v>-175795.93400000001</v>
      </c>
      <c r="Z217" s="147">
        <v>24915</v>
      </c>
      <c r="AA217" s="147">
        <v>-21478</v>
      </c>
      <c r="AB217" s="147">
        <v>-109445</v>
      </c>
      <c r="AC217" s="147">
        <v>-162408.003</v>
      </c>
      <c r="AD217" s="147">
        <v>-55628</v>
      </c>
      <c r="AE217" s="147">
        <v>-119292</v>
      </c>
      <c r="AF217" s="147">
        <v>-189179</v>
      </c>
      <c r="AG217" s="147">
        <v>-335951.03</v>
      </c>
      <c r="AH217" s="147">
        <v>-56436</v>
      </c>
      <c r="AI217" s="147">
        <v>-91928</v>
      </c>
      <c r="AJ217" s="147">
        <v>-244889</v>
      </c>
      <c r="AK217" s="147">
        <v>-194305</v>
      </c>
      <c r="AL217" s="147">
        <v>-266079</v>
      </c>
      <c r="AM217" s="147">
        <v>-389286</v>
      </c>
      <c r="AN217" s="147">
        <v>-521546</v>
      </c>
      <c r="AO217" s="147">
        <v>-456329</v>
      </c>
      <c r="AP217" s="147">
        <v>-300900</v>
      </c>
      <c r="AQ217" s="147">
        <v>-344831</v>
      </c>
      <c r="AR217" s="147">
        <v>-487235</v>
      </c>
      <c r="AS217" s="147">
        <v>-263170</v>
      </c>
      <c r="AT217" s="147">
        <v>-347056</v>
      </c>
      <c r="AU217" s="147">
        <v>-456750</v>
      </c>
      <c r="AV217" s="147">
        <v>0</v>
      </c>
      <c r="AW217" s="147">
        <v>0</v>
      </c>
      <c r="AX217" s="147">
        <v>0</v>
      </c>
      <c r="AY217" s="147">
        <v>0</v>
      </c>
      <c r="AZ217" s="147">
        <v>0</v>
      </c>
      <c r="BA217" s="10"/>
      <c r="BB217" s="10"/>
      <c r="BC217" s="10"/>
      <c r="BD217" s="10"/>
      <c r="BE217" s="10"/>
      <c r="BF217" s="10"/>
      <c r="BG217" s="10"/>
      <c r="BH217" s="10"/>
      <c r="BI217" s="10"/>
      <c r="BJ217" s="10"/>
      <c r="BK217" s="10"/>
      <c r="BL217" s="10"/>
      <c r="BM217" s="10"/>
      <c r="BN217" s="10"/>
      <c r="BO217" s="10"/>
      <c r="BP217" s="10"/>
      <c r="BQ217" s="10"/>
      <c r="BR217" s="10"/>
      <c r="BS217" s="10"/>
    </row>
    <row r="218" spans="1:71" ht="16.5" hidden="1" customHeight="1" x14ac:dyDescent="0.3">
      <c r="A218" s="147" t="s">
        <v>1054</v>
      </c>
      <c r="B218" s="147">
        <v>0</v>
      </c>
      <c r="C218" s="147">
        <v>0</v>
      </c>
      <c r="D218" s="147">
        <v>0</v>
      </c>
      <c r="E218" s="147">
        <v>0</v>
      </c>
      <c r="F218" s="147">
        <v>0</v>
      </c>
      <c r="G218" s="147">
        <v>-227514</v>
      </c>
      <c r="H218" s="147">
        <v>-337482</v>
      </c>
      <c r="I218" s="147">
        <v>-169175.99</v>
      </c>
      <c r="J218" s="147">
        <v>-60167</v>
      </c>
      <c r="K218" s="147">
        <v>15671</v>
      </c>
      <c r="L218" s="147">
        <v>-255317</v>
      </c>
      <c r="M218" s="147">
        <v>-193805.31</v>
      </c>
      <c r="N218" s="147">
        <v>139459</v>
      </c>
      <c r="O218" s="147">
        <v>794432</v>
      </c>
      <c r="P218" s="147">
        <v>1534447</v>
      </c>
      <c r="Q218" s="147">
        <v>812917.38</v>
      </c>
      <c r="R218" s="147">
        <v>-306112</v>
      </c>
      <c r="S218" s="147">
        <v>-145393</v>
      </c>
      <c r="T218" s="147">
        <v>-224438</v>
      </c>
      <c r="U218" s="147">
        <v>-168914.35</v>
      </c>
      <c r="V218" s="147">
        <v>-232129</v>
      </c>
      <c r="W218" s="147">
        <v>305039</v>
      </c>
      <c r="X218" s="147">
        <v>208232</v>
      </c>
      <c r="Y218" s="147">
        <v>337795.13500000001</v>
      </c>
      <c r="Z218" s="147">
        <v>-452271</v>
      </c>
      <c r="AA218" s="147">
        <v>-525274</v>
      </c>
      <c r="AB218" s="147">
        <v>-638714</v>
      </c>
      <c r="AC218" s="147">
        <v>-589234.90399999998</v>
      </c>
      <c r="AD218" s="147">
        <v>-847835</v>
      </c>
      <c r="AE218" s="147">
        <v>-188960</v>
      </c>
      <c r="AF218" s="147">
        <v>-42965</v>
      </c>
      <c r="AG218" s="147">
        <v>-305153.15999999997</v>
      </c>
      <c r="AH218" s="147">
        <v>274583</v>
      </c>
      <c r="AI218" s="147">
        <v>466382</v>
      </c>
      <c r="AJ218" s="147">
        <v>693035</v>
      </c>
      <c r="AK218" s="147">
        <v>916445</v>
      </c>
      <c r="AL218" s="147">
        <v>-362745</v>
      </c>
      <c r="AM218" s="147">
        <v>260766</v>
      </c>
      <c r="AN218" s="147">
        <v>217587</v>
      </c>
      <c r="AO218" s="147">
        <v>526660</v>
      </c>
      <c r="AP218" s="147">
        <v>601</v>
      </c>
      <c r="AQ218" s="147">
        <v>1633057</v>
      </c>
      <c r="AR218" s="147">
        <v>1388117</v>
      </c>
      <c r="AS218" s="147">
        <v>1109375</v>
      </c>
      <c r="AT218" s="147">
        <v>1127088</v>
      </c>
      <c r="AU218" s="147">
        <v>2329079</v>
      </c>
      <c r="AV218" s="147">
        <v>0</v>
      </c>
      <c r="AW218" s="147">
        <v>0</v>
      </c>
      <c r="AX218" s="147">
        <v>0</v>
      </c>
      <c r="AY218" s="147">
        <v>0</v>
      </c>
      <c r="AZ218" s="147">
        <v>0</v>
      </c>
      <c r="BA218" s="10"/>
      <c r="BB218" s="10"/>
      <c r="BC218" s="10"/>
      <c r="BD218" s="10"/>
      <c r="BE218" s="10"/>
      <c r="BF218" s="10"/>
      <c r="BG218" s="10"/>
      <c r="BH218" s="10"/>
      <c r="BI218" s="10"/>
      <c r="BJ218" s="10"/>
      <c r="BK218" s="10"/>
      <c r="BL218" s="10"/>
      <c r="BM218" s="10"/>
      <c r="BN218" s="10"/>
      <c r="BO218" s="10"/>
      <c r="BP218" s="10"/>
      <c r="BQ218" s="10"/>
      <c r="BR218" s="10"/>
      <c r="BS218" s="10"/>
    </row>
    <row r="219" spans="1:71" ht="16.5" hidden="1" customHeight="1" x14ac:dyDescent="0.3">
      <c r="A219" s="147" t="s">
        <v>1055</v>
      </c>
      <c r="B219" s="147">
        <v>0</v>
      </c>
      <c r="C219" s="147">
        <v>0</v>
      </c>
      <c r="D219" s="147">
        <v>0</v>
      </c>
      <c r="E219" s="147">
        <v>0</v>
      </c>
      <c r="F219" s="147">
        <v>0</v>
      </c>
      <c r="G219" s="147">
        <v>0</v>
      </c>
      <c r="H219" s="147">
        <v>0</v>
      </c>
      <c r="I219" s="147">
        <v>0</v>
      </c>
      <c r="J219" s="147">
        <v>0</v>
      </c>
      <c r="K219" s="147">
        <v>0</v>
      </c>
      <c r="L219" s="147">
        <v>0</v>
      </c>
      <c r="M219" s="147">
        <v>0</v>
      </c>
      <c r="N219" s="147">
        <v>0</v>
      </c>
      <c r="O219" s="147">
        <v>-9431</v>
      </c>
      <c r="P219" s="147">
        <v>0</v>
      </c>
      <c r="Q219" s="147">
        <v>0</v>
      </c>
      <c r="R219" s="147">
        <v>0</v>
      </c>
      <c r="S219" s="147">
        <v>0</v>
      </c>
      <c r="T219" s="147">
        <v>0</v>
      </c>
      <c r="U219" s="147">
        <v>0</v>
      </c>
      <c r="V219" s="147">
        <v>0</v>
      </c>
      <c r="W219" s="147">
        <v>0</v>
      </c>
      <c r="X219" s="147">
        <v>0</v>
      </c>
      <c r="Y219" s="147">
        <v>0</v>
      </c>
      <c r="Z219" s="147">
        <v>0</v>
      </c>
      <c r="AA219" s="147">
        <v>0</v>
      </c>
      <c r="AB219" s="147">
        <v>0</v>
      </c>
      <c r="AC219" s="147">
        <v>0</v>
      </c>
      <c r="AD219" s="147">
        <v>0</v>
      </c>
      <c r="AE219" s="147">
        <v>0</v>
      </c>
      <c r="AF219" s="147">
        <v>0</v>
      </c>
      <c r="AG219" s="147">
        <v>0</v>
      </c>
      <c r="AH219" s="147">
        <v>0</v>
      </c>
      <c r="AI219" s="147">
        <v>0</v>
      </c>
      <c r="AJ219" s="147">
        <v>0</v>
      </c>
      <c r="AK219" s="147">
        <v>0</v>
      </c>
      <c r="AL219" s="147">
        <v>0</v>
      </c>
      <c r="AM219" s="147">
        <v>0</v>
      </c>
      <c r="AN219" s="147">
        <v>0</v>
      </c>
      <c r="AO219" s="147">
        <v>0</v>
      </c>
      <c r="AP219" s="147">
        <v>0</v>
      </c>
      <c r="AQ219" s="147">
        <v>0</v>
      </c>
      <c r="AR219" s="147">
        <v>0</v>
      </c>
      <c r="AS219" s="147">
        <v>0</v>
      </c>
      <c r="AT219" s="147">
        <v>0</v>
      </c>
      <c r="AU219" s="147">
        <v>0</v>
      </c>
      <c r="AV219" s="147">
        <v>0</v>
      </c>
      <c r="AW219" s="147">
        <v>0</v>
      </c>
      <c r="AX219" s="147">
        <v>0</v>
      </c>
      <c r="AY219" s="147">
        <v>0</v>
      </c>
      <c r="AZ219" s="147">
        <v>0</v>
      </c>
      <c r="BA219" s="10"/>
      <c r="BB219" s="10"/>
      <c r="BC219" s="10"/>
      <c r="BD219" s="10"/>
      <c r="BE219" s="10"/>
      <c r="BF219" s="10"/>
      <c r="BG219" s="10"/>
      <c r="BH219" s="10"/>
      <c r="BI219" s="10"/>
      <c r="BJ219" s="10"/>
      <c r="BK219" s="10"/>
      <c r="BL219" s="10"/>
      <c r="BM219" s="10"/>
      <c r="BN219" s="10"/>
      <c r="BO219" s="10"/>
      <c r="BP219" s="10"/>
      <c r="BQ219" s="10"/>
      <c r="BR219" s="10"/>
      <c r="BS219" s="10"/>
    </row>
    <row r="220" spans="1:71" ht="16.5" hidden="1" customHeight="1" x14ac:dyDescent="0.3">
      <c r="A220" s="147" t="s">
        <v>1140</v>
      </c>
      <c r="B220" s="147">
        <v>0</v>
      </c>
      <c r="C220" s="147">
        <v>0</v>
      </c>
      <c r="D220" s="147">
        <v>0</v>
      </c>
      <c r="E220" s="147">
        <v>0</v>
      </c>
      <c r="F220" s="147">
        <v>0</v>
      </c>
      <c r="G220" s="147">
        <v>0</v>
      </c>
      <c r="H220" s="147">
        <v>0</v>
      </c>
      <c r="I220" s="147">
        <v>34592.949999999997</v>
      </c>
      <c r="J220" s="147">
        <v>0</v>
      </c>
      <c r="K220" s="147">
        <v>0</v>
      </c>
      <c r="L220" s="147">
        <v>0</v>
      </c>
      <c r="M220" s="147">
        <v>0</v>
      </c>
      <c r="N220" s="147">
        <v>2990</v>
      </c>
      <c r="O220" s="147">
        <v>0</v>
      </c>
      <c r="P220" s="147">
        <v>0</v>
      </c>
      <c r="Q220" s="147">
        <v>0</v>
      </c>
      <c r="R220" s="147">
        <v>0</v>
      </c>
      <c r="S220" s="147">
        <v>0</v>
      </c>
      <c r="T220" s="147">
        <v>0</v>
      </c>
      <c r="U220" s="147">
        <v>0</v>
      </c>
      <c r="V220" s="147">
        <v>0</v>
      </c>
      <c r="W220" s="147">
        <v>0</v>
      </c>
      <c r="X220" s="147">
        <v>0</v>
      </c>
      <c r="Y220" s="147">
        <v>2506.826</v>
      </c>
      <c r="Z220" s="147">
        <v>0</v>
      </c>
      <c r="AA220" s="147">
        <v>0</v>
      </c>
      <c r="AB220" s="147">
        <v>0</v>
      </c>
      <c r="AC220" s="147">
        <v>0</v>
      </c>
      <c r="AD220" s="147">
        <v>0</v>
      </c>
      <c r="AE220" s="147">
        <v>0</v>
      </c>
      <c r="AF220" s="147">
        <v>0</v>
      </c>
      <c r="AG220" s="147">
        <v>0</v>
      </c>
      <c r="AH220" s="147">
        <v>0</v>
      </c>
      <c r="AI220" s="147">
        <v>0</v>
      </c>
      <c r="AJ220" s="147">
        <v>0</v>
      </c>
      <c r="AK220" s="147">
        <v>0</v>
      </c>
      <c r="AL220" s="147">
        <v>0</v>
      </c>
      <c r="AM220" s="147">
        <v>0</v>
      </c>
      <c r="AN220" s="147">
        <v>0</v>
      </c>
      <c r="AO220" s="147">
        <v>0</v>
      </c>
      <c r="AP220" s="147">
        <v>0</v>
      </c>
      <c r="AQ220" s="147">
        <v>0</v>
      </c>
      <c r="AR220" s="147">
        <v>0</v>
      </c>
      <c r="AS220" s="147">
        <v>0</v>
      </c>
      <c r="AT220" s="147">
        <v>0</v>
      </c>
      <c r="AU220" s="147">
        <v>0</v>
      </c>
      <c r="AV220" s="147">
        <v>0</v>
      </c>
      <c r="AW220" s="147">
        <v>0</v>
      </c>
      <c r="AX220" s="147">
        <v>0</v>
      </c>
      <c r="AY220" s="147">
        <v>0</v>
      </c>
      <c r="AZ220" s="147">
        <v>0</v>
      </c>
      <c r="BA220" s="10"/>
      <c r="BB220" s="10"/>
      <c r="BC220" s="10"/>
      <c r="BD220" s="10"/>
      <c r="BE220" s="10"/>
      <c r="BF220" s="10"/>
      <c r="BG220" s="10"/>
      <c r="BH220" s="10"/>
      <c r="BI220" s="10"/>
      <c r="BJ220" s="10"/>
      <c r="BK220" s="10"/>
      <c r="BL220" s="10"/>
      <c r="BM220" s="10"/>
      <c r="BN220" s="10"/>
      <c r="BO220" s="10"/>
      <c r="BP220" s="10"/>
      <c r="BQ220" s="10"/>
      <c r="BR220" s="10"/>
      <c r="BS220" s="10"/>
    </row>
    <row r="221" spans="1:71" ht="16.5" hidden="1" customHeight="1" x14ac:dyDescent="0.3">
      <c r="A221" s="147" t="s">
        <v>846</v>
      </c>
      <c r="B221" s="147">
        <v>0</v>
      </c>
      <c r="C221" s="147">
        <v>0</v>
      </c>
      <c r="D221" s="147">
        <v>0</v>
      </c>
      <c r="E221" s="147">
        <v>0</v>
      </c>
      <c r="F221" s="147">
        <v>0</v>
      </c>
      <c r="G221" s="147">
        <v>0</v>
      </c>
      <c r="H221" s="147">
        <v>0</v>
      </c>
      <c r="I221" s="147">
        <v>9677.7900000000009</v>
      </c>
      <c r="J221" s="147">
        <v>0</v>
      </c>
      <c r="K221" s="147">
        <v>0</v>
      </c>
      <c r="L221" s="147">
        <v>0</v>
      </c>
      <c r="M221" s="147">
        <v>-9677.7900000000009</v>
      </c>
      <c r="N221" s="147">
        <v>0</v>
      </c>
      <c r="O221" s="147">
        <v>0</v>
      </c>
      <c r="P221" s="147">
        <v>0</v>
      </c>
      <c r="Q221" s="147">
        <v>0</v>
      </c>
      <c r="R221" s="147">
        <v>0</v>
      </c>
      <c r="S221" s="147">
        <v>0</v>
      </c>
      <c r="T221" s="147">
        <v>0</v>
      </c>
      <c r="U221" s="147">
        <v>0</v>
      </c>
      <c r="V221" s="147">
        <v>0</v>
      </c>
      <c r="W221" s="147">
        <v>0</v>
      </c>
      <c r="X221" s="147">
        <v>0</v>
      </c>
      <c r="Y221" s="147">
        <v>0</v>
      </c>
      <c r="Z221" s="147">
        <v>-16</v>
      </c>
      <c r="AA221" s="147">
        <v>0</v>
      </c>
      <c r="AB221" s="147">
        <v>0</v>
      </c>
      <c r="AC221" s="147">
        <v>0</v>
      </c>
      <c r="AD221" s="147">
        <v>0</v>
      </c>
      <c r="AE221" s="147">
        <v>0</v>
      </c>
      <c r="AF221" s="147">
        <v>0</v>
      </c>
      <c r="AG221" s="147">
        <v>0</v>
      </c>
      <c r="AH221" s="147">
        <v>0</v>
      </c>
      <c r="AI221" s="147">
        <v>0</v>
      </c>
      <c r="AJ221" s="147">
        <v>0</v>
      </c>
      <c r="AK221" s="147">
        <v>0</v>
      </c>
      <c r="AL221" s="147">
        <v>0</v>
      </c>
      <c r="AM221" s="147">
        <v>0</v>
      </c>
      <c r="AN221" s="147">
        <v>0</v>
      </c>
      <c r="AO221" s="147">
        <v>0</v>
      </c>
      <c r="AP221" s="147">
        <v>0</v>
      </c>
      <c r="AQ221" s="147">
        <v>0</v>
      </c>
      <c r="AR221" s="147">
        <v>0</v>
      </c>
      <c r="AS221" s="147">
        <v>0</v>
      </c>
      <c r="AT221" s="147">
        <v>0</v>
      </c>
      <c r="AU221" s="147">
        <v>0</v>
      </c>
      <c r="AV221" s="147">
        <v>0</v>
      </c>
      <c r="AW221" s="147">
        <v>0</v>
      </c>
      <c r="AX221" s="147">
        <v>0</v>
      </c>
      <c r="AY221" s="147">
        <v>0</v>
      </c>
      <c r="AZ221" s="147">
        <v>0</v>
      </c>
      <c r="BA221" s="10"/>
      <c r="BB221" s="10"/>
      <c r="BC221" s="10"/>
      <c r="BD221" s="10"/>
      <c r="BE221" s="10"/>
      <c r="BF221" s="10"/>
      <c r="BG221" s="10"/>
      <c r="BH221" s="10"/>
      <c r="BI221" s="10"/>
      <c r="BJ221" s="10"/>
      <c r="BK221" s="10"/>
      <c r="BL221" s="10"/>
      <c r="BM221" s="10"/>
      <c r="BN221" s="10"/>
      <c r="BO221" s="10"/>
      <c r="BP221" s="10"/>
      <c r="BQ221" s="10"/>
      <c r="BR221" s="10"/>
      <c r="BS221" s="10"/>
    </row>
    <row r="222" spans="1:71" ht="16.5" hidden="1" customHeight="1" x14ac:dyDescent="0.3">
      <c r="A222" s="147" t="s">
        <v>847</v>
      </c>
      <c r="B222" s="147">
        <v>0</v>
      </c>
      <c r="C222" s="147">
        <v>0</v>
      </c>
      <c r="D222" s="147">
        <v>0</v>
      </c>
      <c r="E222" s="147">
        <v>0</v>
      </c>
      <c r="F222" s="147">
        <v>0</v>
      </c>
      <c r="G222" s="147">
        <v>0</v>
      </c>
      <c r="H222" s="147">
        <v>0</v>
      </c>
      <c r="I222" s="147">
        <v>-1550</v>
      </c>
      <c r="J222" s="147">
        <v>0</v>
      </c>
      <c r="K222" s="147">
        <v>0</v>
      </c>
      <c r="L222" s="147">
        <v>0</v>
      </c>
      <c r="M222" s="147">
        <v>0</v>
      </c>
      <c r="N222" s="147">
        <v>0</v>
      </c>
      <c r="O222" s="147">
        <v>0</v>
      </c>
      <c r="P222" s="147">
        <v>0</v>
      </c>
      <c r="Q222" s="147">
        <v>0</v>
      </c>
      <c r="R222" s="147">
        <v>0</v>
      </c>
      <c r="S222" s="147">
        <v>0</v>
      </c>
      <c r="T222" s="147">
        <v>0</v>
      </c>
      <c r="U222" s="147">
        <v>0</v>
      </c>
      <c r="V222" s="147">
        <v>0</v>
      </c>
      <c r="W222" s="147">
        <v>0</v>
      </c>
      <c r="X222" s="147">
        <v>0</v>
      </c>
      <c r="Y222" s="147">
        <v>0</v>
      </c>
      <c r="Z222" s="147">
        <v>0</v>
      </c>
      <c r="AA222" s="147">
        <v>0</v>
      </c>
      <c r="AB222" s="147">
        <v>0</v>
      </c>
      <c r="AC222" s="147">
        <v>0</v>
      </c>
      <c r="AD222" s="147">
        <v>0</v>
      </c>
      <c r="AE222" s="147">
        <v>0</v>
      </c>
      <c r="AF222" s="147">
        <v>0</v>
      </c>
      <c r="AG222" s="147">
        <v>0</v>
      </c>
      <c r="AH222" s="147">
        <v>0</v>
      </c>
      <c r="AI222" s="147">
        <v>0</v>
      </c>
      <c r="AJ222" s="147">
        <v>0</v>
      </c>
      <c r="AK222" s="147">
        <v>52935</v>
      </c>
      <c r="AL222" s="147">
        <v>0</v>
      </c>
      <c r="AM222" s="147">
        <v>0</v>
      </c>
      <c r="AN222" s="147">
        <v>0</v>
      </c>
      <c r="AO222" s="147">
        <v>0</v>
      </c>
      <c r="AP222" s="147">
        <v>0</v>
      </c>
      <c r="AQ222" s="147">
        <v>0</v>
      </c>
      <c r="AR222" s="147">
        <v>0</v>
      </c>
      <c r="AS222" s="147">
        <v>0</v>
      </c>
      <c r="AT222" s="147">
        <v>0</v>
      </c>
      <c r="AU222" s="147">
        <v>0</v>
      </c>
      <c r="AV222" s="147">
        <v>0</v>
      </c>
      <c r="AW222" s="147">
        <v>0</v>
      </c>
      <c r="AX222" s="147">
        <v>0</v>
      </c>
      <c r="AY222" s="147">
        <v>0</v>
      </c>
      <c r="AZ222" s="147">
        <v>0</v>
      </c>
      <c r="BA222" s="10"/>
      <c r="BB222" s="10"/>
      <c r="BC222" s="10"/>
      <c r="BD222" s="10"/>
      <c r="BE222" s="10"/>
      <c r="BF222" s="10"/>
      <c r="BG222" s="10"/>
      <c r="BH222" s="10"/>
      <c r="BI222" s="10"/>
      <c r="BJ222" s="10"/>
      <c r="BK222" s="10"/>
      <c r="BL222" s="10"/>
      <c r="BM222" s="10"/>
      <c r="BN222" s="10"/>
      <c r="BO222" s="10"/>
      <c r="BP222" s="10"/>
      <c r="BQ222" s="10"/>
      <c r="BR222" s="10"/>
      <c r="BS222" s="10"/>
    </row>
    <row r="223" spans="1:71" ht="16.5" hidden="1" customHeight="1" x14ac:dyDescent="0.3">
      <c r="A223" s="147" t="s">
        <v>848</v>
      </c>
      <c r="B223" s="147">
        <v>0</v>
      </c>
      <c r="C223" s="147">
        <v>0</v>
      </c>
      <c r="D223" s="147">
        <v>0</v>
      </c>
      <c r="E223" s="147">
        <v>0</v>
      </c>
      <c r="F223" s="147">
        <v>0</v>
      </c>
      <c r="G223" s="147">
        <v>70080</v>
      </c>
      <c r="H223" s="147">
        <v>207904</v>
      </c>
      <c r="I223" s="147">
        <v>205910.39999999999</v>
      </c>
      <c r="J223" s="147">
        <v>0</v>
      </c>
      <c r="K223" s="147">
        <v>0</v>
      </c>
      <c r="L223" s="147">
        <v>-9678</v>
      </c>
      <c r="M223" s="147">
        <v>0</v>
      </c>
      <c r="N223" s="147">
        <v>-5829</v>
      </c>
      <c r="O223" s="147">
        <v>0</v>
      </c>
      <c r="P223" s="147">
        <v>-9404</v>
      </c>
      <c r="Q223" s="147">
        <v>34682.15</v>
      </c>
      <c r="R223" s="147">
        <v>36776</v>
      </c>
      <c r="S223" s="147">
        <v>37508</v>
      </c>
      <c r="T223" s="147">
        <v>37473</v>
      </c>
      <c r="U223" s="147">
        <v>-28702.97</v>
      </c>
      <c r="V223" s="147">
        <v>-34</v>
      </c>
      <c r="W223" s="147">
        <v>-3053</v>
      </c>
      <c r="X223" s="147">
        <v>-3720</v>
      </c>
      <c r="Y223" s="147">
        <v>-3517.5259999999998</v>
      </c>
      <c r="Z223" s="147">
        <v>60344</v>
      </c>
      <c r="AA223" s="147">
        <v>228552</v>
      </c>
      <c r="AB223" s="147">
        <v>367760</v>
      </c>
      <c r="AC223" s="147">
        <v>15564.374</v>
      </c>
      <c r="AD223" s="147">
        <v>109840</v>
      </c>
      <c r="AE223" s="147">
        <v>109208</v>
      </c>
      <c r="AF223" s="147">
        <v>109649</v>
      </c>
      <c r="AG223" s="147">
        <v>533100.17000000004</v>
      </c>
      <c r="AH223" s="147">
        <v>32480</v>
      </c>
      <c r="AI223" s="147">
        <v>29962</v>
      </c>
      <c r="AJ223" s="147">
        <v>23371</v>
      </c>
      <c r="AK223" s="147">
        <v>-134882</v>
      </c>
      <c r="AL223" s="147">
        <v>10469</v>
      </c>
      <c r="AM223" s="147">
        <v>43349</v>
      </c>
      <c r="AN223" s="147">
        <v>56055</v>
      </c>
      <c r="AO223" s="147">
        <v>28157</v>
      </c>
      <c r="AP223" s="147">
        <v>1721</v>
      </c>
      <c r="AQ223" s="147">
        <v>124</v>
      </c>
      <c r="AR223" s="147">
        <v>389351</v>
      </c>
      <c r="AS223" s="147">
        <v>398244</v>
      </c>
      <c r="AT223" s="147">
        <v>-56820</v>
      </c>
      <c r="AU223" s="147">
        <v>562718</v>
      </c>
      <c r="AV223" s="147">
        <v>0</v>
      </c>
      <c r="AW223" s="147">
        <v>0</v>
      </c>
      <c r="AX223" s="147">
        <v>0</v>
      </c>
      <c r="AY223" s="147">
        <v>0</v>
      </c>
      <c r="AZ223" s="147">
        <v>0</v>
      </c>
      <c r="BA223" s="10"/>
      <c r="BB223" s="10"/>
      <c r="BC223" s="10"/>
      <c r="BD223" s="10"/>
      <c r="BE223" s="10"/>
      <c r="BF223" s="10"/>
      <c r="BG223" s="10"/>
      <c r="BH223" s="10"/>
      <c r="BI223" s="10"/>
      <c r="BJ223" s="10"/>
      <c r="BK223" s="10"/>
      <c r="BL223" s="10"/>
      <c r="BM223" s="10"/>
      <c r="BN223" s="10"/>
      <c r="BO223" s="10"/>
      <c r="BP223" s="10"/>
      <c r="BQ223" s="10"/>
      <c r="BR223" s="10"/>
      <c r="BS223" s="10"/>
    </row>
    <row r="224" spans="1:71" ht="16.5" hidden="1" customHeight="1" x14ac:dyDescent="0.3">
      <c r="A224" s="147" t="s">
        <v>1056</v>
      </c>
      <c r="B224" s="147">
        <v>0</v>
      </c>
      <c r="C224" s="147">
        <v>0</v>
      </c>
      <c r="D224" s="147">
        <v>0</v>
      </c>
      <c r="E224" s="147">
        <v>0</v>
      </c>
      <c r="F224" s="147">
        <v>0</v>
      </c>
      <c r="G224" s="147">
        <v>0</v>
      </c>
      <c r="H224" s="147">
        <v>0</v>
      </c>
      <c r="I224" s="147">
        <v>0</v>
      </c>
      <c r="J224" s="147">
        <v>0</v>
      </c>
      <c r="K224" s="147">
        <v>0</v>
      </c>
      <c r="L224" s="147">
        <v>0</v>
      </c>
      <c r="M224" s="147">
        <v>0</v>
      </c>
      <c r="N224" s="147">
        <v>0</v>
      </c>
      <c r="O224" s="147">
        <v>0</v>
      </c>
      <c r="P224" s="147">
        <v>0</v>
      </c>
      <c r="Q224" s="147">
        <v>0</v>
      </c>
      <c r="R224" s="147">
        <v>0</v>
      </c>
      <c r="S224" s="147">
        <v>0</v>
      </c>
      <c r="T224" s="147">
        <v>0</v>
      </c>
      <c r="U224" s="147">
        <v>0</v>
      </c>
      <c r="V224" s="147">
        <v>58200</v>
      </c>
      <c r="W224" s="147">
        <v>58200</v>
      </c>
      <c r="X224" s="147">
        <v>58200</v>
      </c>
      <c r="Y224" s="147">
        <v>58200.188000000002</v>
      </c>
      <c r="Z224" s="147">
        <v>0</v>
      </c>
      <c r="AA224" s="147">
        <v>0</v>
      </c>
      <c r="AB224" s="147">
        <v>0</v>
      </c>
      <c r="AC224" s="147">
        <v>0</v>
      </c>
      <c r="AD224" s="147">
        <v>0</v>
      </c>
      <c r="AE224" s="147">
        <v>0</v>
      </c>
      <c r="AF224" s="147">
        <v>0</v>
      </c>
      <c r="AG224" s="147">
        <v>0</v>
      </c>
      <c r="AH224" s="147">
        <v>0</v>
      </c>
      <c r="AI224" s="147">
        <v>0</v>
      </c>
      <c r="AJ224" s="147">
        <v>0</v>
      </c>
      <c r="AK224" s="147">
        <v>53417</v>
      </c>
      <c r="AL224" s="147">
        <v>0</v>
      </c>
      <c r="AM224" s="147">
        <v>0</v>
      </c>
      <c r="AN224" s="147">
        <v>0</v>
      </c>
      <c r="AO224" s="147">
        <v>0</v>
      </c>
      <c r="AP224" s="147">
        <v>-139266</v>
      </c>
      <c r="AQ224" s="147">
        <v>-163757</v>
      </c>
      <c r="AR224" s="147">
        <v>-163757</v>
      </c>
      <c r="AS224" s="147">
        <v>-182289</v>
      </c>
      <c r="AT224" s="147">
        <v>-100584</v>
      </c>
      <c r="AU224" s="147">
        <v>-100584</v>
      </c>
      <c r="AV224" s="147">
        <v>0</v>
      </c>
      <c r="AW224" s="147">
        <v>0</v>
      </c>
      <c r="AX224" s="147">
        <v>0</v>
      </c>
      <c r="AY224" s="147">
        <v>0</v>
      </c>
      <c r="AZ224" s="147">
        <v>0</v>
      </c>
      <c r="BA224" s="10"/>
      <c r="BB224" s="10"/>
      <c r="BC224" s="10"/>
      <c r="BD224" s="10"/>
      <c r="BE224" s="10"/>
      <c r="BF224" s="10"/>
      <c r="BG224" s="10"/>
      <c r="BH224" s="10"/>
      <c r="BI224" s="10"/>
      <c r="BJ224" s="10"/>
      <c r="BK224" s="10"/>
      <c r="BL224" s="10"/>
      <c r="BM224" s="10"/>
      <c r="BN224" s="10"/>
      <c r="BO224" s="10"/>
      <c r="BP224" s="10"/>
      <c r="BQ224" s="10"/>
      <c r="BR224" s="10"/>
      <c r="BS224" s="10"/>
    </row>
    <row r="225" spans="1:71" ht="16.5" hidden="1" customHeight="1" x14ac:dyDescent="0.3">
      <c r="A225" s="147" t="s">
        <v>1057</v>
      </c>
      <c r="B225" s="147">
        <v>0</v>
      </c>
      <c r="C225" s="147">
        <v>0</v>
      </c>
      <c r="D225" s="147">
        <v>0</v>
      </c>
      <c r="E225" s="147">
        <v>0</v>
      </c>
      <c r="F225" s="147">
        <v>0</v>
      </c>
      <c r="G225" s="147">
        <v>1032</v>
      </c>
      <c r="H225" s="147">
        <v>1032</v>
      </c>
      <c r="I225" s="147">
        <v>1031.9000000000001</v>
      </c>
      <c r="J225" s="147">
        <v>1214</v>
      </c>
      <c r="K225" s="147">
        <v>1214</v>
      </c>
      <c r="L225" s="147">
        <v>1214</v>
      </c>
      <c r="M225" s="147">
        <v>1672.85</v>
      </c>
      <c r="N225" s="147">
        <v>1401</v>
      </c>
      <c r="O225" s="147">
        <v>1401</v>
      </c>
      <c r="P225" s="147">
        <v>1401</v>
      </c>
      <c r="Q225" s="147">
        <v>1401.33</v>
      </c>
      <c r="R225" s="147">
        <v>1277</v>
      </c>
      <c r="S225" s="147">
        <v>1278</v>
      </c>
      <c r="T225" s="147">
        <v>1278</v>
      </c>
      <c r="U225" s="147">
        <v>1277.548</v>
      </c>
      <c r="V225" s="147">
        <v>1329</v>
      </c>
      <c r="W225" s="147">
        <v>1329</v>
      </c>
      <c r="X225" s="147">
        <v>1328</v>
      </c>
      <c r="Y225" s="147">
        <v>-36363.108999999997</v>
      </c>
      <c r="Z225" s="147">
        <v>938</v>
      </c>
      <c r="AA225" s="147">
        <v>938</v>
      </c>
      <c r="AB225" s="147">
        <v>938</v>
      </c>
      <c r="AC225" s="147">
        <v>937.976</v>
      </c>
      <c r="AD225" s="147">
        <v>0</v>
      </c>
      <c r="AE225" s="147">
        <v>0</v>
      </c>
      <c r="AF225" s="147">
        <v>0</v>
      </c>
      <c r="AG225" s="147">
        <v>0</v>
      </c>
      <c r="AH225" s="147">
        <v>0</v>
      </c>
      <c r="AI225" s="147">
        <v>0</v>
      </c>
      <c r="AJ225" s="147">
        <v>0</v>
      </c>
      <c r="AK225" s="147">
        <v>-4768</v>
      </c>
      <c r="AL225" s="147">
        <v>0</v>
      </c>
      <c r="AM225" s="147">
        <v>0</v>
      </c>
      <c r="AN225" s="147">
        <v>-25356</v>
      </c>
      <c r="AO225" s="147">
        <v>-165934</v>
      </c>
      <c r="AP225" s="147">
        <v>0</v>
      </c>
      <c r="AQ225" s="147">
        <v>1182</v>
      </c>
      <c r="AR225" s="147">
        <v>-27633</v>
      </c>
      <c r="AS225" s="147">
        <v>-27633</v>
      </c>
      <c r="AT225" s="147">
        <v>0</v>
      </c>
      <c r="AU225" s="147">
        <v>0</v>
      </c>
      <c r="AV225" s="147">
        <v>0</v>
      </c>
      <c r="AW225" s="147">
        <v>0</v>
      </c>
      <c r="AX225" s="147">
        <v>0</v>
      </c>
      <c r="AY225" s="147">
        <v>0</v>
      </c>
      <c r="AZ225" s="147">
        <v>0</v>
      </c>
      <c r="BA225" s="10"/>
      <c r="BB225" s="10"/>
      <c r="BC225" s="10"/>
      <c r="BD225" s="10"/>
      <c r="BE225" s="10"/>
      <c r="BF225" s="10"/>
      <c r="BG225" s="10"/>
      <c r="BH225" s="10"/>
      <c r="BI225" s="10"/>
      <c r="BJ225" s="10"/>
      <c r="BK225" s="10"/>
      <c r="BL225" s="10"/>
      <c r="BM225" s="10"/>
      <c r="BN225" s="10"/>
      <c r="BO225" s="10"/>
      <c r="BP225" s="10"/>
      <c r="BQ225" s="10"/>
      <c r="BR225" s="10"/>
      <c r="BS225" s="10"/>
    </row>
    <row r="226" spans="1:71" ht="16.5" hidden="1" customHeight="1" x14ac:dyDescent="0.3">
      <c r="A226" s="147" t="s">
        <v>845</v>
      </c>
      <c r="B226" s="147">
        <v>0</v>
      </c>
      <c r="C226" s="147">
        <v>0</v>
      </c>
      <c r="D226" s="147">
        <v>0</v>
      </c>
      <c r="E226" s="147">
        <v>0</v>
      </c>
      <c r="F226" s="147">
        <v>0</v>
      </c>
      <c r="G226" s="147">
        <v>-3211</v>
      </c>
      <c r="H226" s="147">
        <v>0</v>
      </c>
      <c r="I226" s="147">
        <v>-5630.8</v>
      </c>
      <c r="J226" s="147">
        <v>-27079</v>
      </c>
      <c r="K226" s="147">
        <v>-4565</v>
      </c>
      <c r="L226" s="147">
        <v>-6864</v>
      </c>
      <c r="M226" s="147">
        <v>4705.9399999999996</v>
      </c>
      <c r="N226" s="147">
        <v>124</v>
      </c>
      <c r="O226" s="147">
        <v>31465</v>
      </c>
      <c r="P226" s="147">
        <v>26170</v>
      </c>
      <c r="Q226" s="147">
        <v>30275.05</v>
      </c>
      <c r="R226" s="147">
        <v>591</v>
      </c>
      <c r="S226" s="147">
        <v>-7986</v>
      </c>
      <c r="T226" s="147">
        <v>-854</v>
      </c>
      <c r="U226" s="147">
        <v>167823.20300000001</v>
      </c>
      <c r="V226" s="147">
        <v>504</v>
      </c>
      <c r="W226" s="147">
        <v>-1506</v>
      </c>
      <c r="X226" s="147">
        <v>28666</v>
      </c>
      <c r="Y226" s="147">
        <v>-38342.81</v>
      </c>
      <c r="Z226" s="147">
        <v>5842</v>
      </c>
      <c r="AA226" s="147">
        <v>13850</v>
      </c>
      <c r="AB226" s="147">
        <v>12051</v>
      </c>
      <c r="AC226" s="147">
        <v>419351.49099999998</v>
      </c>
      <c r="AD226" s="147">
        <v>5728</v>
      </c>
      <c r="AE226" s="147">
        <v>53018</v>
      </c>
      <c r="AF226" s="147">
        <v>65741</v>
      </c>
      <c r="AG226" s="147">
        <v>127383.4</v>
      </c>
      <c r="AH226" s="147">
        <v>11617</v>
      </c>
      <c r="AI226" s="147">
        <v>-9886</v>
      </c>
      <c r="AJ226" s="147">
        <v>5111</v>
      </c>
      <c r="AK226" s="147">
        <v>17237</v>
      </c>
      <c r="AL226" s="147">
        <v>1501</v>
      </c>
      <c r="AM226" s="147">
        <v>38192</v>
      </c>
      <c r="AN226" s="147">
        <v>47027</v>
      </c>
      <c r="AO226" s="147">
        <v>17541</v>
      </c>
      <c r="AP226" s="147">
        <v>2931</v>
      </c>
      <c r="AQ226" s="147">
        <v>400</v>
      </c>
      <c r="AR226" s="147">
        <v>-2207</v>
      </c>
      <c r="AS226" s="147">
        <v>10676</v>
      </c>
      <c r="AT226" s="147">
        <v>-2369</v>
      </c>
      <c r="AU226" s="147">
        <v>2750</v>
      </c>
      <c r="AV226" s="147">
        <v>0</v>
      </c>
      <c r="AW226" s="147">
        <v>0</v>
      </c>
      <c r="AX226" s="147">
        <v>0</v>
      </c>
      <c r="AY226" s="147">
        <v>0</v>
      </c>
      <c r="AZ226" s="147">
        <v>0</v>
      </c>
      <c r="BA226" s="10"/>
      <c r="BB226" s="10"/>
      <c r="BC226" s="10"/>
      <c r="BD226" s="10"/>
      <c r="BE226" s="10"/>
      <c r="BF226" s="10"/>
      <c r="BG226" s="10"/>
      <c r="BH226" s="10"/>
      <c r="BI226" s="10"/>
      <c r="BJ226" s="10"/>
      <c r="BK226" s="10"/>
      <c r="BL226" s="10"/>
      <c r="BM226" s="10"/>
      <c r="BN226" s="10"/>
      <c r="BO226" s="10"/>
      <c r="BP226" s="10"/>
      <c r="BQ226" s="10"/>
      <c r="BR226" s="10"/>
      <c r="BS226" s="10"/>
    </row>
    <row r="227" spans="1:71" ht="16.5" hidden="1" customHeight="1" x14ac:dyDescent="0.3">
      <c r="A227" s="147" t="s">
        <v>1058</v>
      </c>
      <c r="B227" s="147">
        <v>0</v>
      </c>
      <c r="C227" s="147">
        <v>0</v>
      </c>
      <c r="D227" s="147">
        <v>0</v>
      </c>
      <c r="E227" s="147">
        <v>0</v>
      </c>
      <c r="F227" s="147">
        <v>0</v>
      </c>
      <c r="G227" s="147">
        <v>0</v>
      </c>
      <c r="H227" s="147">
        <v>-2995</v>
      </c>
      <c r="I227" s="147">
        <v>0</v>
      </c>
      <c r="J227" s="147">
        <v>0</v>
      </c>
      <c r="K227" s="147">
        <v>0</v>
      </c>
      <c r="L227" s="147">
        <v>0</v>
      </c>
      <c r="M227" s="147">
        <v>0</v>
      </c>
      <c r="N227" s="147">
        <v>0</v>
      </c>
      <c r="O227" s="147">
        <v>0</v>
      </c>
      <c r="P227" s="147">
        <v>0</v>
      </c>
      <c r="Q227" s="147">
        <v>0</v>
      </c>
      <c r="R227" s="147">
        <v>0</v>
      </c>
      <c r="S227" s="147">
        <v>0</v>
      </c>
      <c r="T227" s="147">
        <v>0</v>
      </c>
      <c r="U227" s="147">
        <v>0</v>
      </c>
      <c r="V227" s="147">
        <v>0</v>
      </c>
      <c r="W227" s="147">
        <v>0</v>
      </c>
      <c r="X227" s="147">
        <v>0</v>
      </c>
      <c r="Y227" s="147">
        <v>0</v>
      </c>
      <c r="Z227" s="147">
        <v>0</v>
      </c>
      <c r="AA227" s="147">
        <v>0</v>
      </c>
      <c r="AB227" s="147">
        <v>0</v>
      </c>
      <c r="AC227" s="147">
        <v>0</v>
      </c>
      <c r="AD227" s="147">
        <v>0</v>
      </c>
      <c r="AE227" s="147">
        <v>0</v>
      </c>
      <c r="AF227" s="147">
        <v>0</v>
      </c>
      <c r="AG227" s="147">
        <v>0</v>
      </c>
      <c r="AH227" s="147">
        <v>0</v>
      </c>
      <c r="AI227" s="147">
        <v>0</v>
      </c>
      <c r="AJ227" s="147">
        <v>0</v>
      </c>
      <c r="AK227" s="147">
        <v>0</v>
      </c>
      <c r="AL227" s="147">
        <v>-50783</v>
      </c>
      <c r="AM227" s="147">
        <v>22230</v>
      </c>
      <c r="AN227" s="147">
        <v>185964</v>
      </c>
      <c r="AO227" s="147">
        <v>185871</v>
      </c>
      <c r="AP227" s="147">
        <v>0</v>
      </c>
      <c r="AQ227" s="147">
        <v>0</v>
      </c>
      <c r="AR227" s="147">
        <v>0</v>
      </c>
      <c r="AS227" s="147">
        <v>0</v>
      </c>
      <c r="AT227" s="147">
        <v>0</v>
      </c>
      <c r="AU227" s="147">
        <v>0</v>
      </c>
      <c r="AV227" s="147">
        <v>0</v>
      </c>
      <c r="AW227" s="147">
        <v>0</v>
      </c>
      <c r="AX227" s="147">
        <v>0</v>
      </c>
      <c r="AY227" s="147">
        <v>0</v>
      </c>
      <c r="AZ227" s="147">
        <v>0</v>
      </c>
      <c r="BA227" s="10"/>
      <c r="BB227" s="10"/>
      <c r="BC227" s="10"/>
      <c r="BD227" s="10"/>
      <c r="BE227" s="10"/>
      <c r="BF227" s="10"/>
      <c r="BG227" s="10"/>
      <c r="BH227" s="10"/>
      <c r="BI227" s="10"/>
      <c r="BJ227" s="10"/>
      <c r="BK227" s="10"/>
      <c r="BL227" s="10"/>
      <c r="BM227" s="10"/>
      <c r="BN227" s="10"/>
      <c r="BO227" s="10"/>
      <c r="BP227" s="10"/>
      <c r="BQ227" s="10"/>
      <c r="BR227" s="10"/>
      <c r="BS227" s="10"/>
    </row>
    <row r="228" spans="1:71" ht="16.5" hidden="1" customHeight="1" x14ac:dyDescent="0.3">
      <c r="A228" s="147" t="s">
        <v>849</v>
      </c>
      <c r="B228" s="147">
        <v>0</v>
      </c>
      <c r="C228" s="147">
        <v>0</v>
      </c>
      <c r="D228" s="147">
        <v>0</v>
      </c>
      <c r="E228" s="147">
        <v>0</v>
      </c>
      <c r="F228" s="147">
        <v>0</v>
      </c>
      <c r="G228" s="147">
        <v>0</v>
      </c>
      <c r="H228" s="147">
        <v>0</v>
      </c>
      <c r="I228" s="147">
        <v>0</v>
      </c>
      <c r="J228" s="147">
        <v>0</v>
      </c>
      <c r="K228" s="147">
        <v>0</v>
      </c>
      <c r="L228" s="147">
        <v>0</v>
      </c>
      <c r="M228" s="147">
        <v>0</v>
      </c>
      <c r="N228" s="147">
        <v>0</v>
      </c>
      <c r="O228" s="147">
        <v>0</v>
      </c>
      <c r="P228" s="147">
        <v>0</v>
      </c>
      <c r="Q228" s="147">
        <v>0</v>
      </c>
      <c r="R228" s="147">
        <v>0</v>
      </c>
      <c r="S228" s="147">
        <v>0</v>
      </c>
      <c r="T228" s="147">
        <v>0</v>
      </c>
      <c r="U228" s="147">
        <v>0</v>
      </c>
      <c r="V228" s="147">
        <v>-49736</v>
      </c>
      <c r="W228" s="147">
        <v>-49736</v>
      </c>
      <c r="X228" s="147">
        <v>-49736</v>
      </c>
      <c r="Y228" s="147">
        <v>-210730.117</v>
      </c>
      <c r="Z228" s="147">
        <v>0</v>
      </c>
      <c r="AA228" s="147">
        <v>0</v>
      </c>
      <c r="AB228" s="147">
        <v>0</v>
      </c>
      <c r="AC228" s="147">
        <v>0</v>
      </c>
      <c r="AD228" s="147">
        <v>0</v>
      </c>
      <c r="AE228" s="147">
        <v>0</v>
      </c>
      <c r="AF228" s="147">
        <v>0</v>
      </c>
      <c r="AG228" s="147">
        <v>0</v>
      </c>
      <c r="AH228" s="147">
        <v>0</v>
      </c>
      <c r="AI228" s="147">
        <v>0</v>
      </c>
      <c r="AJ228" s="147">
        <v>0</v>
      </c>
      <c r="AK228" s="147">
        <v>0</v>
      </c>
      <c r="AL228" s="147">
        <v>0</v>
      </c>
      <c r="AM228" s="147">
        <v>0</v>
      </c>
      <c r="AN228" s="147">
        <v>0</v>
      </c>
      <c r="AO228" s="147">
        <v>0</v>
      </c>
      <c r="AP228" s="147">
        <v>0</v>
      </c>
      <c r="AQ228" s="147">
        <v>0</v>
      </c>
      <c r="AR228" s="147">
        <v>0</v>
      </c>
      <c r="AS228" s="147">
        <v>0</v>
      </c>
      <c r="AT228" s="147">
        <v>-1004212</v>
      </c>
      <c r="AU228" s="147">
        <v>-2049095</v>
      </c>
      <c r="AV228" s="147">
        <v>0</v>
      </c>
      <c r="AW228" s="147">
        <v>0</v>
      </c>
      <c r="AX228" s="147">
        <v>0</v>
      </c>
      <c r="AY228" s="147">
        <v>0</v>
      </c>
      <c r="AZ228" s="147">
        <v>0</v>
      </c>
      <c r="BA228" s="10"/>
      <c r="BB228" s="10"/>
      <c r="BC228" s="10"/>
      <c r="BD228" s="10"/>
      <c r="BE228" s="10"/>
      <c r="BF228" s="10"/>
      <c r="BG228" s="10"/>
      <c r="BH228" s="10"/>
      <c r="BI228" s="10"/>
      <c r="BJ228" s="10"/>
      <c r="BK228" s="10"/>
      <c r="BL228" s="10"/>
      <c r="BM228" s="10"/>
      <c r="BN228" s="10"/>
      <c r="BO228" s="10"/>
      <c r="BP228" s="10"/>
      <c r="BQ228" s="10"/>
      <c r="BR228" s="10"/>
      <c r="BS228" s="10"/>
    </row>
    <row r="229" spans="1:71" ht="16.5" hidden="1" customHeight="1" x14ac:dyDescent="0.3">
      <c r="A229" s="147" t="s">
        <v>1059</v>
      </c>
      <c r="B229" s="147">
        <v>0</v>
      </c>
      <c r="C229" s="147">
        <v>0</v>
      </c>
      <c r="D229" s="147">
        <v>0</v>
      </c>
      <c r="E229" s="147">
        <v>0</v>
      </c>
      <c r="F229" s="147">
        <v>0</v>
      </c>
      <c r="G229" s="147">
        <v>0</v>
      </c>
      <c r="H229" s="147">
        <v>0</v>
      </c>
      <c r="I229" s="147">
        <v>0</v>
      </c>
      <c r="J229" s="147">
        <v>0</v>
      </c>
      <c r="K229" s="147">
        <v>0</v>
      </c>
      <c r="L229" s="147">
        <v>0</v>
      </c>
      <c r="M229" s="147">
        <v>0</v>
      </c>
      <c r="N229" s="147">
        <v>0</v>
      </c>
      <c r="O229" s="147">
        <v>0</v>
      </c>
      <c r="P229" s="147">
        <v>0</v>
      </c>
      <c r="Q229" s="147">
        <v>0</v>
      </c>
      <c r="R229" s="147">
        <v>0</v>
      </c>
      <c r="S229" s="147">
        <v>0</v>
      </c>
      <c r="T229" s="147">
        <v>0</v>
      </c>
      <c r="U229" s="147">
        <v>0</v>
      </c>
      <c r="V229" s="147">
        <v>0</v>
      </c>
      <c r="W229" s="147">
        <v>0</v>
      </c>
      <c r="X229" s="147">
        <v>0</v>
      </c>
      <c r="Y229" s="147">
        <v>0</v>
      </c>
      <c r="Z229" s="147">
        <v>0</v>
      </c>
      <c r="AA229" s="147">
        <v>0</v>
      </c>
      <c r="AB229" s="147">
        <v>0</v>
      </c>
      <c r="AC229" s="147">
        <v>0</v>
      </c>
      <c r="AD229" s="147">
        <v>0</v>
      </c>
      <c r="AE229" s="147">
        <v>0</v>
      </c>
      <c r="AF229" s="147">
        <v>0</v>
      </c>
      <c r="AG229" s="147">
        <v>0</v>
      </c>
      <c r="AH229" s="147">
        <v>0</v>
      </c>
      <c r="AI229" s="147">
        <v>0</v>
      </c>
      <c r="AJ229" s="147">
        <v>0</v>
      </c>
      <c r="AK229" s="147">
        <v>0</v>
      </c>
      <c r="AL229" s="147">
        <v>0</v>
      </c>
      <c r="AM229" s="147">
        <v>0</v>
      </c>
      <c r="AN229" s="147">
        <v>0</v>
      </c>
      <c r="AO229" s="147">
        <v>0</v>
      </c>
      <c r="AP229" s="147">
        <v>0</v>
      </c>
      <c r="AQ229" s="147">
        <v>0</v>
      </c>
      <c r="AR229" s="147">
        <v>0</v>
      </c>
      <c r="AS229" s="147">
        <v>0</v>
      </c>
      <c r="AT229" s="147">
        <v>0</v>
      </c>
      <c r="AU229" s="147">
        <v>-55515</v>
      </c>
      <c r="AV229" s="147">
        <v>0</v>
      </c>
      <c r="AW229" s="147">
        <v>0</v>
      </c>
      <c r="AX229" s="147">
        <v>0</v>
      </c>
      <c r="AY229" s="147">
        <v>0</v>
      </c>
      <c r="AZ229" s="147">
        <v>0</v>
      </c>
      <c r="BA229" s="10"/>
      <c r="BB229" s="10"/>
      <c r="BC229" s="10"/>
      <c r="BD229" s="10"/>
      <c r="BE229" s="10"/>
      <c r="BF229" s="10"/>
      <c r="BG229" s="10"/>
      <c r="BH229" s="10"/>
      <c r="BI229" s="10"/>
      <c r="BJ229" s="10"/>
      <c r="BK229" s="10"/>
      <c r="BL229" s="10"/>
      <c r="BM229" s="10"/>
      <c r="BN229" s="10"/>
      <c r="BO229" s="10"/>
      <c r="BP229" s="10"/>
      <c r="BQ229" s="10"/>
      <c r="BR229" s="10"/>
      <c r="BS229" s="10"/>
    </row>
    <row r="230" spans="1:71" ht="16.5" hidden="1" customHeight="1" x14ac:dyDescent="0.3">
      <c r="A230" s="147" t="s">
        <v>1141</v>
      </c>
      <c r="B230" s="147">
        <v>0</v>
      </c>
      <c r="C230" s="147">
        <v>0</v>
      </c>
      <c r="D230" s="147">
        <v>0</v>
      </c>
      <c r="E230" s="147">
        <v>0</v>
      </c>
      <c r="F230" s="147">
        <v>0</v>
      </c>
      <c r="G230" s="147">
        <v>-194</v>
      </c>
      <c r="H230" s="147">
        <v>1387</v>
      </c>
      <c r="I230" s="147">
        <v>1386.96</v>
      </c>
      <c r="J230" s="147">
        <v>0</v>
      </c>
      <c r="K230" s="147">
        <v>0</v>
      </c>
      <c r="L230" s="147">
        <v>0</v>
      </c>
      <c r="M230" s="147">
        <v>0</v>
      </c>
      <c r="N230" s="147">
        <v>0</v>
      </c>
      <c r="O230" s="147">
        <v>0</v>
      </c>
      <c r="P230" s="147">
        <v>0</v>
      </c>
      <c r="Q230" s="147">
        <v>-1.1100000000000001</v>
      </c>
      <c r="R230" s="147">
        <v>-24</v>
      </c>
      <c r="S230" s="147">
        <v>-24</v>
      </c>
      <c r="T230" s="147">
        <v>-24</v>
      </c>
      <c r="U230" s="147">
        <v>-24.209</v>
      </c>
      <c r="V230" s="147">
        <v>0</v>
      </c>
      <c r="W230" s="147">
        <v>0</v>
      </c>
      <c r="X230" s="147">
        <v>0</v>
      </c>
      <c r="Y230" s="147">
        <v>0</v>
      </c>
      <c r="Z230" s="147">
        <v>0</v>
      </c>
      <c r="AA230" s="147">
        <v>0</v>
      </c>
      <c r="AB230" s="147">
        <v>0</v>
      </c>
      <c r="AC230" s="147">
        <v>0</v>
      </c>
      <c r="AD230" s="147">
        <v>0</v>
      </c>
      <c r="AE230" s="147">
        <v>0</v>
      </c>
      <c r="AF230" s="147">
        <v>0</v>
      </c>
      <c r="AG230" s="147">
        <v>0</v>
      </c>
      <c r="AH230" s="147">
        <v>0</v>
      </c>
      <c r="AI230" s="147">
        <v>0</v>
      </c>
      <c r="AJ230" s="147">
        <v>0</v>
      </c>
      <c r="AK230" s="147">
        <v>0</v>
      </c>
      <c r="AL230" s="147">
        <v>0</v>
      </c>
      <c r="AM230" s="147">
        <v>0</v>
      </c>
      <c r="AN230" s="147">
        <v>0</v>
      </c>
      <c r="AO230" s="147">
        <v>0</v>
      </c>
      <c r="AP230" s="147">
        <v>0</v>
      </c>
      <c r="AQ230" s="147">
        <v>0</v>
      </c>
      <c r="AR230" s="147">
        <v>0</v>
      </c>
      <c r="AS230" s="147">
        <v>0</v>
      </c>
      <c r="AT230" s="147">
        <v>0</v>
      </c>
      <c r="AU230" s="147">
        <v>0</v>
      </c>
      <c r="AV230" s="147">
        <v>0</v>
      </c>
      <c r="AW230" s="147">
        <v>0</v>
      </c>
      <c r="AX230" s="147">
        <v>0</v>
      </c>
      <c r="AY230" s="147">
        <v>0</v>
      </c>
      <c r="AZ230" s="147">
        <v>0</v>
      </c>
      <c r="BA230" s="10"/>
      <c r="BB230" s="10"/>
      <c r="BC230" s="10"/>
      <c r="BD230" s="10"/>
      <c r="BE230" s="10"/>
      <c r="BF230" s="10"/>
      <c r="BG230" s="10"/>
      <c r="BH230" s="10"/>
      <c r="BI230" s="10"/>
      <c r="BJ230" s="10"/>
      <c r="BK230" s="10"/>
      <c r="BL230" s="10"/>
      <c r="BM230" s="10"/>
      <c r="BN230" s="10"/>
      <c r="BO230" s="10"/>
      <c r="BP230" s="10"/>
      <c r="BQ230" s="10"/>
      <c r="BR230" s="10"/>
      <c r="BS230" s="10"/>
    </row>
    <row r="231" spans="1:71" ht="16.5" hidden="1" customHeight="1" x14ac:dyDescent="0.3">
      <c r="A231" s="147" t="s">
        <v>1061</v>
      </c>
      <c r="B231" s="147">
        <v>0</v>
      </c>
      <c r="C231" s="147">
        <v>0</v>
      </c>
      <c r="D231" s="147">
        <v>0</v>
      </c>
      <c r="E231" s="147">
        <v>0</v>
      </c>
      <c r="F231" s="147">
        <v>0</v>
      </c>
      <c r="G231" s="147">
        <v>473</v>
      </c>
      <c r="H231" s="147">
        <v>747</v>
      </c>
      <c r="I231" s="147">
        <v>959.12</v>
      </c>
      <c r="J231" s="147">
        <v>256</v>
      </c>
      <c r="K231" s="147">
        <v>489</v>
      </c>
      <c r="L231" s="147">
        <v>776</v>
      </c>
      <c r="M231" s="147">
        <v>1231.08</v>
      </c>
      <c r="N231" s="147">
        <v>0</v>
      </c>
      <c r="O231" s="147">
        <v>725</v>
      </c>
      <c r="P231" s="147">
        <v>1110</v>
      </c>
      <c r="Q231" s="147">
        <v>1504.07</v>
      </c>
      <c r="R231" s="147">
        <v>0</v>
      </c>
      <c r="S231" s="147">
        <v>1543</v>
      </c>
      <c r="T231" s="147">
        <v>10384</v>
      </c>
      <c r="U231" s="147">
        <v>12170.9</v>
      </c>
      <c r="V231" s="147">
        <v>0</v>
      </c>
      <c r="W231" s="147">
        <v>0</v>
      </c>
      <c r="X231" s="147">
        <v>0</v>
      </c>
      <c r="Y231" s="147">
        <v>0</v>
      </c>
      <c r="Z231" s="147">
        <v>0</v>
      </c>
      <c r="AA231" s="147">
        <v>0</v>
      </c>
      <c r="AB231" s="147">
        <v>0</v>
      </c>
      <c r="AC231" s="147">
        <v>8168.9059999999999</v>
      </c>
      <c r="AD231" s="147">
        <v>0</v>
      </c>
      <c r="AE231" s="147">
        <v>0</v>
      </c>
      <c r="AF231" s="147">
        <v>0</v>
      </c>
      <c r="AG231" s="147">
        <v>0</v>
      </c>
      <c r="AH231" s="147">
        <v>0</v>
      </c>
      <c r="AI231" s="147">
        <v>0</v>
      </c>
      <c r="AJ231" s="147">
        <v>0</v>
      </c>
      <c r="AK231" s="147">
        <v>0</v>
      </c>
      <c r="AL231" s="147">
        <v>0</v>
      </c>
      <c r="AM231" s="147">
        <v>0</v>
      </c>
      <c r="AN231" s="147">
        <v>0</v>
      </c>
      <c r="AO231" s="147">
        <v>0</v>
      </c>
      <c r="AP231" s="147">
        <v>0</v>
      </c>
      <c r="AQ231" s="147">
        <v>0</v>
      </c>
      <c r="AR231" s="147">
        <v>0</v>
      </c>
      <c r="AS231" s="147">
        <v>0</v>
      </c>
      <c r="AT231" s="147">
        <v>0</v>
      </c>
      <c r="AU231" s="147">
        <v>0</v>
      </c>
      <c r="AV231" s="147">
        <v>0</v>
      </c>
      <c r="AW231" s="147">
        <v>0</v>
      </c>
      <c r="AX231" s="147">
        <v>0</v>
      </c>
      <c r="AY231" s="147">
        <v>0</v>
      </c>
      <c r="AZ231" s="147">
        <v>0</v>
      </c>
      <c r="BA231" s="10"/>
      <c r="BB231" s="10"/>
      <c r="BC231" s="10"/>
      <c r="BD231" s="10"/>
      <c r="BE231" s="10"/>
      <c r="BF231" s="10"/>
      <c r="BG231" s="10"/>
      <c r="BH231" s="10"/>
      <c r="BI231" s="10"/>
      <c r="BJ231" s="10"/>
      <c r="BK231" s="10"/>
      <c r="BL231" s="10"/>
      <c r="BM231" s="10"/>
      <c r="BN231" s="10"/>
      <c r="BO231" s="10"/>
      <c r="BP231" s="10"/>
      <c r="BQ231" s="10"/>
      <c r="BR231" s="10"/>
      <c r="BS231" s="10"/>
    </row>
    <row r="232" spans="1:71" ht="16.5" hidden="1" customHeight="1" x14ac:dyDescent="0.3">
      <c r="A232" s="147" t="s">
        <v>850</v>
      </c>
      <c r="B232" s="147">
        <v>0</v>
      </c>
      <c r="C232" s="147">
        <v>0</v>
      </c>
      <c r="D232" s="147">
        <v>0</v>
      </c>
      <c r="E232" s="147">
        <v>0</v>
      </c>
      <c r="F232" s="147">
        <v>0</v>
      </c>
      <c r="G232" s="147">
        <v>302447</v>
      </c>
      <c r="H232" s="147">
        <v>435263</v>
      </c>
      <c r="I232" s="147">
        <v>568285.77</v>
      </c>
      <c r="J232" s="147">
        <v>120648</v>
      </c>
      <c r="K232" s="147">
        <v>238501</v>
      </c>
      <c r="L232" s="147">
        <v>357566</v>
      </c>
      <c r="M232" s="147">
        <v>675995.93</v>
      </c>
      <c r="N232" s="147">
        <v>485354</v>
      </c>
      <c r="O232" s="147">
        <v>1059062</v>
      </c>
      <c r="P232" s="147">
        <v>1514460</v>
      </c>
      <c r="Q232" s="147">
        <v>2063502.11</v>
      </c>
      <c r="R232" s="147">
        <v>521787</v>
      </c>
      <c r="S232" s="147">
        <v>1561592</v>
      </c>
      <c r="T232" s="147">
        <v>1878296</v>
      </c>
      <c r="U232" s="147">
        <v>2247595.4569999999</v>
      </c>
      <c r="V232" s="147">
        <v>340489</v>
      </c>
      <c r="W232" s="147">
        <v>679833</v>
      </c>
      <c r="X232" s="147">
        <v>1060615</v>
      </c>
      <c r="Y232" s="147">
        <v>1554723.4569999999</v>
      </c>
      <c r="Z232" s="147">
        <v>452491</v>
      </c>
      <c r="AA232" s="147">
        <v>1006293</v>
      </c>
      <c r="AB232" s="147">
        <v>1128536</v>
      </c>
      <c r="AC232" s="147">
        <v>1334705.1359999999</v>
      </c>
      <c r="AD232" s="147">
        <v>303981</v>
      </c>
      <c r="AE232" s="147">
        <v>557644</v>
      </c>
      <c r="AF232" s="147">
        <v>811164</v>
      </c>
      <c r="AG232" s="147">
        <v>1152798.42</v>
      </c>
      <c r="AH232" s="147">
        <v>328741</v>
      </c>
      <c r="AI232" s="147">
        <v>591486</v>
      </c>
      <c r="AJ232" s="147">
        <v>952234</v>
      </c>
      <c r="AK232" s="147">
        <v>1440044</v>
      </c>
      <c r="AL232" s="147">
        <v>497542</v>
      </c>
      <c r="AM232" s="147">
        <v>1060745</v>
      </c>
      <c r="AN232" s="147">
        <v>1607469</v>
      </c>
      <c r="AO232" s="147">
        <v>2140793</v>
      </c>
      <c r="AP232" s="147">
        <v>505201</v>
      </c>
      <c r="AQ232" s="147">
        <v>1005536</v>
      </c>
      <c r="AR232" s="147">
        <v>1509311</v>
      </c>
      <c r="AS232" s="147">
        <v>2025349</v>
      </c>
      <c r="AT232" s="147">
        <v>528400</v>
      </c>
      <c r="AU232" s="147">
        <v>1044386</v>
      </c>
      <c r="AV232" s="147">
        <v>0</v>
      </c>
      <c r="AW232" s="147">
        <v>0</v>
      </c>
      <c r="AX232" s="147">
        <v>0</v>
      </c>
      <c r="AY232" s="147">
        <v>0</v>
      </c>
      <c r="AZ232" s="147">
        <v>0</v>
      </c>
      <c r="BA232" s="10"/>
      <c r="BB232" s="10"/>
      <c r="BC232" s="10"/>
      <c r="BD232" s="10"/>
      <c r="BE232" s="10"/>
      <c r="BF232" s="10"/>
      <c r="BG232" s="10"/>
      <c r="BH232" s="10"/>
      <c r="BI232" s="10"/>
      <c r="BJ232" s="10"/>
      <c r="BK232" s="10"/>
      <c r="BL232" s="10"/>
      <c r="BM232" s="10"/>
      <c r="BN232" s="10"/>
      <c r="BO232" s="10"/>
      <c r="BP232" s="10"/>
      <c r="BQ232" s="10"/>
      <c r="BR232" s="10"/>
      <c r="BS232" s="10"/>
    </row>
    <row r="233" spans="1:71" ht="16.5" hidden="1" customHeight="1" x14ac:dyDescent="0.3">
      <c r="A233" s="147" t="s">
        <v>829</v>
      </c>
      <c r="B233" s="147">
        <v>0</v>
      </c>
      <c r="C233" s="147">
        <v>0</v>
      </c>
      <c r="D233" s="147">
        <v>0</v>
      </c>
      <c r="E233" s="147">
        <v>0</v>
      </c>
      <c r="F233" s="147">
        <v>0</v>
      </c>
      <c r="G233" s="147">
        <v>0</v>
      </c>
      <c r="H233" s="147">
        <v>0</v>
      </c>
      <c r="I233" s="147">
        <v>0</v>
      </c>
      <c r="J233" s="147">
        <v>0</v>
      </c>
      <c r="K233" s="147">
        <v>0</v>
      </c>
      <c r="L233" s="147">
        <v>0</v>
      </c>
      <c r="M233" s="147">
        <v>0</v>
      </c>
      <c r="N233" s="147">
        <v>0</v>
      </c>
      <c r="O233" s="147">
        <v>0</v>
      </c>
      <c r="P233" s="147">
        <v>0</v>
      </c>
      <c r="Q233" s="147">
        <v>0</v>
      </c>
      <c r="R233" s="147">
        <v>0</v>
      </c>
      <c r="S233" s="147">
        <v>0</v>
      </c>
      <c r="T233" s="147">
        <v>0</v>
      </c>
      <c r="U233" s="147">
        <v>0</v>
      </c>
      <c r="V233" s="147">
        <v>0</v>
      </c>
      <c r="W233" s="147">
        <v>0</v>
      </c>
      <c r="X233" s="147">
        <v>0</v>
      </c>
      <c r="Y233" s="147">
        <v>0</v>
      </c>
      <c r="Z233" s="147">
        <v>0</v>
      </c>
      <c r="AA233" s="147">
        <v>0</v>
      </c>
      <c r="AB233" s="147">
        <v>0</v>
      </c>
      <c r="AC233" s="147">
        <v>0</v>
      </c>
      <c r="AD233" s="147">
        <v>0</v>
      </c>
      <c r="AE233" s="147">
        <v>0</v>
      </c>
      <c r="AF233" s="147">
        <v>0</v>
      </c>
      <c r="AG233" s="147">
        <v>0</v>
      </c>
      <c r="AH233" s="147">
        <v>0</v>
      </c>
      <c r="AI233" s="147">
        <v>0</v>
      </c>
      <c r="AJ233" s="147">
        <v>0</v>
      </c>
      <c r="AK233" s="147">
        <v>0</v>
      </c>
      <c r="AL233" s="147">
        <v>0</v>
      </c>
      <c r="AM233" s="147">
        <v>0</v>
      </c>
      <c r="AN233" s="147">
        <v>0</v>
      </c>
      <c r="AO233" s="147">
        <v>0</v>
      </c>
      <c r="AP233" s="147">
        <v>0</v>
      </c>
      <c r="AQ233" s="147">
        <v>-187016</v>
      </c>
      <c r="AR233" s="147">
        <v>0</v>
      </c>
      <c r="AS233" s="147">
        <v>0</v>
      </c>
      <c r="AT233" s="147">
        <v>0</v>
      </c>
      <c r="AU233" s="147">
        <v>0</v>
      </c>
      <c r="AV233" s="147">
        <v>0</v>
      </c>
      <c r="AW233" s="147">
        <v>0</v>
      </c>
      <c r="AX233" s="147">
        <v>0</v>
      </c>
      <c r="AY233" s="147">
        <v>0</v>
      </c>
      <c r="AZ233" s="147">
        <v>0</v>
      </c>
      <c r="BA233" s="10"/>
      <c r="BB233" s="10"/>
      <c r="BC233" s="10"/>
      <c r="BD233" s="10"/>
      <c r="BE233" s="10"/>
      <c r="BF233" s="10"/>
      <c r="BG233" s="10"/>
      <c r="BH233" s="10"/>
      <c r="BI233" s="10"/>
      <c r="BJ233" s="10"/>
      <c r="BK233" s="10"/>
      <c r="BL233" s="10"/>
      <c r="BM233" s="10"/>
      <c r="BN233" s="10"/>
      <c r="BO233" s="10"/>
      <c r="BP233" s="10"/>
      <c r="BQ233" s="10"/>
      <c r="BR233" s="10"/>
      <c r="BS233" s="10"/>
    </row>
    <row r="234" spans="1:71" ht="16.5" hidden="1" customHeight="1" x14ac:dyDescent="0.3">
      <c r="A234" s="147" t="s">
        <v>851</v>
      </c>
      <c r="B234" s="147">
        <v>-147529</v>
      </c>
      <c r="C234" s="147">
        <v>333436</v>
      </c>
      <c r="D234" s="147">
        <v>451691</v>
      </c>
      <c r="E234" s="147">
        <v>941296</v>
      </c>
      <c r="F234" s="147">
        <v>28473</v>
      </c>
      <c r="G234" s="147">
        <v>-5946</v>
      </c>
      <c r="H234" s="147">
        <v>-6246</v>
      </c>
      <c r="I234" s="147">
        <v>-6998.55</v>
      </c>
      <c r="J234" s="147">
        <v>-483</v>
      </c>
      <c r="K234" s="147">
        <v>-1815</v>
      </c>
      <c r="L234" s="147">
        <v>-3068</v>
      </c>
      <c r="M234" s="147">
        <v>-5824.41</v>
      </c>
      <c r="N234" s="147">
        <v>20658</v>
      </c>
      <c r="O234" s="147">
        <v>33163</v>
      </c>
      <c r="P234" s="147">
        <v>58697</v>
      </c>
      <c r="Q234" s="147">
        <v>136210.03</v>
      </c>
      <c r="R234" s="147">
        <v>21619</v>
      </c>
      <c r="S234" s="147">
        <v>41163</v>
      </c>
      <c r="T234" s="147">
        <v>7000</v>
      </c>
      <c r="U234" s="147">
        <v>123646.284</v>
      </c>
      <c r="V234" s="147">
        <v>36595</v>
      </c>
      <c r="W234" s="147">
        <v>74640</v>
      </c>
      <c r="X234" s="147">
        <v>107400</v>
      </c>
      <c r="Y234" s="147">
        <v>202789.99100000001</v>
      </c>
      <c r="Z234" s="147">
        <v>-2734</v>
      </c>
      <c r="AA234" s="147">
        <v>-25375</v>
      </c>
      <c r="AB234" s="147">
        <v>-9638</v>
      </c>
      <c r="AC234" s="147">
        <v>4526.4589999999998</v>
      </c>
      <c r="AD234" s="147">
        <v>31846</v>
      </c>
      <c r="AE234" s="147">
        <v>75475</v>
      </c>
      <c r="AF234" s="147">
        <v>78179</v>
      </c>
      <c r="AG234" s="147">
        <v>161995.20000000001</v>
      </c>
      <c r="AH234" s="147">
        <v>41017</v>
      </c>
      <c r="AI234" s="147">
        <v>87389</v>
      </c>
      <c r="AJ234" s="147">
        <v>133625</v>
      </c>
      <c r="AK234" s="147">
        <v>8171</v>
      </c>
      <c r="AL234" s="147">
        <v>-195529</v>
      </c>
      <c r="AM234" s="147">
        <v>-422375</v>
      </c>
      <c r="AN234" s="147">
        <v>-685092</v>
      </c>
      <c r="AO234" s="147">
        <v>-903994</v>
      </c>
      <c r="AP234" s="147">
        <v>-158172</v>
      </c>
      <c r="AQ234" s="147">
        <v>-342509</v>
      </c>
      <c r="AR234" s="147">
        <v>-504277</v>
      </c>
      <c r="AS234" s="147">
        <v>-727043</v>
      </c>
      <c r="AT234" s="147">
        <v>-203545</v>
      </c>
      <c r="AU234" s="147">
        <v>-207973</v>
      </c>
      <c r="AV234" s="147">
        <v>0</v>
      </c>
      <c r="AW234" s="147">
        <v>0</v>
      </c>
      <c r="AX234" s="147">
        <v>0</v>
      </c>
      <c r="AY234" s="147">
        <v>0</v>
      </c>
      <c r="AZ234" s="147">
        <v>0</v>
      </c>
      <c r="BA234" s="10"/>
      <c r="BB234" s="10"/>
      <c r="BC234" s="10"/>
      <c r="BD234" s="10"/>
      <c r="BE234" s="10"/>
      <c r="BF234" s="10"/>
      <c r="BG234" s="10"/>
      <c r="BH234" s="10"/>
      <c r="BI234" s="10"/>
      <c r="BJ234" s="10"/>
      <c r="BK234" s="10"/>
      <c r="BL234" s="10"/>
      <c r="BM234" s="10"/>
      <c r="BN234" s="10"/>
      <c r="BO234" s="10"/>
      <c r="BP234" s="10"/>
      <c r="BQ234" s="10"/>
      <c r="BR234" s="10"/>
      <c r="BS234" s="10"/>
    </row>
    <row r="235" spans="1:71" ht="16.5" hidden="1" customHeight="1" x14ac:dyDescent="0.3">
      <c r="A235" s="147" t="s">
        <v>852</v>
      </c>
      <c r="B235" s="147">
        <v>821682</v>
      </c>
      <c r="C235" s="147">
        <v>2085797</v>
      </c>
      <c r="D235" s="147">
        <v>3548314</v>
      </c>
      <c r="E235" s="147">
        <v>4627421</v>
      </c>
      <c r="F235" s="147">
        <v>1175553</v>
      </c>
      <c r="G235" s="147">
        <v>2674736</v>
      </c>
      <c r="H235" s="147">
        <v>4495996</v>
      </c>
      <c r="I235" s="147">
        <v>6012160.2699999996</v>
      </c>
      <c r="J235" s="147">
        <v>1492768</v>
      </c>
      <c r="K235" s="147">
        <v>3243503</v>
      </c>
      <c r="L235" s="147">
        <v>4487378</v>
      </c>
      <c r="M235" s="147">
        <v>5731451.0899999999</v>
      </c>
      <c r="N235" s="147">
        <v>1973394</v>
      </c>
      <c r="O235" s="147">
        <v>5505977</v>
      </c>
      <c r="P235" s="147">
        <v>9142635</v>
      </c>
      <c r="Q235" s="147">
        <v>11155965.279999999</v>
      </c>
      <c r="R235" s="147">
        <v>2558080</v>
      </c>
      <c r="S235" s="147">
        <v>6049265</v>
      </c>
      <c r="T235" s="147">
        <v>8834530</v>
      </c>
      <c r="U235" s="147">
        <v>10836994.191</v>
      </c>
      <c r="V235" s="147">
        <v>1710013</v>
      </c>
      <c r="W235" s="147">
        <v>3544073</v>
      </c>
      <c r="X235" s="147">
        <v>6079268</v>
      </c>
      <c r="Y235" s="147">
        <v>8563076.159</v>
      </c>
      <c r="Z235" s="147">
        <v>2221951</v>
      </c>
      <c r="AA235" s="147">
        <v>5421045</v>
      </c>
      <c r="AB235" s="147">
        <v>8368216</v>
      </c>
      <c r="AC235" s="147">
        <v>10413813.378</v>
      </c>
      <c r="AD235" s="147">
        <v>2073271</v>
      </c>
      <c r="AE235" s="147">
        <v>5432824</v>
      </c>
      <c r="AF235" s="147">
        <v>8623227</v>
      </c>
      <c r="AG235" s="147">
        <v>11222520.08</v>
      </c>
      <c r="AH235" s="147">
        <v>2873118</v>
      </c>
      <c r="AI235" s="147">
        <v>6001827</v>
      </c>
      <c r="AJ235" s="147">
        <v>8884741</v>
      </c>
      <c r="AK235" s="147">
        <v>11085201</v>
      </c>
      <c r="AL235" s="147">
        <v>2053698</v>
      </c>
      <c r="AM235" s="147">
        <v>5369685</v>
      </c>
      <c r="AN235" s="147">
        <v>8033750</v>
      </c>
      <c r="AO235" s="147">
        <v>10537337</v>
      </c>
      <c r="AP235" s="147">
        <v>1566871</v>
      </c>
      <c r="AQ235" s="147">
        <v>3973093</v>
      </c>
      <c r="AR235" s="147">
        <v>6925101</v>
      </c>
      <c r="AS235" s="147">
        <v>9640317</v>
      </c>
      <c r="AT235" s="147">
        <v>2228621</v>
      </c>
      <c r="AU235" s="147">
        <v>4121853</v>
      </c>
      <c r="AV235" s="147">
        <v>0</v>
      </c>
      <c r="AW235" s="147">
        <v>0</v>
      </c>
      <c r="AX235" s="147">
        <v>0</v>
      </c>
      <c r="AY235" s="147">
        <v>0</v>
      </c>
      <c r="AZ235" s="147">
        <v>0</v>
      </c>
      <c r="BA235" s="10"/>
      <c r="BB235" s="10"/>
      <c r="BC235" s="10"/>
      <c r="BD235" s="10"/>
      <c r="BE235" s="10"/>
      <c r="BF235" s="10"/>
      <c r="BG235" s="10"/>
      <c r="BH235" s="10"/>
      <c r="BI235" s="10"/>
      <c r="BJ235" s="10"/>
      <c r="BK235" s="10"/>
      <c r="BL235" s="10"/>
      <c r="BM235" s="10"/>
      <c r="BN235" s="10"/>
      <c r="BO235" s="10"/>
      <c r="BP235" s="10"/>
      <c r="BQ235" s="10"/>
      <c r="BR235" s="10"/>
      <c r="BS235" s="10"/>
    </row>
    <row r="236" spans="1:71" ht="16.5" hidden="1" customHeight="1" x14ac:dyDescent="0.3">
      <c r="A236" s="147" t="s">
        <v>853</v>
      </c>
      <c r="B236" s="147">
        <v>1256347</v>
      </c>
      <c r="C236" s="147">
        <v>173725</v>
      </c>
      <c r="D236" s="147">
        <v>-4256614</v>
      </c>
      <c r="E236" s="147">
        <v>-3723446</v>
      </c>
      <c r="F236" s="147">
        <v>2528259</v>
      </c>
      <c r="G236" s="147">
        <v>3303863</v>
      </c>
      <c r="H236" s="147">
        <v>2187591</v>
      </c>
      <c r="I236" s="147">
        <v>3362465.22</v>
      </c>
      <c r="J236" s="147">
        <v>566986</v>
      </c>
      <c r="K236" s="147">
        <v>-1273376</v>
      </c>
      <c r="L236" s="147">
        <v>-1370630</v>
      </c>
      <c r="M236" s="147">
        <v>-1034083.51</v>
      </c>
      <c r="N236" s="147">
        <v>-948336</v>
      </c>
      <c r="O236" s="147">
        <v>-2644266</v>
      </c>
      <c r="P236" s="147">
        <v>-4549885</v>
      </c>
      <c r="Q236" s="147">
        <v>-6133838.1299999999</v>
      </c>
      <c r="R236" s="147">
        <v>-2483470</v>
      </c>
      <c r="S236" s="147">
        <v>-5096236</v>
      </c>
      <c r="T236" s="147">
        <v>-5250098</v>
      </c>
      <c r="U236" s="147">
        <v>-8773727.6329999994</v>
      </c>
      <c r="V236" s="147">
        <v>1642512</v>
      </c>
      <c r="W236" s="147">
        <v>-2628506</v>
      </c>
      <c r="X236" s="147">
        <v>-2294487</v>
      </c>
      <c r="Y236" s="147">
        <v>-2398359.6209999998</v>
      </c>
      <c r="Z236" s="147">
        <v>2592979</v>
      </c>
      <c r="AA236" s="147">
        <v>1462783</v>
      </c>
      <c r="AB236" s="147">
        <v>312922</v>
      </c>
      <c r="AC236" s="147">
        <v>-2049232.6159999999</v>
      </c>
      <c r="AD236" s="147">
        <v>3641467</v>
      </c>
      <c r="AE236" s="147">
        <v>4960656</v>
      </c>
      <c r="AF236" s="147">
        <v>5820990</v>
      </c>
      <c r="AG236" s="147">
        <v>3480747.67</v>
      </c>
      <c r="AH236" s="147">
        <v>3764761</v>
      </c>
      <c r="AI236" s="147">
        <v>-637542</v>
      </c>
      <c r="AJ236" s="147">
        <v>-3138260</v>
      </c>
      <c r="AK236" s="147">
        <v>-4275375</v>
      </c>
      <c r="AL236" s="147">
        <v>-78810</v>
      </c>
      <c r="AM236" s="147">
        <v>-2473618</v>
      </c>
      <c r="AN236" s="147">
        <v>-3964115</v>
      </c>
      <c r="AO236" s="147">
        <v>-4756788</v>
      </c>
      <c r="AP236" s="147">
        <v>3490826</v>
      </c>
      <c r="AQ236" s="147">
        <v>4315105</v>
      </c>
      <c r="AR236" s="147">
        <v>2807102</v>
      </c>
      <c r="AS236" s="147">
        <v>3018910</v>
      </c>
      <c r="AT236" s="147">
        <v>2429951</v>
      </c>
      <c r="AU236" s="147">
        <v>577511</v>
      </c>
      <c r="AV236" s="147">
        <v>0</v>
      </c>
      <c r="AW236" s="147">
        <v>0</v>
      </c>
      <c r="AX236" s="147">
        <v>0</v>
      </c>
      <c r="AY236" s="147">
        <v>0</v>
      </c>
      <c r="AZ236" s="147">
        <v>0</v>
      </c>
      <c r="BA236" s="10"/>
      <c r="BB236" s="10"/>
      <c r="BC236" s="10"/>
      <c r="BD236" s="10"/>
      <c r="BE236" s="10"/>
      <c r="BF236" s="10"/>
      <c r="BG236" s="10"/>
      <c r="BH236" s="10"/>
      <c r="BI236" s="10"/>
      <c r="BJ236" s="10"/>
      <c r="BK236" s="10"/>
      <c r="BL236" s="10"/>
      <c r="BM236" s="10"/>
      <c r="BN236" s="10"/>
      <c r="BO236" s="10"/>
      <c r="BP236" s="10"/>
      <c r="BQ236" s="10"/>
      <c r="BR236" s="10"/>
      <c r="BS236" s="10"/>
    </row>
    <row r="237" spans="1:71" ht="16.5" hidden="1" customHeight="1" x14ac:dyDescent="0.3">
      <c r="A237" s="147" t="s">
        <v>1062</v>
      </c>
      <c r="B237" s="147">
        <v>0</v>
      </c>
      <c r="C237" s="147">
        <v>0</v>
      </c>
      <c r="D237" s="147">
        <v>0</v>
      </c>
      <c r="E237" s="147">
        <v>0</v>
      </c>
      <c r="F237" s="147">
        <v>0</v>
      </c>
      <c r="G237" s="147">
        <v>171517</v>
      </c>
      <c r="H237" s="147">
        <v>438059</v>
      </c>
      <c r="I237" s="147">
        <v>464995.88</v>
      </c>
      <c r="J237" s="147">
        <v>-110451</v>
      </c>
      <c r="K237" s="147">
        <v>-513516</v>
      </c>
      <c r="L237" s="147">
        <v>-35022</v>
      </c>
      <c r="M237" s="147">
        <v>-662675.81999999995</v>
      </c>
      <c r="N237" s="147">
        <v>-932952</v>
      </c>
      <c r="O237" s="147">
        <v>-1619666</v>
      </c>
      <c r="P237" s="147">
        <v>-1085644</v>
      </c>
      <c r="Q237" s="147">
        <v>-1617843.01</v>
      </c>
      <c r="R237" s="147">
        <v>-863247</v>
      </c>
      <c r="S237" s="147">
        <v>-1648319</v>
      </c>
      <c r="T237" s="147">
        <v>-1394335</v>
      </c>
      <c r="U237" s="147">
        <v>-930089.53300000005</v>
      </c>
      <c r="V237" s="147">
        <v>346391</v>
      </c>
      <c r="W237" s="147">
        <v>-2159087</v>
      </c>
      <c r="X237" s="147">
        <v>-626356</v>
      </c>
      <c r="Y237" s="147">
        <v>-934068.83200000005</v>
      </c>
      <c r="Z237" s="147">
        <v>574306</v>
      </c>
      <c r="AA237" s="147">
        <v>-955504</v>
      </c>
      <c r="AB237" s="147">
        <v>178680</v>
      </c>
      <c r="AC237" s="147">
        <v>-834784.63399999996</v>
      </c>
      <c r="AD237" s="147">
        <v>1169496</v>
      </c>
      <c r="AE237" s="147">
        <v>840952</v>
      </c>
      <c r="AF237" s="147">
        <v>1890421</v>
      </c>
      <c r="AG237" s="147">
        <v>-65205.4</v>
      </c>
      <c r="AH237" s="147">
        <v>914542</v>
      </c>
      <c r="AI237" s="147">
        <v>-1304874</v>
      </c>
      <c r="AJ237" s="147">
        <v>-1113196</v>
      </c>
      <c r="AK237" s="147">
        <v>195235</v>
      </c>
      <c r="AL237" s="147">
        <v>252317</v>
      </c>
      <c r="AM237" s="147">
        <v>-1206520</v>
      </c>
      <c r="AN237" s="147">
        <v>-886169</v>
      </c>
      <c r="AO237" s="147">
        <v>150999</v>
      </c>
      <c r="AP237" s="147">
        <v>1922661</v>
      </c>
      <c r="AQ237" s="147">
        <v>638993</v>
      </c>
      <c r="AR237" s="147">
        <v>73955</v>
      </c>
      <c r="AS237" s="147">
        <v>-423193</v>
      </c>
      <c r="AT237" s="147">
        <v>1481613</v>
      </c>
      <c r="AU237" s="147">
        <v>347477</v>
      </c>
      <c r="AV237" s="147">
        <v>0</v>
      </c>
      <c r="AW237" s="147">
        <v>0</v>
      </c>
      <c r="AX237" s="147">
        <v>0</v>
      </c>
      <c r="AY237" s="147">
        <v>0</v>
      </c>
      <c r="AZ237" s="147">
        <v>0</v>
      </c>
      <c r="BA237" s="10"/>
      <c r="BB237" s="10"/>
      <c r="BC237" s="10"/>
      <c r="BD237" s="10"/>
      <c r="BE237" s="10"/>
      <c r="BF237" s="10"/>
      <c r="BG237" s="10"/>
      <c r="BH237" s="10"/>
      <c r="BI237" s="10"/>
      <c r="BJ237" s="10"/>
      <c r="BK237" s="10"/>
      <c r="BL237" s="10"/>
      <c r="BM237" s="10"/>
      <c r="BN237" s="10"/>
      <c r="BO237" s="10"/>
      <c r="BP237" s="10"/>
      <c r="BQ237" s="10"/>
      <c r="BR237" s="10"/>
      <c r="BS237" s="10"/>
    </row>
    <row r="238" spans="1:71" ht="16.5" hidden="1" customHeight="1" x14ac:dyDescent="0.3">
      <c r="A238" s="147" t="s">
        <v>1064</v>
      </c>
      <c r="B238" s="147">
        <v>0</v>
      </c>
      <c r="C238" s="147">
        <v>0</v>
      </c>
      <c r="D238" s="147">
        <v>0</v>
      </c>
      <c r="E238" s="147">
        <v>0</v>
      </c>
      <c r="F238" s="147">
        <v>0</v>
      </c>
      <c r="G238" s="147">
        <v>2956251</v>
      </c>
      <c r="H238" s="147">
        <v>1530806</v>
      </c>
      <c r="I238" s="147">
        <v>2963248.67</v>
      </c>
      <c r="J238" s="147">
        <v>570168</v>
      </c>
      <c r="K238" s="147">
        <v>-1003639</v>
      </c>
      <c r="L238" s="147">
        <v>-1609092</v>
      </c>
      <c r="M238" s="147">
        <v>-603777.73</v>
      </c>
      <c r="N238" s="147">
        <v>73053</v>
      </c>
      <c r="O238" s="147">
        <v>-908934</v>
      </c>
      <c r="P238" s="147">
        <v>-3462831</v>
      </c>
      <c r="Q238" s="147">
        <v>-4301590.3099999996</v>
      </c>
      <c r="R238" s="147">
        <v>-1508452</v>
      </c>
      <c r="S238" s="147">
        <v>-3317458</v>
      </c>
      <c r="T238" s="147">
        <v>-3663289</v>
      </c>
      <c r="U238" s="147">
        <v>-7805934.4160000002</v>
      </c>
      <c r="V238" s="147">
        <v>1396463</v>
      </c>
      <c r="W238" s="147">
        <v>-486363</v>
      </c>
      <c r="X238" s="147">
        <v>-1674425</v>
      </c>
      <c r="Y238" s="147">
        <v>-1620946.2590000001</v>
      </c>
      <c r="Z238" s="147">
        <v>2189436</v>
      </c>
      <c r="AA238" s="147">
        <v>2564855</v>
      </c>
      <c r="AB238" s="147">
        <v>77459</v>
      </c>
      <c r="AC238" s="147">
        <v>-910885.10800000001</v>
      </c>
      <c r="AD238" s="147">
        <v>2294621</v>
      </c>
      <c r="AE238" s="147">
        <v>4023662</v>
      </c>
      <c r="AF238" s="147">
        <v>3954036</v>
      </c>
      <c r="AG238" s="147">
        <v>3397535.3</v>
      </c>
      <c r="AH238" s="147">
        <v>2977106</v>
      </c>
      <c r="AI238" s="147">
        <v>706564</v>
      </c>
      <c r="AJ238" s="147">
        <v>-1775092</v>
      </c>
      <c r="AK238" s="147">
        <v>-4159662</v>
      </c>
      <c r="AL238" s="147">
        <v>-314798</v>
      </c>
      <c r="AM238" s="147">
        <v>-1313964</v>
      </c>
      <c r="AN238" s="147">
        <v>-3144995</v>
      </c>
      <c r="AO238" s="147">
        <v>-4823684</v>
      </c>
      <c r="AP238" s="147">
        <v>1680056</v>
      </c>
      <c r="AQ238" s="147">
        <v>3483564</v>
      </c>
      <c r="AR238" s="147">
        <v>2482952</v>
      </c>
      <c r="AS238" s="147">
        <v>3351501</v>
      </c>
      <c r="AT238" s="147">
        <v>956230</v>
      </c>
      <c r="AU238" s="147">
        <v>91702</v>
      </c>
      <c r="AV238" s="147">
        <v>0</v>
      </c>
      <c r="AW238" s="147">
        <v>0</v>
      </c>
      <c r="AX238" s="147">
        <v>0</v>
      </c>
      <c r="AY238" s="147">
        <v>0</v>
      </c>
      <c r="AZ238" s="147">
        <v>0</v>
      </c>
      <c r="BA238" s="10"/>
      <c r="BB238" s="10"/>
      <c r="BC238" s="10"/>
      <c r="BD238" s="10"/>
      <c r="BE238" s="10"/>
      <c r="BF238" s="10"/>
      <c r="BG238" s="10"/>
      <c r="BH238" s="10"/>
      <c r="BI238" s="10"/>
      <c r="BJ238" s="10"/>
      <c r="BK238" s="10"/>
      <c r="BL238" s="10"/>
      <c r="BM238" s="10"/>
      <c r="BN238" s="10"/>
      <c r="BO238" s="10"/>
      <c r="BP238" s="10"/>
      <c r="BQ238" s="10"/>
      <c r="BR238" s="10"/>
      <c r="BS238" s="10"/>
    </row>
    <row r="239" spans="1:71" ht="16.5" hidden="1" customHeight="1" x14ac:dyDescent="0.3">
      <c r="A239" s="147" t="s">
        <v>854</v>
      </c>
      <c r="B239" s="147">
        <v>0</v>
      </c>
      <c r="C239" s="147">
        <v>0</v>
      </c>
      <c r="D239" s="147">
        <v>0</v>
      </c>
      <c r="E239" s="147">
        <v>0</v>
      </c>
      <c r="F239" s="147">
        <v>0</v>
      </c>
      <c r="G239" s="147">
        <v>107278</v>
      </c>
      <c r="H239" s="147">
        <v>121390</v>
      </c>
      <c r="I239" s="147">
        <v>-173363.65</v>
      </c>
      <c r="J239" s="147">
        <v>108192</v>
      </c>
      <c r="K239" s="147">
        <v>239895</v>
      </c>
      <c r="L239" s="147">
        <v>272227</v>
      </c>
      <c r="M239" s="147">
        <v>311021.34000000003</v>
      </c>
      <c r="N239" s="147">
        <v>-97528</v>
      </c>
      <c r="O239" s="147">
        <v>-137874</v>
      </c>
      <c r="P239" s="147">
        <v>-9616</v>
      </c>
      <c r="Q239" s="147">
        <v>-225389.43</v>
      </c>
      <c r="R239" s="147">
        <v>-82376</v>
      </c>
      <c r="S239" s="147">
        <v>-91563</v>
      </c>
      <c r="T239" s="147">
        <v>-140144</v>
      </c>
      <c r="U239" s="147">
        <v>59827.19</v>
      </c>
      <c r="V239" s="147">
        <v>-34230</v>
      </c>
      <c r="W239" s="147">
        <v>56359</v>
      </c>
      <c r="X239" s="147">
        <v>59148</v>
      </c>
      <c r="Y239" s="147">
        <v>215671.99600000001</v>
      </c>
      <c r="Z239" s="147">
        <v>-158879</v>
      </c>
      <c r="AA239" s="147">
        <v>18227</v>
      </c>
      <c r="AB239" s="147">
        <v>31518</v>
      </c>
      <c r="AC239" s="147">
        <v>-407051.27799999999</v>
      </c>
      <c r="AD239" s="147">
        <v>222427</v>
      </c>
      <c r="AE239" s="147">
        <v>191441</v>
      </c>
      <c r="AF239" s="147">
        <v>106233</v>
      </c>
      <c r="AG239" s="147">
        <v>291636.90999999997</v>
      </c>
      <c r="AH239" s="147">
        <v>-126887</v>
      </c>
      <c r="AI239" s="147">
        <v>155953</v>
      </c>
      <c r="AJ239" s="147">
        <v>-91637</v>
      </c>
      <c r="AK239" s="147">
        <v>-310948</v>
      </c>
      <c r="AL239" s="147">
        <v>112908</v>
      </c>
      <c r="AM239" s="147">
        <v>196053</v>
      </c>
      <c r="AN239" s="147">
        <v>233174</v>
      </c>
      <c r="AO239" s="147">
        <v>180094</v>
      </c>
      <c r="AP239" s="147">
        <v>-57890</v>
      </c>
      <c r="AQ239" s="147">
        <v>70064</v>
      </c>
      <c r="AR239" s="147">
        <v>92195</v>
      </c>
      <c r="AS239" s="147">
        <v>-53807</v>
      </c>
      <c r="AT239" s="147">
        <v>-21149</v>
      </c>
      <c r="AU239" s="147">
        <v>143479</v>
      </c>
      <c r="AV239" s="147">
        <v>0</v>
      </c>
      <c r="AW239" s="147">
        <v>0</v>
      </c>
      <c r="AX239" s="147">
        <v>0</v>
      </c>
      <c r="AY239" s="147">
        <v>0</v>
      </c>
      <c r="AZ239" s="147">
        <v>0</v>
      </c>
      <c r="BA239" s="10"/>
      <c r="BB239" s="10"/>
      <c r="BC239" s="10"/>
      <c r="BD239" s="10"/>
      <c r="BE239" s="10"/>
      <c r="BF239" s="10"/>
      <c r="BG239" s="10"/>
      <c r="BH239" s="10"/>
      <c r="BI239" s="10"/>
      <c r="BJ239" s="10"/>
      <c r="BK239" s="10"/>
      <c r="BL239" s="10"/>
      <c r="BM239" s="10"/>
      <c r="BN239" s="10"/>
      <c r="BO239" s="10"/>
      <c r="BP239" s="10"/>
      <c r="BQ239" s="10"/>
      <c r="BR239" s="10"/>
      <c r="BS239" s="10"/>
    </row>
    <row r="240" spans="1:71" ht="16.5" hidden="1" customHeight="1" x14ac:dyDescent="0.3">
      <c r="A240" s="147" t="s">
        <v>855</v>
      </c>
      <c r="B240" s="147">
        <v>0</v>
      </c>
      <c r="C240" s="147">
        <v>0</v>
      </c>
      <c r="D240" s="147">
        <v>0</v>
      </c>
      <c r="E240" s="147">
        <v>0</v>
      </c>
      <c r="F240" s="147">
        <v>0</v>
      </c>
      <c r="G240" s="147">
        <v>68817</v>
      </c>
      <c r="H240" s="147">
        <v>97336</v>
      </c>
      <c r="I240" s="147">
        <v>107584.31</v>
      </c>
      <c r="J240" s="147">
        <v>-923</v>
      </c>
      <c r="K240" s="147">
        <v>3884</v>
      </c>
      <c r="L240" s="147">
        <v>1257</v>
      </c>
      <c r="M240" s="147">
        <v>-78651.289999999994</v>
      </c>
      <c r="N240" s="147">
        <v>9091</v>
      </c>
      <c r="O240" s="147">
        <v>22208</v>
      </c>
      <c r="P240" s="147">
        <v>8206</v>
      </c>
      <c r="Q240" s="147">
        <v>10984.62</v>
      </c>
      <c r="R240" s="147">
        <v>-29395</v>
      </c>
      <c r="S240" s="147">
        <v>-38896</v>
      </c>
      <c r="T240" s="147">
        <v>-52330</v>
      </c>
      <c r="U240" s="147">
        <v>-97530.873999999996</v>
      </c>
      <c r="V240" s="147">
        <v>-66112</v>
      </c>
      <c r="W240" s="147">
        <v>-39415</v>
      </c>
      <c r="X240" s="147">
        <v>-52854</v>
      </c>
      <c r="Y240" s="147">
        <v>-59016.525999999998</v>
      </c>
      <c r="Z240" s="147">
        <v>-11884</v>
      </c>
      <c r="AA240" s="147">
        <v>-164795</v>
      </c>
      <c r="AB240" s="147">
        <v>25265</v>
      </c>
      <c r="AC240" s="147">
        <v>103488.40399999999</v>
      </c>
      <c r="AD240" s="147">
        <v>-45077</v>
      </c>
      <c r="AE240" s="147">
        <v>-95399</v>
      </c>
      <c r="AF240" s="147">
        <v>-129700</v>
      </c>
      <c r="AG240" s="147">
        <v>-143219.14000000001</v>
      </c>
      <c r="AH240" s="147">
        <v>0</v>
      </c>
      <c r="AI240" s="147">
        <v>-195185</v>
      </c>
      <c r="AJ240" s="147">
        <v>-158335</v>
      </c>
      <c r="AK240" s="147">
        <v>0</v>
      </c>
      <c r="AL240" s="147">
        <v>-129237</v>
      </c>
      <c r="AM240" s="147">
        <v>-149187</v>
      </c>
      <c r="AN240" s="147">
        <v>-166125</v>
      </c>
      <c r="AO240" s="147">
        <v>-264197</v>
      </c>
      <c r="AP240" s="147">
        <v>-54001</v>
      </c>
      <c r="AQ240" s="147">
        <v>122484</v>
      </c>
      <c r="AR240" s="147">
        <v>158000</v>
      </c>
      <c r="AS240" s="147">
        <v>144409</v>
      </c>
      <c r="AT240" s="147">
        <v>13257</v>
      </c>
      <c r="AU240" s="147">
        <v>-5147</v>
      </c>
      <c r="AV240" s="147">
        <v>0</v>
      </c>
      <c r="AW240" s="147">
        <v>0</v>
      </c>
      <c r="AX240" s="147">
        <v>0</v>
      </c>
      <c r="AY240" s="147">
        <v>0</v>
      </c>
      <c r="AZ240" s="147">
        <v>0</v>
      </c>
      <c r="BA240" s="10"/>
      <c r="BB240" s="10"/>
      <c r="BC240" s="10"/>
      <c r="BD240" s="10"/>
      <c r="BE240" s="10"/>
      <c r="BF240" s="10"/>
      <c r="BG240" s="10"/>
      <c r="BH240" s="10"/>
      <c r="BI240" s="10"/>
      <c r="BJ240" s="10"/>
      <c r="BK240" s="10"/>
      <c r="BL240" s="10"/>
      <c r="BM240" s="10"/>
      <c r="BN240" s="10"/>
      <c r="BO240" s="10"/>
      <c r="BP240" s="10"/>
      <c r="BQ240" s="10"/>
      <c r="BR240" s="10"/>
      <c r="BS240" s="10"/>
    </row>
    <row r="241" spans="1:71" ht="16.5" hidden="1" customHeight="1" x14ac:dyDescent="0.3">
      <c r="A241" s="147" t="s">
        <v>856</v>
      </c>
      <c r="B241" s="147">
        <v>-774550</v>
      </c>
      <c r="C241" s="147">
        <v>-555660</v>
      </c>
      <c r="D241" s="147">
        <v>714055</v>
      </c>
      <c r="E241" s="147">
        <v>750993</v>
      </c>
      <c r="F241" s="147">
        <v>-837369</v>
      </c>
      <c r="G241" s="147">
        <v>-166052</v>
      </c>
      <c r="H241" s="147">
        <v>-378361</v>
      </c>
      <c r="I241" s="147">
        <v>-369132.07</v>
      </c>
      <c r="J241" s="147">
        <v>-59921</v>
      </c>
      <c r="K241" s="147">
        <v>395170</v>
      </c>
      <c r="L241" s="147">
        <v>-26026</v>
      </c>
      <c r="M241" s="147">
        <v>-654994.19999999995</v>
      </c>
      <c r="N241" s="147">
        <v>-106282</v>
      </c>
      <c r="O241" s="147">
        <v>1635457</v>
      </c>
      <c r="P241" s="147">
        <v>-686677</v>
      </c>
      <c r="Q241" s="147">
        <v>767920.9</v>
      </c>
      <c r="R241" s="147">
        <v>1336788</v>
      </c>
      <c r="S241" s="147">
        <v>1989472</v>
      </c>
      <c r="T241" s="147">
        <v>2102322</v>
      </c>
      <c r="U241" s="147">
        <v>2792877.1189999999</v>
      </c>
      <c r="V241" s="147">
        <v>-1414930</v>
      </c>
      <c r="W241" s="147">
        <v>-694295</v>
      </c>
      <c r="X241" s="147">
        <v>-237840</v>
      </c>
      <c r="Y241" s="147">
        <v>-1895556.068</v>
      </c>
      <c r="Z241" s="147">
        <v>-15746</v>
      </c>
      <c r="AA241" s="147">
        <v>1383408</v>
      </c>
      <c r="AB241" s="147">
        <v>2325973</v>
      </c>
      <c r="AC241" s="147">
        <v>1486600.2930000001</v>
      </c>
      <c r="AD241" s="147">
        <v>-151476</v>
      </c>
      <c r="AE241" s="147">
        <v>-285591</v>
      </c>
      <c r="AF241" s="147">
        <v>2080767</v>
      </c>
      <c r="AG241" s="147">
        <v>1241844.78</v>
      </c>
      <c r="AH241" s="147">
        <v>-1273548</v>
      </c>
      <c r="AI241" s="147">
        <v>1558651</v>
      </c>
      <c r="AJ241" s="147">
        <v>2660737</v>
      </c>
      <c r="AK241" s="147">
        <v>2666655</v>
      </c>
      <c r="AL241" s="147">
        <v>-16240</v>
      </c>
      <c r="AM241" s="147">
        <v>1808633</v>
      </c>
      <c r="AN241" s="147">
        <v>2119647</v>
      </c>
      <c r="AO241" s="147">
        <v>1894764</v>
      </c>
      <c r="AP241" s="147">
        <v>-2455692</v>
      </c>
      <c r="AQ241" s="147">
        <v>-759306</v>
      </c>
      <c r="AR241" s="147">
        <v>1340217</v>
      </c>
      <c r="AS241" s="147">
        <v>639981</v>
      </c>
      <c r="AT241" s="147">
        <v>-2433796</v>
      </c>
      <c r="AU241" s="147">
        <v>-93502</v>
      </c>
      <c r="AV241" s="147">
        <v>0</v>
      </c>
      <c r="AW241" s="147">
        <v>0</v>
      </c>
      <c r="AX241" s="147">
        <v>0</v>
      </c>
      <c r="AY241" s="147">
        <v>0</v>
      </c>
      <c r="AZ241" s="147">
        <v>0</v>
      </c>
      <c r="BA241" s="10"/>
      <c r="BB241" s="10"/>
      <c r="BC241" s="10"/>
      <c r="BD241" s="10"/>
      <c r="BE241" s="10"/>
      <c r="BF241" s="10"/>
      <c r="BG241" s="10"/>
      <c r="BH241" s="10"/>
      <c r="BI241" s="10"/>
      <c r="BJ241" s="10"/>
      <c r="BK241" s="10"/>
      <c r="BL241" s="10"/>
      <c r="BM241" s="10"/>
      <c r="BN241" s="10"/>
      <c r="BO241" s="10"/>
      <c r="BP241" s="10"/>
      <c r="BQ241" s="10"/>
      <c r="BR241" s="10"/>
      <c r="BS241" s="10"/>
    </row>
    <row r="242" spans="1:71" ht="16.5" hidden="1" customHeight="1" x14ac:dyDescent="0.3">
      <c r="A242" s="147" t="s">
        <v>1065</v>
      </c>
      <c r="B242" s="147">
        <v>0</v>
      </c>
      <c r="C242" s="147">
        <v>0</v>
      </c>
      <c r="D242" s="147">
        <v>0</v>
      </c>
      <c r="E242" s="147">
        <v>0</v>
      </c>
      <c r="F242" s="147">
        <v>0</v>
      </c>
      <c r="G242" s="147">
        <v>-356426</v>
      </c>
      <c r="H242" s="147">
        <v>-772659</v>
      </c>
      <c r="I242" s="147">
        <v>-684098.58</v>
      </c>
      <c r="J242" s="147">
        <v>139388</v>
      </c>
      <c r="K242" s="147">
        <v>576997</v>
      </c>
      <c r="L242" s="147">
        <v>-34673</v>
      </c>
      <c r="M242" s="147">
        <v>-343156.93</v>
      </c>
      <c r="N242" s="147">
        <v>16043</v>
      </c>
      <c r="O242" s="147">
        <v>1358716</v>
      </c>
      <c r="P242" s="147">
        <v>-1309474</v>
      </c>
      <c r="Q242" s="147">
        <v>653779.15</v>
      </c>
      <c r="R242" s="147">
        <v>1002206</v>
      </c>
      <c r="S242" s="147">
        <v>1793188</v>
      </c>
      <c r="T242" s="147">
        <v>1977350</v>
      </c>
      <c r="U242" s="147">
        <v>2623837.551</v>
      </c>
      <c r="V242" s="147">
        <v>-1190569</v>
      </c>
      <c r="W242" s="147">
        <v>-437643</v>
      </c>
      <c r="X242" s="147">
        <v>-87423</v>
      </c>
      <c r="Y242" s="147">
        <v>-1690281.3049999999</v>
      </c>
      <c r="Z242" s="147">
        <v>178168</v>
      </c>
      <c r="AA242" s="147">
        <v>1737322</v>
      </c>
      <c r="AB242" s="147">
        <v>2432945</v>
      </c>
      <c r="AC242" s="147">
        <v>1122975.06</v>
      </c>
      <c r="AD242" s="147">
        <v>-90173</v>
      </c>
      <c r="AE242" s="147">
        <v>556443</v>
      </c>
      <c r="AF242" s="147">
        <v>2396738</v>
      </c>
      <c r="AG242" s="147">
        <v>1474165.66</v>
      </c>
      <c r="AH242" s="147">
        <v>-973336</v>
      </c>
      <c r="AI242" s="147">
        <v>1716109</v>
      </c>
      <c r="AJ242" s="147">
        <v>3259181</v>
      </c>
      <c r="AK242" s="147">
        <v>2938483</v>
      </c>
      <c r="AL242" s="147">
        <v>151699</v>
      </c>
      <c r="AM242" s="147">
        <v>2028534</v>
      </c>
      <c r="AN242" s="147">
        <v>2352229</v>
      </c>
      <c r="AO242" s="147">
        <v>2201694</v>
      </c>
      <c r="AP242" s="147">
        <v>-2444071</v>
      </c>
      <c r="AQ242" s="147">
        <v>-902715</v>
      </c>
      <c r="AR242" s="147">
        <v>1074801</v>
      </c>
      <c r="AS242" s="147">
        <v>556293</v>
      </c>
      <c r="AT242" s="147">
        <v>-2169610</v>
      </c>
      <c r="AU242" s="147">
        <v>97962</v>
      </c>
      <c r="AV242" s="147">
        <v>0</v>
      </c>
      <c r="AW242" s="147">
        <v>0</v>
      </c>
      <c r="AX242" s="147">
        <v>0</v>
      </c>
      <c r="AY242" s="147">
        <v>0</v>
      </c>
      <c r="AZ242" s="147">
        <v>0</v>
      </c>
      <c r="BA242" s="10"/>
      <c r="BB242" s="10"/>
      <c r="BC242" s="10"/>
      <c r="BD242" s="10"/>
      <c r="BE242" s="10"/>
      <c r="BF242" s="10"/>
      <c r="BG242" s="10"/>
      <c r="BH242" s="10"/>
      <c r="BI242" s="10"/>
      <c r="BJ242" s="10"/>
      <c r="BK242" s="10"/>
      <c r="BL242" s="10"/>
      <c r="BM242" s="10"/>
      <c r="BN242" s="10"/>
      <c r="BO242" s="10"/>
      <c r="BP242" s="10"/>
      <c r="BQ242" s="10"/>
      <c r="BR242" s="10"/>
      <c r="BS242" s="10"/>
    </row>
    <row r="243" spans="1:71" ht="16.5" hidden="1" customHeight="1" x14ac:dyDescent="0.3">
      <c r="A243" s="147" t="s">
        <v>857</v>
      </c>
      <c r="B243" s="147">
        <v>0</v>
      </c>
      <c r="C243" s="147">
        <v>0</v>
      </c>
      <c r="D243" s="147">
        <v>0</v>
      </c>
      <c r="E243" s="147">
        <v>0</v>
      </c>
      <c r="F243" s="147">
        <v>0</v>
      </c>
      <c r="G243" s="147">
        <v>207217</v>
      </c>
      <c r="H243" s="147">
        <v>385793</v>
      </c>
      <c r="I243" s="147">
        <v>443456.78</v>
      </c>
      <c r="J243" s="147">
        <v>-199140</v>
      </c>
      <c r="K243" s="147">
        <v>-160635</v>
      </c>
      <c r="L243" s="147">
        <v>49605</v>
      </c>
      <c r="M243" s="147">
        <v>-266604.44</v>
      </c>
      <c r="N243" s="147">
        <v>-185212</v>
      </c>
      <c r="O243" s="147">
        <v>106367</v>
      </c>
      <c r="P243" s="147">
        <v>420854</v>
      </c>
      <c r="Q243" s="147">
        <v>-1828.98</v>
      </c>
      <c r="R243" s="147">
        <v>242040</v>
      </c>
      <c r="S243" s="147">
        <v>93053</v>
      </c>
      <c r="T243" s="147">
        <v>39167</v>
      </c>
      <c r="U243" s="147">
        <v>74789.850999999995</v>
      </c>
      <c r="V243" s="147">
        <v>-177281</v>
      </c>
      <c r="W243" s="147">
        <v>-168620</v>
      </c>
      <c r="X243" s="147">
        <v>13043</v>
      </c>
      <c r="Y243" s="147">
        <v>-60575.118000000002</v>
      </c>
      <c r="Z243" s="147">
        <v>-135367</v>
      </c>
      <c r="AA243" s="147">
        <v>-249263</v>
      </c>
      <c r="AB243" s="147">
        <v>-4187</v>
      </c>
      <c r="AC243" s="147">
        <v>246525.573</v>
      </c>
      <c r="AD243" s="147">
        <v>-188234</v>
      </c>
      <c r="AE243" s="147">
        <v>-668481</v>
      </c>
      <c r="AF243" s="147">
        <v>-432437</v>
      </c>
      <c r="AG243" s="147">
        <v>-133758.62</v>
      </c>
      <c r="AH243" s="147">
        <v>-279629</v>
      </c>
      <c r="AI243" s="147">
        <v>-90521</v>
      </c>
      <c r="AJ243" s="147">
        <v>-461017</v>
      </c>
      <c r="AK243" s="147">
        <v>-287172</v>
      </c>
      <c r="AL243" s="147">
        <v>-172503</v>
      </c>
      <c r="AM243" s="147">
        <v>-220840</v>
      </c>
      <c r="AN243" s="147">
        <v>-263805</v>
      </c>
      <c r="AO243" s="147">
        <v>-282610</v>
      </c>
      <c r="AP243" s="147">
        <v>-20255</v>
      </c>
      <c r="AQ243" s="147">
        <v>14121</v>
      </c>
      <c r="AR243" s="147">
        <v>155544</v>
      </c>
      <c r="AS243" s="147">
        <v>145565</v>
      </c>
      <c r="AT243" s="147">
        <v>-102516</v>
      </c>
      <c r="AU243" s="147">
        <v>-58739</v>
      </c>
      <c r="AV243" s="147">
        <v>0</v>
      </c>
      <c r="AW243" s="147">
        <v>0</v>
      </c>
      <c r="AX243" s="147">
        <v>0</v>
      </c>
      <c r="AY243" s="147">
        <v>0</v>
      </c>
      <c r="AZ243" s="147">
        <v>0</v>
      </c>
      <c r="BA243" s="10"/>
      <c r="BB243" s="10"/>
      <c r="BC243" s="10"/>
      <c r="BD243" s="10"/>
      <c r="BE243" s="10"/>
      <c r="BF243" s="10"/>
      <c r="BG243" s="10"/>
      <c r="BH243" s="10"/>
      <c r="BI243" s="10"/>
      <c r="BJ243" s="10"/>
      <c r="BK243" s="10"/>
      <c r="BL243" s="10"/>
      <c r="BM243" s="10"/>
      <c r="BN243" s="10"/>
      <c r="BO243" s="10"/>
      <c r="BP243" s="10"/>
      <c r="BQ243" s="10"/>
      <c r="BR243" s="10"/>
      <c r="BS243" s="10"/>
    </row>
    <row r="244" spans="1:71" ht="16.5" hidden="1" customHeight="1" x14ac:dyDescent="0.3">
      <c r="A244" s="147" t="s">
        <v>858</v>
      </c>
      <c r="B244" s="147">
        <v>0</v>
      </c>
      <c r="C244" s="147">
        <v>0</v>
      </c>
      <c r="D244" s="147">
        <v>0</v>
      </c>
      <c r="E244" s="147">
        <v>0</v>
      </c>
      <c r="F244" s="147">
        <v>0</v>
      </c>
      <c r="G244" s="147">
        <v>-16843</v>
      </c>
      <c r="H244" s="147">
        <v>8505</v>
      </c>
      <c r="I244" s="147">
        <v>-128490.26</v>
      </c>
      <c r="J244" s="147">
        <v>-169</v>
      </c>
      <c r="K244" s="147">
        <v>-21192</v>
      </c>
      <c r="L244" s="147">
        <v>-40958</v>
      </c>
      <c r="M244" s="147">
        <v>-45232.84</v>
      </c>
      <c r="N244" s="147">
        <v>62887</v>
      </c>
      <c r="O244" s="147">
        <v>170374</v>
      </c>
      <c r="P244" s="147">
        <v>201943</v>
      </c>
      <c r="Q244" s="147">
        <v>115970.73</v>
      </c>
      <c r="R244" s="147">
        <v>92542</v>
      </c>
      <c r="S244" s="147">
        <v>103231</v>
      </c>
      <c r="T244" s="147">
        <v>85805</v>
      </c>
      <c r="U244" s="147">
        <v>94249.717000000004</v>
      </c>
      <c r="V244" s="147">
        <v>-47080</v>
      </c>
      <c r="W244" s="147">
        <v>-88032</v>
      </c>
      <c r="X244" s="147">
        <v>-163460</v>
      </c>
      <c r="Y244" s="147">
        <v>-144699.64499999999</v>
      </c>
      <c r="Z244" s="147">
        <v>-58547</v>
      </c>
      <c r="AA244" s="147">
        <v>-104651</v>
      </c>
      <c r="AB244" s="147">
        <v>-102785</v>
      </c>
      <c r="AC244" s="147">
        <v>117099.66</v>
      </c>
      <c r="AD244" s="147">
        <v>126931</v>
      </c>
      <c r="AE244" s="147">
        <v>-173553</v>
      </c>
      <c r="AF244" s="147">
        <v>116466</v>
      </c>
      <c r="AG244" s="147">
        <v>-98562.25</v>
      </c>
      <c r="AH244" s="147">
        <v>-20583</v>
      </c>
      <c r="AI244" s="147">
        <v>-66937</v>
      </c>
      <c r="AJ244" s="147">
        <v>-137427</v>
      </c>
      <c r="AK244" s="147">
        <v>15344</v>
      </c>
      <c r="AL244" s="147">
        <v>4564</v>
      </c>
      <c r="AM244" s="147">
        <v>939</v>
      </c>
      <c r="AN244" s="147">
        <v>31223</v>
      </c>
      <c r="AO244" s="147">
        <v>-24320</v>
      </c>
      <c r="AP244" s="147">
        <v>8634</v>
      </c>
      <c r="AQ244" s="147">
        <v>129288</v>
      </c>
      <c r="AR244" s="147">
        <v>109872</v>
      </c>
      <c r="AS244" s="147">
        <v>-61877</v>
      </c>
      <c r="AT244" s="147">
        <v>-161670</v>
      </c>
      <c r="AU244" s="147">
        <v>-132725</v>
      </c>
      <c r="AV244" s="147">
        <v>0</v>
      </c>
      <c r="AW244" s="147">
        <v>0</v>
      </c>
      <c r="AX244" s="147">
        <v>0</v>
      </c>
      <c r="AY244" s="147">
        <v>0</v>
      </c>
      <c r="AZ244" s="147">
        <v>0</v>
      </c>
      <c r="BA244" s="10"/>
      <c r="BB244" s="10"/>
      <c r="BC244" s="10"/>
      <c r="BD244" s="10"/>
      <c r="BE244" s="10"/>
      <c r="BF244" s="10"/>
      <c r="BG244" s="10"/>
      <c r="BH244" s="10"/>
      <c r="BI244" s="10"/>
      <c r="BJ244" s="10"/>
      <c r="BK244" s="10"/>
      <c r="BL244" s="10"/>
      <c r="BM244" s="10"/>
      <c r="BN244" s="10"/>
      <c r="BO244" s="10"/>
      <c r="BP244" s="10"/>
      <c r="BQ244" s="10"/>
      <c r="BR244" s="10"/>
      <c r="BS244" s="10"/>
    </row>
    <row r="245" spans="1:71" ht="16.5" hidden="1" customHeight="1" x14ac:dyDescent="0.3">
      <c r="A245" s="147" t="s">
        <v>859</v>
      </c>
      <c r="B245" s="147">
        <v>1303479</v>
      </c>
      <c r="C245" s="147">
        <v>1703862</v>
      </c>
      <c r="D245" s="147">
        <v>5755</v>
      </c>
      <c r="E245" s="147">
        <v>1654968</v>
      </c>
      <c r="F245" s="147">
        <v>2866443</v>
      </c>
      <c r="G245" s="147">
        <v>5812547</v>
      </c>
      <c r="H245" s="147">
        <v>6305226</v>
      </c>
      <c r="I245" s="147">
        <v>9005493.4199999999</v>
      </c>
      <c r="J245" s="147">
        <v>1999833</v>
      </c>
      <c r="K245" s="147">
        <v>2365297</v>
      </c>
      <c r="L245" s="147">
        <v>3090722</v>
      </c>
      <c r="M245" s="147">
        <v>4042373.38</v>
      </c>
      <c r="N245" s="147">
        <v>918776</v>
      </c>
      <c r="O245" s="147">
        <v>4497168</v>
      </c>
      <c r="P245" s="147">
        <v>3906073</v>
      </c>
      <c r="Q245" s="147">
        <v>5790048.0499999998</v>
      </c>
      <c r="R245" s="147">
        <v>1411398</v>
      </c>
      <c r="S245" s="147">
        <v>2942501</v>
      </c>
      <c r="T245" s="147">
        <v>5686754</v>
      </c>
      <c r="U245" s="147">
        <v>4856143.6770000001</v>
      </c>
      <c r="V245" s="147">
        <v>1937595</v>
      </c>
      <c r="W245" s="147">
        <v>221272</v>
      </c>
      <c r="X245" s="147">
        <v>3546941</v>
      </c>
      <c r="Y245" s="147">
        <v>4269160.47</v>
      </c>
      <c r="Z245" s="147">
        <v>4799184</v>
      </c>
      <c r="AA245" s="147">
        <v>8267236</v>
      </c>
      <c r="AB245" s="147">
        <v>11007111</v>
      </c>
      <c r="AC245" s="147">
        <v>9851181.0549999997</v>
      </c>
      <c r="AD245" s="147">
        <v>5563262</v>
      </c>
      <c r="AE245" s="147">
        <v>10107889</v>
      </c>
      <c r="AF245" s="147">
        <v>16524984</v>
      </c>
      <c r="AG245" s="147">
        <v>15945112.529999999</v>
      </c>
      <c r="AH245" s="147">
        <v>5364331</v>
      </c>
      <c r="AI245" s="147">
        <v>6922936</v>
      </c>
      <c r="AJ245" s="147">
        <v>8407218</v>
      </c>
      <c r="AK245" s="147">
        <v>9476481</v>
      </c>
      <c r="AL245" s="147">
        <v>1958648</v>
      </c>
      <c r="AM245" s="147">
        <v>4704700</v>
      </c>
      <c r="AN245" s="147">
        <v>6189282</v>
      </c>
      <c r="AO245" s="147">
        <v>7675313</v>
      </c>
      <c r="AP245" s="147">
        <v>2602005</v>
      </c>
      <c r="AQ245" s="147">
        <v>7528892</v>
      </c>
      <c r="AR245" s="147">
        <v>11072420</v>
      </c>
      <c r="AS245" s="147">
        <v>13299208</v>
      </c>
      <c r="AT245" s="147">
        <v>2224776</v>
      </c>
      <c r="AU245" s="147">
        <v>4605862</v>
      </c>
      <c r="AV245" s="147">
        <v>0</v>
      </c>
      <c r="AW245" s="147">
        <v>0</v>
      </c>
      <c r="AX245" s="147">
        <v>0</v>
      </c>
      <c r="AY245" s="147">
        <v>0</v>
      </c>
      <c r="AZ245" s="147">
        <v>0</v>
      </c>
      <c r="BA245" s="10"/>
      <c r="BB245" s="10"/>
      <c r="BC245" s="10"/>
      <c r="BD245" s="10"/>
      <c r="BE245" s="10"/>
      <c r="BF245" s="10"/>
      <c r="BG245" s="10"/>
      <c r="BH245" s="10"/>
      <c r="BI245" s="10"/>
      <c r="BJ245" s="10"/>
      <c r="BK245" s="10"/>
      <c r="BL245" s="10"/>
      <c r="BM245" s="10"/>
      <c r="BN245" s="10"/>
      <c r="BO245" s="10"/>
      <c r="BP245" s="10"/>
      <c r="BQ245" s="10"/>
      <c r="BR245" s="10"/>
      <c r="BS245" s="10"/>
    </row>
    <row r="246" spans="1:71" ht="16.5" hidden="1" customHeight="1" x14ac:dyDescent="0.3">
      <c r="A246" s="147" t="s">
        <v>861</v>
      </c>
      <c r="B246" s="147">
        <v>0</v>
      </c>
      <c r="C246" s="147">
        <v>0</v>
      </c>
      <c r="D246" s="147">
        <v>-435198</v>
      </c>
      <c r="E246" s="147">
        <v>-580417</v>
      </c>
      <c r="F246" s="147">
        <v>0</v>
      </c>
      <c r="G246" s="147">
        <v>0</v>
      </c>
      <c r="H246" s="147">
        <v>0</v>
      </c>
      <c r="I246" s="147">
        <v>0</v>
      </c>
      <c r="J246" s="147">
        <v>0</v>
      </c>
      <c r="K246" s="147">
        <v>0</v>
      </c>
      <c r="L246" s="147">
        <v>0</v>
      </c>
      <c r="M246" s="147">
        <v>0</v>
      </c>
      <c r="N246" s="147">
        <v>0</v>
      </c>
      <c r="O246" s="147">
        <v>0</v>
      </c>
      <c r="P246" s="147">
        <v>0</v>
      </c>
      <c r="Q246" s="147">
        <v>0</v>
      </c>
      <c r="R246" s="147">
        <v>0</v>
      </c>
      <c r="S246" s="147">
        <v>0</v>
      </c>
      <c r="T246" s="147">
        <v>0</v>
      </c>
      <c r="U246" s="147">
        <v>0</v>
      </c>
      <c r="V246" s="147">
        <v>0</v>
      </c>
      <c r="W246" s="147">
        <v>0</v>
      </c>
      <c r="X246" s="147">
        <v>0</v>
      </c>
      <c r="Y246" s="147">
        <v>0</v>
      </c>
      <c r="Z246" s="147">
        <v>0</v>
      </c>
      <c r="AA246" s="147">
        <v>0</v>
      </c>
      <c r="AB246" s="147">
        <v>0</v>
      </c>
      <c r="AC246" s="147">
        <v>0</v>
      </c>
      <c r="AD246" s="147">
        <v>0</v>
      </c>
      <c r="AE246" s="147">
        <v>0</v>
      </c>
      <c r="AF246" s="147">
        <v>0</v>
      </c>
      <c r="AG246" s="147">
        <v>0</v>
      </c>
      <c r="AH246" s="147">
        <v>0</v>
      </c>
      <c r="AI246" s="147">
        <v>0</v>
      </c>
      <c r="AJ246" s="147">
        <v>0</v>
      </c>
      <c r="AK246" s="147">
        <v>0</v>
      </c>
      <c r="AL246" s="147">
        <v>0</v>
      </c>
      <c r="AM246" s="147">
        <v>0</v>
      </c>
      <c r="AN246" s="147">
        <v>0</v>
      </c>
      <c r="AO246" s="147">
        <v>0</v>
      </c>
      <c r="AP246" s="147">
        <v>0</v>
      </c>
      <c r="AQ246" s="147">
        <v>0</v>
      </c>
      <c r="AR246" s="147">
        <v>0</v>
      </c>
      <c r="AS246" s="147">
        <v>0</v>
      </c>
      <c r="AT246" s="147">
        <v>0</v>
      </c>
      <c r="AU246" s="147">
        <v>0</v>
      </c>
      <c r="AV246" s="147">
        <v>0</v>
      </c>
      <c r="AW246" s="147">
        <v>0</v>
      </c>
      <c r="AX246" s="147">
        <v>0</v>
      </c>
      <c r="AY246" s="147">
        <v>0</v>
      </c>
      <c r="AZ246" s="147">
        <v>0</v>
      </c>
      <c r="BA246" s="10"/>
      <c r="BB246" s="10"/>
      <c r="BC246" s="10"/>
      <c r="BD246" s="10"/>
      <c r="BE246" s="10"/>
      <c r="BF246" s="10"/>
      <c r="BG246" s="10"/>
      <c r="BH246" s="10"/>
      <c r="BI246" s="10"/>
      <c r="BJ246" s="10"/>
      <c r="BK246" s="10"/>
      <c r="BL246" s="10"/>
      <c r="BM246" s="10"/>
      <c r="BN246" s="10"/>
      <c r="BO246" s="10"/>
      <c r="BP246" s="10"/>
      <c r="BQ246" s="10"/>
      <c r="BR246" s="10"/>
      <c r="BS246" s="10"/>
    </row>
    <row r="247" spans="1:71" ht="16.5" hidden="1" customHeight="1" x14ac:dyDescent="0.3">
      <c r="A247" s="147" t="s">
        <v>862</v>
      </c>
      <c r="B247" s="147">
        <v>0</v>
      </c>
      <c r="C247" s="147">
        <v>0</v>
      </c>
      <c r="D247" s="147">
        <v>-247240</v>
      </c>
      <c r="E247" s="147">
        <v>-284217</v>
      </c>
      <c r="F247" s="147">
        <v>-32336</v>
      </c>
      <c r="G247" s="147">
        <v>-191820</v>
      </c>
      <c r="H247" s="147">
        <v>-377063</v>
      </c>
      <c r="I247" s="147">
        <v>-427763.39</v>
      </c>
      <c r="J247" s="147">
        <v>-36647</v>
      </c>
      <c r="K247" s="147">
        <v>-322630</v>
      </c>
      <c r="L247" s="147">
        <v>-589804</v>
      </c>
      <c r="M247" s="147">
        <v>-618967.96</v>
      </c>
      <c r="N247" s="147">
        <v>-27987</v>
      </c>
      <c r="O247" s="147">
        <v>-95552</v>
      </c>
      <c r="P247" s="147">
        <v>-331808</v>
      </c>
      <c r="Q247" s="147">
        <v>-328043.13</v>
      </c>
      <c r="R247" s="147">
        <v>-12963</v>
      </c>
      <c r="S247" s="147">
        <v>-270049</v>
      </c>
      <c r="T247" s="147">
        <v>-458877</v>
      </c>
      <c r="U247" s="147">
        <v>-405330.451</v>
      </c>
      <c r="V247" s="147">
        <v>-38772</v>
      </c>
      <c r="W247" s="147">
        <v>-170238</v>
      </c>
      <c r="X247" s="147">
        <v>-343651</v>
      </c>
      <c r="Y247" s="147">
        <v>-398068.79</v>
      </c>
      <c r="Z247" s="147">
        <v>-44793</v>
      </c>
      <c r="AA247" s="147">
        <v>-363008</v>
      </c>
      <c r="AB247" s="147">
        <v>-543560</v>
      </c>
      <c r="AC247" s="147">
        <v>-575345.26899999997</v>
      </c>
      <c r="AD247" s="147">
        <v>-64244</v>
      </c>
      <c r="AE247" s="147">
        <v>-448128</v>
      </c>
      <c r="AF247" s="147">
        <v>-718351</v>
      </c>
      <c r="AG247" s="147">
        <v>-1070649.57</v>
      </c>
      <c r="AH247" s="147">
        <v>-196775</v>
      </c>
      <c r="AI247" s="147">
        <v>-935998</v>
      </c>
      <c r="AJ247" s="147">
        <v>-1271409</v>
      </c>
      <c r="AK247" s="147">
        <v>-1706592</v>
      </c>
      <c r="AL247" s="147">
        <v>-263861</v>
      </c>
      <c r="AM247" s="147">
        <v>-429270</v>
      </c>
      <c r="AN247" s="147">
        <v>-696968</v>
      </c>
      <c r="AO247" s="147">
        <v>-857544</v>
      </c>
      <c r="AP247" s="147">
        <v>-70308</v>
      </c>
      <c r="AQ247" s="147">
        <v>0</v>
      </c>
      <c r="AR247" s="147">
        <v>-421464</v>
      </c>
      <c r="AS247" s="147">
        <v>-433245</v>
      </c>
      <c r="AT247" s="147">
        <v>332978</v>
      </c>
      <c r="AU247" s="147">
        <v>48319</v>
      </c>
      <c r="AV247" s="147">
        <v>0</v>
      </c>
      <c r="AW247" s="147">
        <v>0</v>
      </c>
      <c r="AX247" s="147">
        <v>0</v>
      </c>
      <c r="AY247" s="147">
        <v>0</v>
      </c>
      <c r="AZ247" s="147">
        <v>0</v>
      </c>
      <c r="BA247" s="10"/>
      <c r="BB247" s="10"/>
      <c r="BC247" s="10"/>
      <c r="BD247" s="10"/>
      <c r="BE247" s="10"/>
      <c r="BF247" s="10"/>
      <c r="BG247" s="10"/>
      <c r="BH247" s="10"/>
      <c r="BI247" s="10"/>
      <c r="BJ247" s="10"/>
      <c r="BK247" s="10"/>
      <c r="BL247" s="10"/>
      <c r="BM247" s="10"/>
      <c r="BN247" s="10"/>
      <c r="BO247" s="10"/>
      <c r="BP247" s="10"/>
      <c r="BQ247" s="10"/>
      <c r="BR247" s="10"/>
      <c r="BS247" s="10"/>
    </row>
    <row r="248" spans="1:71" ht="16.5" hidden="1" customHeight="1" x14ac:dyDescent="0.3">
      <c r="A248" s="147" t="s">
        <v>863</v>
      </c>
      <c r="B248" s="147">
        <v>1303479</v>
      </c>
      <c r="C248" s="147">
        <v>1703862</v>
      </c>
      <c r="D248" s="147">
        <v>-676683</v>
      </c>
      <c r="E248" s="147">
        <v>790334</v>
      </c>
      <c r="F248" s="147">
        <v>2834107</v>
      </c>
      <c r="G248" s="147">
        <v>5620727</v>
      </c>
      <c r="H248" s="147">
        <v>5928163</v>
      </c>
      <c r="I248" s="147">
        <v>8577730.0299999993</v>
      </c>
      <c r="J248" s="147">
        <v>1963186</v>
      </c>
      <c r="K248" s="147">
        <v>2042667</v>
      </c>
      <c r="L248" s="147">
        <v>2500918</v>
      </c>
      <c r="M248" s="147">
        <v>3423405.42</v>
      </c>
      <c r="N248" s="147">
        <v>890789</v>
      </c>
      <c r="O248" s="147">
        <v>4401616</v>
      </c>
      <c r="P248" s="147">
        <v>3574265</v>
      </c>
      <c r="Q248" s="147">
        <v>5462004.9199999999</v>
      </c>
      <c r="R248" s="147">
        <v>1398435</v>
      </c>
      <c r="S248" s="147">
        <v>2672452</v>
      </c>
      <c r="T248" s="147">
        <v>5227877</v>
      </c>
      <c r="U248" s="147">
        <v>4450813.2259999998</v>
      </c>
      <c r="V248" s="147">
        <v>1898823</v>
      </c>
      <c r="W248" s="147">
        <v>51034</v>
      </c>
      <c r="X248" s="147">
        <v>3203290</v>
      </c>
      <c r="Y248" s="147">
        <v>3871091.68</v>
      </c>
      <c r="Z248" s="147">
        <v>4754391</v>
      </c>
      <c r="AA248" s="147">
        <v>7904228</v>
      </c>
      <c r="AB248" s="147">
        <v>10463551</v>
      </c>
      <c r="AC248" s="147">
        <v>9275835.7860000003</v>
      </c>
      <c r="AD248" s="147">
        <v>5499018</v>
      </c>
      <c r="AE248" s="147">
        <v>9659761</v>
      </c>
      <c r="AF248" s="147">
        <v>15806633</v>
      </c>
      <c r="AG248" s="147">
        <v>14874462.960000001</v>
      </c>
      <c r="AH248" s="147">
        <v>5167556</v>
      </c>
      <c r="AI248" s="147">
        <v>5986938</v>
      </c>
      <c r="AJ248" s="147">
        <v>7135809</v>
      </c>
      <c r="AK248" s="147">
        <v>7769889</v>
      </c>
      <c r="AL248" s="147">
        <v>1694787</v>
      </c>
      <c r="AM248" s="147">
        <v>4275430</v>
      </c>
      <c r="AN248" s="147">
        <v>5492314</v>
      </c>
      <c r="AO248" s="147">
        <v>6817769</v>
      </c>
      <c r="AP248" s="147">
        <v>2531697</v>
      </c>
      <c r="AQ248" s="147">
        <v>7528892</v>
      </c>
      <c r="AR248" s="147">
        <v>10650956</v>
      </c>
      <c r="AS248" s="147">
        <v>12865963</v>
      </c>
      <c r="AT248" s="147">
        <v>2557754</v>
      </c>
      <c r="AU248" s="147">
        <v>4654181</v>
      </c>
      <c r="AV248" s="147">
        <v>6749131</v>
      </c>
      <c r="AW248" s="147">
        <v>11755298</v>
      </c>
      <c r="AX248" s="147">
        <v>2252844</v>
      </c>
      <c r="AY248" s="147">
        <v>8456203</v>
      </c>
      <c r="AZ248" s="147">
        <v>11511636</v>
      </c>
      <c r="BA248" s="10"/>
      <c r="BB248" s="10"/>
      <c r="BC248" s="10"/>
      <c r="BD248" s="10"/>
      <c r="BE248" s="10"/>
      <c r="BF248" s="10"/>
      <c r="BG248" s="10"/>
      <c r="BH248" s="10"/>
      <c r="BI248" s="10"/>
      <c r="BJ248" s="10"/>
      <c r="BK248" s="10"/>
      <c r="BL248" s="10"/>
      <c r="BM248" s="10"/>
      <c r="BN248" s="10"/>
      <c r="BO248" s="10"/>
      <c r="BP248" s="10"/>
      <c r="BQ248" s="10"/>
      <c r="BR248" s="10"/>
      <c r="BS248" s="10"/>
    </row>
    <row r="249" spans="1:71" ht="16.5" hidden="1" customHeight="1" x14ac:dyDescent="0.3">
      <c r="A249" s="147"/>
      <c r="B249" s="147"/>
      <c r="C249" s="147"/>
      <c r="D249" s="147"/>
      <c r="E249" s="147"/>
      <c r="F249" s="147"/>
      <c r="G249" s="147"/>
      <c r="H249" s="147"/>
      <c r="I249" s="147"/>
      <c r="J249" s="147"/>
      <c r="K249" s="147"/>
      <c r="L249" s="147"/>
      <c r="M249" s="147"/>
      <c r="N249" s="147"/>
      <c r="O249" s="147"/>
      <c r="P249" s="147"/>
      <c r="Q249" s="147"/>
      <c r="R249" s="147"/>
      <c r="S249" s="147"/>
      <c r="T249" s="147"/>
      <c r="U249" s="147"/>
      <c r="V249" s="147"/>
      <c r="W249" s="147"/>
      <c r="X249" s="147"/>
      <c r="Y249" s="147"/>
      <c r="Z249" s="147"/>
      <c r="AA249" s="147"/>
      <c r="AB249" s="147"/>
      <c r="AC249" s="147"/>
      <c r="AD249" s="147"/>
      <c r="AE249" s="147"/>
      <c r="AF249" s="147"/>
      <c r="AG249" s="147"/>
      <c r="AH249" s="147"/>
      <c r="AI249" s="147"/>
      <c r="AJ249" s="147"/>
      <c r="AK249" s="147"/>
      <c r="AL249" s="147"/>
      <c r="AM249" s="147"/>
      <c r="AN249" s="147"/>
      <c r="AO249" s="147"/>
      <c r="AP249" s="147"/>
      <c r="AQ249" s="147"/>
      <c r="AR249" s="147"/>
      <c r="AS249" s="147"/>
      <c r="AT249" s="147"/>
      <c r="AU249" s="147"/>
      <c r="AV249" s="147"/>
      <c r="AW249" s="147"/>
      <c r="AX249" s="147"/>
      <c r="AY249" s="147"/>
      <c r="AZ249" s="147"/>
      <c r="BA249" s="10"/>
      <c r="BB249" s="10"/>
      <c r="BC249" s="10"/>
      <c r="BD249" s="10"/>
      <c r="BE249" s="10"/>
      <c r="BF249" s="10"/>
      <c r="BG249" s="10"/>
      <c r="BH249" s="10"/>
      <c r="BI249" s="10"/>
      <c r="BJ249" s="10"/>
      <c r="BK249" s="10"/>
      <c r="BL249" s="10"/>
      <c r="BM249" s="10"/>
      <c r="BN249" s="10"/>
      <c r="BO249" s="10"/>
      <c r="BP249" s="10"/>
      <c r="BQ249" s="10"/>
      <c r="BR249" s="10"/>
      <c r="BS249" s="10"/>
    </row>
    <row r="250" spans="1:71" ht="16.5" hidden="1" customHeight="1" x14ac:dyDescent="0.3">
      <c r="A250" s="147" t="s">
        <v>864</v>
      </c>
      <c r="B250" s="147"/>
      <c r="C250" s="147"/>
      <c r="D250" s="147"/>
      <c r="E250" s="147"/>
      <c r="F250" s="147"/>
      <c r="G250" s="147"/>
      <c r="H250" s="147"/>
      <c r="I250" s="147"/>
      <c r="J250" s="147"/>
      <c r="K250" s="147"/>
      <c r="L250" s="147"/>
      <c r="M250" s="147"/>
      <c r="N250" s="147"/>
      <c r="O250" s="147"/>
      <c r="P250" s="147"/>
      <c r="Q250" s="147"/>
      <c r="R250" s="147"/>
      <c r="S250" s="147"/>
      <c r="T250" s="147"/>
      <c r="U250" s="147"/>
      <c r="V250" s="147"/>
      <c r="W250" s="147"/>
      <c r="X250" s="147"/>
      <c r="Y250" s="147"/>
      <c r="Z250" s="147"/>
      <c r="AA250" s="147"/>
      <c r="AB250" s="147"/>
      <c r="AC250" s="147"/>
      <c r="AD250" s="147"/>
      <c r="AE250" s="147"/>
      <c r="AF250" s="147"/>
      <c r="AG250" s="147"/>
      <c r="AH250" s="147"/>
      <c r="AI250" s="147"/>
      <c r="AJ250" s="147"/>
      <c r="AK250" s="147"/>
      <c r="AL250" s="147"/>
      <c r="AM250" s="147"/>
      <c r="AN250" s="147"/>
      <c r="AO250" s="147"/>
      <c r="AP250" s="147"/>
      <c r="AQ250" s="147"/>
      <c r="AR250" s="147"/>
      <c r="AS250" s="147"/>
      <c r="AT250" s="147"/>
      <c r="AU250" s="147"/>
      <c r="AV250" s="147"/>
      <c r="AW250" s="147"/>
      <c r="AX250" s="147"/>
      <c r="AY250" s="147"/>
      <c r="AZ250" s="147"/>
      <c r="BA250" s="10"/>
      <c r="BB250" s="10"/>
      <c r="BC250" s="10"/>
      <c r="BD250" s="10"/>
      <c r="BE250" s="10"/>
      <c r="BF250" s="10"/>
      <c r="BG250" s="10"/>
      <c r="BH250" s="10"/>
      <c r="BI250" s="10"/>
      <c r="BJ250" s="10"/>
      <c r="BK250" s="10"/>
      <c r="BL250" s="10"/>
      <c r="BM250" s="10"/>
      <c r="BN250" s="10"/>
      <c r="BO250" s="10"/>
      <c r="BP250" s="10"/>
      <c r="BQ250" s="10"/>
      <c r="BR250" s="10"/>
      <c r="BS250" s="10"/>
    </row>
    <row r="251" spans="1:71" ht="16.5" hidden="1" customHeight="1" x14ac:dyDescent="0.3">
      <c r="A251" s="147" t="s">
        <v>865</v>
      </c>
      <c r="B251" s="147">
        <v>0</v>
      </c>
      <c r="C251" s="147">
        <v>0</v>
      </c>
      <c r="D251" s="147">
        <v>0</v>
      </c>
      <c r="E251" s="147">
        <v>0</v>
      </c>
      <c r="F251" s="147">
        <v>0</v>
      </c>
      <c r="G251" s="147">
        <v>0</v>
      </c>
      <c r="H251" s="147">
        <v>0</v>
      </c>
      <c r="I251" s="147">
        <v>0</v>
      </c>
      <c r="J251" s="147">
        <v>0</v>
      </c>
      <c r="K251" s="147">
        <v>0</v>
      </c>
      <c r="L251" s="147">
        <v>0</v>
      </c>
      <c r="M251" s="147">
        <v>0</v>
      </c>
      <c r="N251" s="147">
        <v>0</v>
      </c>
      <c r="O251" s="147">
        <v>0</v>
      </c>
      <c r="P251" s="147">
        <v>0</v>
      </c>
      <c r="Q251" s="147">
        <v>0</v>
      </c>
      <c r="R251" s="147">
        <v>0</v>
      </c>
      <c r="S251" s="147">
        <v>0</v>
      </c>
      <c r="T251" s="147">
        <v>0</v>
      </c>
      <c r="U251" s="147">
        <v>0</v>
      </c>
      <c r="V251" s="147">
        <v>0</v>
      </c>
      <c r="W251" s="147">
        <v>0</v>
      </c>
      <c r="X251" s="147">
        <v>0</v>
      </c>
      <c r="Y251" s="147">
        <v>-1593720</v>
      </c>
      <c r="Z251" s="147">
        <v>-5960530</v>
      </c>
      <c r="AA251" s="147">
        <v>-5960530</v>
      </c>
      <c r="AB251" s="147">
        <v>-906280</v>
      </c>
      <c r="AC251" s="147">
        <v>-2450091.6069999998</v>
      </c>
      <c r="AD251" s="147">
        <v>-9033</v>
      </c>
      <c r="AE251" s="147">
        <v>-24140</v>
      </c>
      <c r="AF251" s="147">
        <v>4169179</v>
      </c>
      <c r="AG251" s="147">
        <v>4043821.71</v>
      </c>
      <c r="AH251" s="147">
        <v>0</v>
      </c>
      <c r="AI251" s="147">
        <v>0</v>
      </c>
      <c r="AJ251" s="147">
        <v>0</v>
      </c>
      <c r="AK251" s="147">
        <v>0</v>
      </c>
      <c r="AL251" s="147">
        <v>0</v>
      </c>
      <c r="AM251" s="147">
        <v>0</v>
      </c>
      <c r="AN251" s="147">
        <v>0</v>
      </c>
      <c r="AO251" s="147">
        <v>-63560</v>
      </c>
      <c r="AP251" s="147">
        <v>0</v>
      </c>
      <c r="AQ251" s="147">
        <v>63560</v>
      </c>
      <c r="AR251" s="147">
        <v>63560</v>
      </c>
      <c r="AS251" s="147">
        <v>63560</v>
      </c>
      <c r="AT251" s="147">
        <v>0</v>
      </c>
      <c r="AU251" s="147">
        <v>0</v>
      </c>
      <c r="AV251" s="147">
        <v>0</v>
      </c>
      <c r="AW251" s="147">
        <v>0</v>
      </c>
      <c r="AX251" s="147">
        <v>0</v>
      </c>
      <c r="AY251" s="147">
        <v>0</v>
      </c>
      <c r="AZ251" s="147">
        <v>0</v>
      </c>
      <c r="BA251" s="10"/>
      <c r="BB251" s="10"/>
      <c r="BC251" s="10"/>
      <c r="BD251" s="10"/>
      <c r="BE251" s="10"/>
      <c r="BF251" s="10"/>
      <c r="BG251" s="10"/>
      <c r="BH251" s="10"/>
      <c r="BI251" s="10"/>
      <c r="BJ251" s="10"/>
      <c r="BK251" s="10"/>
      <c r="BL251" s="10"/>
      <c r="BM251" s="10"/>
      <c r="BN251" s="10"/>
      <c r="BO251" s="10"/>
      <c r="BP251" s="10"/>
      <c r="BQ251" s="10"/>
      <c r="BR251" s="10"/>
      <c r="BS251" s="10"/>
    </row>
    <row r="252" spans="1:71" ht="16.5" hidden="1" customHeight="1" x14ac:dyDescent="0.3">
      <c r="A252" s="147" t="s">
        <v>866</v>
      </c>
      <c r="B252" s="147">
        <v>0</v>
      </c>
      <c r="C252" s="147">
        <v>0</v>
      </c>
      <c r="D252" s="147">
        <v>0</v>
      </c>
      <c r="E252" s="147">
        <v>0</v>
      </c>
      <c r="F252" s="147">
        <v>0</v>
      </c>
      <c r="G252" s="147">
        <v>0</v>
      </c>
      <c r="H252" s="147">
        <v>0</v>
      </c>
      <c r="I252" s="147">
        <v>0</v>
      </c>
      <c r="J252" s="147">
        <v>0</v>
      </c>
      <c r="K252" s="147">
        <v>0</v>
      </c>
      <c r="L252" s="147">
        <v>0</v>
      </c>
      <c r="M252" s="147">
        <v>0</v>
      </c>
      <c r="N252" s="147">
        <v>0</v>
      </c>
      <c r="O252" s="147">
        <v>0</v>
      </c>
      <c r="P252" s="147">
        <v>0</v>
      </c>
      <c r="Q252" s="147">
        <v>-1040.99</v>
      </c>
      <c r="R252" s="147">
        <v>-205</v>
      </c>
      <c r="S252" s="147">
        <v>-202</v>
      </c>
      <c r="T252" s="147">
        <v>-202</v>
      </c>
      <c r="U252" s="147">
        <v>-200.36799999999999</v>
      </c>
      <c r="V252" s="147">
        <v>0</v>
      </c>
      <c r="W252" s="147">
        <v>0</v>
      </c>
      <c r="X252" s="147">
        <v>0</v>
      </c>
      <c r="Y252" s="147">
        <v>0</v>
      </c>
      <c r="Z252" s="147">
        <v>0</v>
      </c>
      <c r="AA252" s="147">
        <v>-36</v>
      </c>
      <c r="AB252" s="147">
        <v>3022</v>
      </c>
      <c r="AC252" s="147">
        <v>-170.58799999999999</v>
      </c>
      <c r="AD252" s="147">
        <v>0</v>
      </c>
      <c r="AE252" s="147">
        <v>3186</v>
      </c>
      <c r="AF252" s="147">
        <v>1814</v>
      </c>
      <c r="AG252" s="147">
        <v>2146.71</v>
      </c>
      <c r="AH252" s="147">
        <v>4135</v>
      </c>
      <c r="AI252" s="147">
        <v>4972</v>
      </c>
      <c r="AJ252" s="147">
        <v>-2337702</v>
      </c>
      <c r="AK252" s="147">
        <v>-2663336</v>
      </c>
      <c r="AL252" s="147">
        <v>4176</v>
      </c>
      <c r="AM252" s="147">
        <v>3560</v>
      </c>
      <c r="AN252" s="147">
        <v>458504</v>
      </c>
      <c r="AO252" s="147">
        <v>1821614</v>
      </c>
      <c r="AP252" s="147">
        <v>-111</v>
      </c>
      <c r="AQ252" s="147">
        <v>144661</v>
      </c>
      <c r="AR252" s="147">
        <v>1028578</v>
      </c>
      <c r="AS252" s="147">
        <v>1028473</v>
      </c>
      <c r="AT252" s="147">
        <v>-148</v>
      </c>
      <c r="AU252" s="147">
        <v>-269</v>
      </c>
      <c r="AV252" s="147">
        <v>-8753</v>
      </c>
      <c r="AW252" s="147">
        <v>-18758</v>
      </c>
      <c r="AX252" s="147">
        <v>0</v>
      </c>
      <c r="AY252" s="147">
        <v>-9868</v>
      </c>
      <c r="AZ252" s="147">
        <v>-45316</v>
      </c>
      <c r="BA252" s="10"/>
      <c r="BB252" s="10"/>
      <c r="BC252" s="10"/>
      <c r="BD252" s="10"/>
      <c r="BE252" s="10"/>
      <c r="BF252" s="10"/>
      <c r="BG252" s="10"/>
      <c r="BH252" s="10"/>
      <c r="BI252" s="10"/>
      <c r="BJ252" s="10"/>
      <c r="BK252" s="10"/>
      <c r="BL252" s="10"/>
      <c r="BM252" s="10"/>
      <c r="BN252" s="10"/>
      <c r="BO252" s="10"/>
      <c r="BP252" s="10"/>
      <c r="BQ252" s="10"/>
      <c r="BR252" s="10"/>
      <c r="BS252" s="10"/>
    </row>
    <row r="253" spans="1:71" ht="16.5" hidden="1" customHeight="1" x14ac:dyDescent="0.3">
      <c r="A253" s="147" t="s">
        <v>867</v>
      </c>
      <c r="B253" s="147">
        <v>0</v>
      </c>
      <c r="C253" s="147">
        <v>0</v>
      </c>
      <c r="D253" s="147">
        <v>0</v>
      </c>
      <c r="E253" s="147">
        <v>0</v>
      </c>
      <c r="F253" s="147">
        <v>0</v>
      </c>
      <c r="G253" s="147">
        <v>0</v>
      </c>
      <c r="H253" s="147">
        <v>0</v>
      </c>
      <c r="I253" s="147">
        <v>0</v>
      </c>
      <c r="J253" s="147">
        <v>0</v>
      </c>
      <c r="K253" s="147">
        <v>0</v>
      </c>
      <c r="L253" s="147">
        <v>0</v>
      </c>
      <c r="M253" s="147">
        <v>0</v>
      </c>
      <c r="N253" s="147">
        <v>0</v>
      </c>
      <c r="O253" s="147">
        <v>0</v>
      </c>
      <c r="P253" s="147">
        <v>0</v>
      </c>
      <c r="Q253" s="147">
        <v>0</v>
      </c>
      <c r="R253" s="147">
        <v>-205</v>
      </c>
      <c r="S253" s="147">
        <v>-202</v>
      </c>
      <c r="T253" s="147">
        <v>-202</v>
      </c>
      <c r="U253" s="147">
        <v>-200.36799999999999</v>
      </c>
      <c r="V253" s="147">
        <v>0</v>
      </c>
      <c r="W253" s="147">
        <v>0</v>
      </c>
      <c r="X253" s="147">
        <v>0</v>
      </c>
      <c r="Y253" s="147">
        <v>0</v>
      </c>
      <c r="Z253" s="147">
        <v>0</v>
      </c>
      <c r="AA253" s="147">
        <v>-36</v>
      </c>
      <c r="AB253" s="147">
        <v>-296</v>
      </c>
      <c r="AC253" s="147">
        <v>-170.58799999999999</v>
      </c>
      <c r="AD253" s="147">
        <v>0</v>
      </c>
      <c r="AE253" s="147">
        <v>-1002</v>
      </c>
      <c r="AF253" s="147">
        <v>-2374</v>
      </c>
      <c r="AG253" s="147">
        <v>-2041.74</v>
      </c>
      <c r="AH253" s="147">
        <v>-53</v>
      </c>
      <c r="AI253" s="147">
        <v>-1112</v>
      </c>
      <c r="AJ253" s="147">
        <v>-2343775</v>
      </c>
      <c r="AK253" s="147">
        <v>-2674164</v>
      </c>
      <c r="AL253" s="147">
        <v>-92</v>
      </c>
      <c r="AM253" s="147">
        <v>-708</v>
      </c>
      <c r="AN253" s="147">
        <v>-828</v>
      </c>
      <c r="AO253" s="147">
        <v>-932</v>
      </c>
      <c r="AP253" s="147">
        <v>-111</v>
      </c>
      <c r="AQ253" s="147">
        <v>-23957</v>
      </c>
      <c r="AR253" s="147">
        <v>-24051</v>
      </c>
      <c r="AS253" s="147">
        <v>-24157</v>
      </c>
      <c r="AT253" s="147">
        <v>-148</v>
      </c>
      <c r="AU253" s="147">
        <v>-269</v>
      </c>
      <c r="AV253" s="147">
        <v>-11090</v>
      </c>
      <c r="AW253" s="147">
        <v>-18758</v>
      </c>
      <c r="AX253" s="147">
        <v>0</v>
      </c>
      <c r="AY253" s="147">
        <v>-9868</v>
      </c>
      <c r="AZ253" s="147">
        <v>-45316</v>
      </c>
      <c r="BA253" s="10"/>
      <c r="BB253" s="10"/>
      <c r="BC253" s="10"/>
      <c r="BD253" s="10"/>
      <c r="BE253" s="10"/>
      <c r="BF253" s="10"/>
      <c r="BG253" s="10"/>
      <c r="BH253" s="10"/>
      <c r="BI253" s="10"/>
      <c r="BJ253" s="10"/>
      <c r="BK253" s="10"/>
      <c r="BL253" s="10"/>
      <c r="BM253" s="10"/>
      <c r="BN253" s="10"/>
      <c r="BO253" s="10"/>
      <c r="BP253" s="10"/>
      <c r="BQ253" s="10"/>
      <c r="BR253" s="10"/>
      <c r="BS253" s="10"/>
    </row>
    <row r="254" spans="1:71" ht="16.5" hidden="1" customHeight="1" x14ac:dyDescent="0.3">
      <c r="A254" s="147" t="s">
        <v>1067</v>
      </c>
      <c r="B254" s="147">
        <v>0</v>
      </c>
      <c r="C254" s="147">
        <v>0</v>
      </c>
      <c r="D254" s="147">
        <v>0</v>
      </c>
      <c r="E254" s="147">
        <v>0</v>
      </c>
      <c r="F254" s="147">
        <v>0</v>
      </c>
      <c r="G254" s="147">
        <v>0</v>
      </c>
      <c r="H254" s="147">
        <v>0</v>
      </c>
      <c r="I254" s="147">
        <v>0</v>
      </c>
      <c r="J254" s="147">
        <v>0</v>
      </c>
      <c r="K254" s="147">
        <v>0</v>
      </c>
      <c r="L254" s="147">
        <v>0</v>
      </c>
      <c r="M254" s="147">
        <v>0</v>
      </c>
      <c r="N254" s="147">
        <v>0</v>
      </c>
      <c r="O254" s="147">
        <v>0</v>
      </c>
      <c r="P254" s="147">
        <v>0</v>
      </c>
      <c r="Q254" s="147">
        <v>0</v>
      </c>
      <c r="R254" s="147">
        <v>0</v>
      </c>
      <c r="S254" s="147">
        <v>0</v>
      </c>
      <c r="T254" s="147">
        <v>0</v>
      </c>
      <c r="U254" s="147">
        <v>0</v>
      </c>
      <c r="V254" s="147">
        <v>0</v>
      </c>
      <c r="W254" s="147">
        <v>0</v>
      </c>
      <c r="X254" s="147">
        <v>0</v>
      </c>
      <c r="Y254" s="147">
        <v>0</v>
      </c>
      <c r="Z254" s="147">
        <v>0</v>
      </c>
      <c r="AA254" s="147">
        <v>0</v>
      </c>
      <c r="AB254" s="147">
        <v>3318</v>
      </c>
      <c r="AC254" s="147">
        <v>0</v>
      </c>
      <c r="AD254" s="147">
        <v>0</v>
      </c>
      <c r="AE254" s="147">
        <v>4188</v>
      </c>
      <c r="AF254" s="147">
        <v>4188</v>
      </c>
      <c r="AG254" s="147">
        <v>4188.45</v>
      </c>
      <c r="AH254" s="147">
        <v>4188</v>
      </c>
      <c r="AI254" s="147">
        <v>6084</v>
      </c>
      <c r="AJ254" s="147">
        <v>6073</v>
      </c>
      <c r="AK254" s="147">
        <v>10828</v>
      </c>
      <c r="AL254" s="147">
        <v>4268</v>
      </c>
      <c r="AM254" s="147">
        <v>4268</v>
      </c>
      <c r="AN254" s="147">
        <v>459332</v>
      </c>
      <c r="AO254" s="147">
        <v>1822546</v>
      </c>
      <c r="AP254" s="147">
        <v>0</v>
      </c>
      <c r="AQ254" s="147">
        <v>168618</v>
      </c>
      <c r="AR254" s="147">
        <v>1052629</v>
      </c>
      <c r="AS254" s="147">
        <v>1052630</v>
      </c>
      <c r="AT254" s="147">
        <v>0</v>
      </c>
      <c r="AU254" s="147">
        <v>0</v>
      </c>
      <c r="AV254" s="147">
        <v>2337</v>
      </c>
      <c r="AW254" s="147">
        <v>0</v>
      </c>
      <c r="AX254" s="147">
        <v>0</v>
      </c>
      <c r="AY254" s="147">
        <v>0</v>
      </c>
      <c r="AZ254" s="147">
        <v>0</v>
      </c>
      <c r="BA254" s="10"/>
      <c r="BB254" s="10"/>
      <c r="BC254" s="10"/>
      <c r="BD254" s="10"/>
      <c r="BE254" s="10"/>
      <c r="BF254" s="10"/>
      <c r="BG254" s="10"/>
      <c r="BH254" s="10"/>
      <c r="BI254" s="10"/>
      <c r="BJ254" s="10"/>
      <c r="BK254" s="10"/>
      <c r="BL254" s="10"/>
      <c r="BM254" s="10"/>
      <c r="BN254" s="10"/>
      <c r="BO254" s="10"/>
      <c r="BP254" s="10"/>
      <c r="BQ254" s="10"/>
      <c r="BR254" s="10"/>
      <c r="BS254" s="10"/>
    </row>
    <row r="255" spans="1:71" ht="16.5" hidden="1" customHeight="1" x14ac:dyDescent="0.3">
      <c r="A255" s="147" t="s">
        <v>1068</v>
      </c>
      <c r="B255" s="147">
        <v>0</v>
      </c>
      <c r="C255" s="147">
        <v>0</v>
      </c>
      <c r="D255" s="147">
        <v>0</v>
      </c>
      <c r="E255" s="147">
        <v>0</v>
      </c>
      <c r="F255" s="147">
        <v>0</v>
      </c>
      <c r="G255" s="147">
        <v>-22035</v>
      </c>
      <c r="H255" s="147">
        <v>-71791</v>
      </c>
      <c r="I255" s="147">
        <v>-88536.01</v>
      </c>
      <c r="J255" s="147">
        <v>0</v>
      </c>
      <c r="K255" s="147">
        <v>0</v>
      </c>
      <c r="L255" s="147">
        <v>-35688</v>
      </c>
      <c r="M255" s="147">
        <v>-28406834.510000002</v>
      </c>
      <c r="N255" s="147">
        <v>0</v>
      </c>
      <c r="O255" s="147">
        <v>-44548</v>
      </c>
      <c r="P255" s="147">
        <v>-44548</v>
      </c>
      <c r="Q255" s="147">
        <v>-44723.08</v>
      </c>
      <c r="R255" s="147">
        <v>24</v>
      </c>
      <c r="S255" s="147">
        <v>-611976</v>
      </c>
      <c r="T255" s="147">
        <v>-611976</v>
      </c>
      <c r="U255" s="147">
        <v>-773435.73699999996</v>
      </c>
      <c r="V255" s="147">
        <v>-284744</v>
      </c>
      <c r="W255" s="147">
        <v>-284744</v>
      </c>
      <c r="X255" s="147">
        <v>-284745</v>
      </c>
      <c r="Y255" s="147">
        <v>-200354.09700000001</v>
      </c>
      <c r="Z255" s="147">
        <v>0</v>
      </c>
      <c r="AA255" s="147">
        <v>0</v>
      </c>
      <c r="AB255" s="147">
        <v>-8075</v>
      </c>
      <c r="AC255" s="147">
        <v>-3210826.645</v>
      </c>
      <c r="AD255" s="147">
        <v>0</v>
      </c>
      <c r="AE255" s="147">
        <v>0</v>
      </c>
      <c r="AF255" s="147">
        <v>-626595</v>
      </c>
      <c r="AG255" s="147">
        <v>-2062877.35</v>
      </c>
      <c r="AH255" s="147">
        <v>-1516842</v>
      </c>
      <c r="AI255" s="147">
        <v>-138084</v>
      </c>
      <c r="AJ255" s="147">
        <v>-817419</v>
      </c>
      <c r="AK255" s="147">
        <v>-8888938</v>
      </c>
      <c r="AL255" s="147">
        <v>-37295</v>
      </c>
      <c r="AM255" s="147">
        <v>-71691</v>
      </c>
      <c r="AN255" s="147">
        <v>-120217</v>
      </c>
      <c r="AO255" s="147">
        <v>-120217</v>
      </c>
      <c r="AP255" s="147">
        <v>140552</v>
      </c>
      <c r="AQ255" s="147">
        <v>125789</v>
      </c>
      <c r="AR255" s="147">
        <v>-370006</v>
      </c>
      <c r="AS255" s="147">
        <v>-502132</v>
      </c>
      <c r="AT255" s="147">
        <v>120488</v>
      </c>
      <c r="AU255" s="147">
        <v>50205</v>
      </c>
      <c r="AV255" s="147">
        <v>79406</v>
      </c>
      <c r="AW255" s="147">
        <v>67377</v>
      </c>
      <c r="AX255" s="147">
        <v>-65</v>
      </c>
      <c r="AY255" s="147">
        <v>-6967</v>
      </c>
      <c r="AZ255" s="147">
        <v>-41066</v>
      </c>
      <c r="BA255" s="10"/>
      <c r="BB255" s="10"/>
      <c r="BC255" s="10"/>
      <c r="BD255" s="10"/>
      <c r="BE255" s="10"/>
      <c r="BF255" s="10"/>
      <c r="BG255" s="10"/>
      <c r="BH255" s="10"/>
      <c r="BI255" s="10"/>
      <c r="BJ255" s="10"/>
      <c r="BK255" s="10"/>
      <c r="BL255" s="10"/>
      <c r="BM255" s="10"/>
      <c r="BN255" s="10"/>
      <c r="BO255" s="10"/>
      <c r="BP255" s="10"/>
      <c r="BQ255" s="10"/>
      <c r="BR255" s="10"/>
      <c r="BS255" s="10"/>
    </row>
    <row r="256" spans="1:71" ht="16.5" hidden="1" customHeight="1" x14ac:dyDescent="0.3">
      <c r="A256" s="147" t="s">
        <v>1069</v>
      </c>
      <c r="B256" s="147">
        <v>0</v>
      </c>
      <c r="C256" s="147">
        <v>0</v>
      </c>
      <c r="D256" s="147">
        <v>0</v>
      </c>
      <c r="E256" s="147">
        <v>0</v>
      </c>
      <c r="F256" s="147">
        <v>0</v>
      </c>
      <c r="G256" s="147">
        <v>-22035</v>
      </c>
      <c r="H256" s="147">
        <v>-71791</v>
      </c>
      <c r="I256" s="147">
        <v>-88536.01</v>
      </c>
      <c r="J256" s="147">
        <v>0</v>
      </c>
      <c r="K256" s="147">
        <v>0</v>
      </c>
      <c r="L256" s="147">
        <v>-35688</v>
      </c>
      <c r="M256" s="147">
        <v>-28406834.510000002</v>
      </c>
      <c r="N256" s="147">
        <v>0</v>
      </c>
      <c r="O256" s="147">
        <v>-44548</v>
      </c>
      <c r="P256" s="147">
        <v>-44548</v>
      </c>
      <c r="Q256" s="147">
        <v>-44723.08</v>
      </c>
      <c r="R256" s="147">
        <v>0</v>
      </c>
      <c r="S256" s="147">
        <v>-612000</v>
      </c>
      <c r="T256" s="147">
        <v>-612000</v>
      </c>
      <c r="U256" s="147">
        <v>-773459.946</v>
      </c>
      <c r="V256" s="147">
        <v>-364131</v>
      </c>
      <c r="W256" s="147">
        <v>-364131</v>
      </c>
      <c r="X256" s="147">
        <v>-364132</v>
      </c>
      <c r="Y256" s="147">
        <v>-802535.71900000004</v>
      </c>
      <c r="Z256" s="147">
        <v>0</v>
      </c>
      <c r="AA256" s="147">
        <v>0</v>
      </c>
      <c r="AB256" s="147">
        <v>-8075</v>
      </c>
      <c r="AC256" s="147">
        <v>-3210826.645</v>
      </c>
      <c r="AD256" s="147">
        <v>0</v>
      </c>
      <c r="AE256" s="147">
        <v>0</v>
      </c>
      <c r="AF256" s="147">
        <v>-626595</v>
      </c>
      <c r="AG256" s="147">
        <v>-2062877.35</v>
      </c>
      <c r="AH256" s="147">
        <v>0</v>
      </c>
      <c r="AI256" s="147">
        <v>-138084</v>
      </c>
      <c r="AJ256" s="147">
        <v>-817419</v>
      </c>
      <c r="AK256" s="147">
        <v>-8925595</v>
      </c>
      <c r="AL256" s="147">
        <v>-37295</v>
      </c>
      <c r="AM256" s="147">
        <v>-71691</v>
      </c>
      <c r="AN256" s="147">
        <v>-120217</v>
      </c>
      <c r="AO256" s="147">
        <v>-120217</v>
      </c>
      <c r="AP256" s="147">
        <v>0</v>
      </c>
      <c r="AQ256" s="147">
        <v>-40122</v>
      </c>
      <c r="AR256" s="147">
        <v>-535917</v>
      </c>
      <c r="AS256" s="147">
        <v>-686614</v>
      </c>
      <c r="AT256" s="147">
        <v>-3587</v>
      </c>
      <c r="AU256" s="147">
        <v>-73870</v>
      </c>
      <c r="AV256" s="147">
        <v>-74039</v>
      </c>
      <c r="AW256" s="147">
        <v>-95476</v>
      </c>
      <c r="AX256" s="147">
        <v>-65</v>
      </c>
      <c r="AY256" s="147">
        <v>-6967</v>
      </c>
      <c r="AZ256" s="147">
        <v>-41066</v>
      </c>
      <c r="BA256" s="10"/>
      <c r="BB256" s="10"/>
      <c r="BC256" s="10"/>
      <c r="BD256" s="10"/>
      <c r="BE256" s="10"/>
      <c r="BF256" s="10"/>
      <c r="BG256" s="10"/>
      <c r="BH256" s="10"/>
      <c r="BI256" s="10"/>
      <c r="BJ256" s="10"/>
      <c r="BK256" s="10"/>
      <c r="BL256" s="10"/>
      <c r="BM256" s="10"/>
      <c r="BN256" s="10"/>
      <c r="BO256" s="10"/>
      <c r="BP256" s="10"/>
      <c r="BQ256" s="10"/>
      <c r="BR256" s="10"/>
      <c r="BS256" s="10"/>
    </row>
    <row r="257" spans="1:71" ht="16.5" hidden="1" customHeight="1" x14ac:dyDescent="0.3">
      <c r="A257" s="147" t="s">
        <v>1070</v>
      </c>
      <c r="B257" s="147">
        <v>0</v>
      </c>
      <c r="C257" s="147">
        <v>0</v>
      </c>
      <c r="D257" s="147">
        <v>0</v>
      </c>
      <c r="E257" s="147">
        <v>0</v>
      </c>
      <c r="F257" s="147">
        <v>0</v>
      </c>
      <c r="G257" s="147">
        <v>0</v>
      </c>
      <c r="H257" s="147">
        <v>0</v>
      </c>
      <c r="I257" s="147">
        <v>0</v>
      </c>
      <c r="J257" s="147">
        <v>0</v>
      </c>
      <c r="K257" s="147">
        <v>0</v>
      </c>
      <c r="L257" s="147">
        <v>0</v>
      </c>
      <c r="M257" s="147">
        <v>0</v>
      </c>
      <c r="N257" s="147">
        <v>0</v>
      </c>
      <c r="O257" s="147">
        <v>0</v>
      </c>
      <c r="P257" s="147">
        <v>0</v>
      </c>
      <c r="Q257" s="147">
        <v>0</v>
      </c>
      <c r="R257" s="147">
        <v>24</v>
      </c>
      <c r="S257" s="147">
        <v>24</v>
      </c>
      <c r="T257" s="147">
        <v>24</v>
      </c>
      <c r="U257" s="147">
        <v>24.209</v>
      </c>
      <c r="V257" s="147">
        <v>79387</v>
      </c>
      <c r="W257" s="147">
        <v>79387</v>
      </c>
      <c r="X257" s="147">
        <v>79387</v>
      </c>
      <c r="Y257" s="147">
        <v>602181.62199999997</v>
      </c>
      <c r="Z257" s="147">
        <v>0</v>
      </c>
      <c r="AA257" s="147">
        <v>0</v>
      </c>
      <c r="AB257" s="147">
        <v>0</v>
      </c>
      <c r="AC257" s="147">
        <v>0</v>
      </c>
      <c r="AD257" s="147">
        <v>0</v>
      </c>
      <c r="AE257" s="147">
        <v>0</v>
      </c>
      <c r="AF257" s="147">
        <v>0</v>
      </c>
      <c r="AG257" s="147">
        <v>0</v>
      </c>
      <c r="AH257" s="147">
        <v>0</v>
      </c>
      <c r="AI257" s="147">
        <v>0</v>
      </c>
      <c r="AJ257" s="147">
        <v>0</v>
      </c>
      <c r="AK257" s="147">
        <v>36657</v>
      </c>
      <c r="AL257" s="147">
        <v>0</v>
      </c>
      <c r="AM257" s="147">
        <v>0</v>
      </c>
      <c r="AN257" s="147">
        <v>0</v>
      </c>
      <c r="AO257" s="147">
        <v>0</v>
      </c>
      <c r="AP257" s="147">
        <v>140552</v>
      </c>
      <c r="AQ257" s="147">
        <v>165911</v>
      </c>
      <c r="AR257" s="147">
        <v>165911</v>
      </c>
      <c r="AS257" s="147">
        <v>184482</v>
      </c>
      <c r="AT257" s="147">
        <v>124075</v>
      </c>
      <c r="AU257" s="147">
        <v>124075</v>
      </c>
      <c r="AV257" s="147">
        <v>153445</v>
      </c>
      <c r="AW257" s="147">
        <v>162853</v>
      </c>
      <c r="AX257" s="147">
        <v>0</v>
      </c>
      <c r="AY257" s="147">
        <v>0</v>
      </c>
      <c r="AZ257" s="147">
        <v>0</v>
      </c>
      <c r="BA257" s="10"/>
      <c r="BB257" s="10"/>
      <c r="BC257" s="10"/>
      <c r="BD257" s="10"/>
      <c r="BE257" s="10"/>
      <c r="BF257" s="10"/>
      <c r="BG257" s="10"/>
      <c r="BH257" s="10"/>
      <c r="BI257" s="10"/>
      <c r="BJ257" s="10"/>
      <c r="BK257" s="10"/>
      <c r="BL257" s="10"/>
      <c r="BM257" s="10"/>
      <c r="BN257" s="10"/>
      <c r="BO257" s="10"/>
      <c r="BP257" s="10"/>
      <c r="BQ257" s="10"/>
      <c r="BR257" s="10"/>
      <c r="BS257" s="10"/>
    </row>
    <row r="258" spans="1:71" ht="16.5" hidden="1" customHeight="1" x14ac:dyDescent="0.3">
      <c r="A258" s="147" t="s">
        <v>1071</v>
      </c>
      <c r="B258" s="147">
        <v>0</v>
      </c>
      <c r="C258" s="147">
        <v>8090</v>
      </c>
      <c r="D258" s="147">
        <v>-35954</v>
      </c>
      <c r="E258" s="147">
        <v>-61813</v>
      </c>
      <c r="F258" s="147">
        <v>3654</v>
      </c>
      <c r="G258" s="147">
        <v>3664</v>
      </c>
      <c r="H258" s="147">
        <v>3665</v>
      </c>
      <c r="I258" s="147">
        <v>3664.75</v>
      </c>
      <c r="J258" s="147">
        <v>3482</v>
      </c>
      <c r="K258" s="147">
        <v>3483</v>
      </c>
      <c r="L258" s="147">
        <v>19072</v>
      </c>
      <c r="M258" s="147">
        <v>23638.1</v>
      </c>
      <c r="N258" s="147">
        <v>3155</v>
      </c>
      <c r="O258" s="147">
        <v>3155</v>
      </c>
      <c r="P258" s="147">
        <v>3155</v>
      </c>
      <c r="Q258" s="147">
        <v>3154.82</v>
      </c>
      <c r="R258" s="147">
        <v>3264</v>
      </c>
      <c r="S258" s="147">
        <v>3264</v>
      </c>
      <c r="T258" s="147">
        <v>3264</v>
      </c>
      <c r="U258" s="147">
        <v>4782.2209999999995</v>
      </c>
      <c r="V258" s="147">
        <v>3213</v>
      </c>
      <c r="W258" s="147">
        <v>3213</v>
      </c>
      <c r="X258" s="147">
        <v>3213</v>
      </c>
      <c r="Y258" s="147">
        <v>3211.2710000000002</v>
      </c>
      <c r="Z258" s="147">
        <v>3318</v>
      </c>
      <c r="AA258" s="147">
        <v>3318</v>
      </c>
      <c r="AB258" s="147">
        <v>0</v>
      </c>
      <c r="AC258" s="147">
        <v>3317.694</v>
      </c>
      <c r="AD258" s="147">
        <v>3683</v>
      </c>
      <c r="AE258" s="147">
        <v>0</v>
      </c>
      <c r="AF258" s="147">
        <v>0</v>
      </c>
      <c r="AG258" s="147">
        <v>-322435.42</v>
      </c>
      <c r="AH258" s="147">
        <v>0</v>
      </c>
      <c r="AI258" s="147">
        <v>0</v>
      </c>
      <c r="AJ258" s="147">
        <v>0</v>
      </c>
      <c r="AK258" s="147">
        <v>0</v>
      </c>
      <c r="AL258" s="147">
        <v>0</v>
      </c>
      <c r="AM258" s="147">
        <v>0</v>
      </c>
      <c r="AN258" s="147">
        <v>0</v>
      </c>
      <c r="AO258" s="147">
        <v>0</v>
      </c>
      <c r="AP258" s="147">
        <v>0</v>
      </c>
      <c r="AQ258" s="147">
        <v>0</v>
      </c>
      <c r="AR258" s="147">
        <v>0</v>
      </c>
      <c r="AS258" s="147">
        <v>0</v>
      </c>
      <c r="AT258" s="147">
        <v>0</v>
      </c>
      <c r="AU258" s="147">
        <v>0</v>
      </c>
      <c r="AV258" s="147">
        <v>0</v>
      </c>
      <c r="AW258" s="147">
        <v>0</v>
      </c>
      <c r="AX258" s="147">
        <v>-142</v>
      </c>
      <c r="AY258" s="147">
        <v>0</v>
      </c>
      <c r="AZ258" s="147">
        <v>0</v>
      </c>
      <c r="BA258" s="10"/>
      <c r="BB258" s="10"/>
      <c r="BC258" s="10"/>
      <c r="BD258" s="10"/>
      <c r="BE258" s="10"/>
      <c r="BF258" s="10"/>
      <c r="BG258" s="10"/>
      <c r="BH258" s="10"/>
      <c r="BI258" s="10"/>
      <c r="BJ258" s="10"/>
      <c r="BK258" s="10"/>
      <c r="BL258" s="10"/>
      <c r="BM258" s="10"/>
      <c r="BN258" s="10"/>
      <c r="BO258" s="10"/>
      <c r="BP258" s="10"/>
      <c r="BQ258" s="10"/>
      <c r="BR258" s="10"/>
      <c r="BS258" s="10"/>
    </row>
    <row r="259" spans="1:71" ht="16.5" hidden="1" customHeight="1" x14ac:dyDescent="0.3">
      <c r="A259" s="147" t="s">
        <v>1072</v>
      </c>
      <c r="B259" s="147">
        <v>0</v>
      </c>
      <c r="C259" s="147">
        <v>0</v>
      </c>
      <c r="D259" s="147">
        <v>0</v>
      </c>
      <c r="E259" s="147">
        <v>0</v>
      </c>
      <c r="F259" s="147">
        <v>0</v>
      </c>
      <c r="G259" s="147">
        <v>0</v>
      </c>
      <c r="H259" s="147">
        <v>0</v>
      </c>
      <c r="I259" s="147">
        <v>0</v>
      </c>
      <c r="J259" s="147">
        <v>0</v>
      </c>
      <c r="K259" s="147">
        <v>0</v>
      </c>
      <c r="L259" s="147">
        <v>0</v>
      </c>
      <c r="M259" s="147">
        <v>0</v>
      </c>
      <c r="N259" s="147">
        <v>0</v>
      </c>
      <c r="O259" s="147">
        <v>0</v>
      </c>
      <c r="P259" s="147">
        <v>0</v>
      </c>
      <c r="Q259" s="147">
        <v>0</v>
      </c>
      <c r="R259" s="147">
        <v>0</v>
      </c>
      <c r="S259" s="147">
        <v>0</v>
      </c>
      <c r="T259" s="147">
        <v>0</v>
      </c>
      <c r="U259" s="147">
        <v>0</v>
      </c>
      <c r="V259" s="147">
        <v>0</v>
      </c>
      <c r="W259" s="147">
        <v>0</v>
      </c>
      <c r="X259" s="147">
        <v>0</v>
      </c>
      <c r="Y259" s="147">
        <v>-1.35</v>
      </c>
      <c r="Z259" s="147">
        <v>0</v>
      </c>
      <c r="AA259" s="147">
        <v>0</v>
      </c>
      <c r="AB259" s="147">
        <v>0</v>
      </c>
      <c r="AC259" s="147">
        <v>0</v>
      </c>
      <c r="AD259" s="147">
        <v>0</v>
      </c>
      <c r="AE259" s="147">
        <v>0</v>
      </c>
      <c r="AF259" s="147">
        <v>0</v>
      </c>
      <c r="AG259" s="147">
        <v>-322435.42</v>
      </c>
      <c r="AH259" s="147">
        <v>0</v>
      </c>
      <c r="AI259" s="147">
        <v>0</v>
      </c>
      <c r="AJ259" s="147">
        <v>0</v>
      </c>
      <c r="AK259" s="147">
        <v>0</v>
      </c>
      <c r="AL259" s="147">
        <v>0</v>
      </c>
      <c r="AM259" s="147">
        <v>0</v>
      </c>
      <c r="AN259" s="147">
        <v>0</v>
      </c>
      <c r="AO259" s="147">
        <v>0</v>
      </c>
      <c r="AP259" s="147">
        <v>0</v>
      </c>
      <c r="AQ259" s="147">
        <v>0</v>
      </c>
      <c r="AR259" s="147">
        <v>0</v>
      </c>
      <c r="AS259" s="147">
        <v>0</v>
      </c>
      <c r="AT259" s="147">
        <v>0</v>
      </c>
      <c r="AU259" s="147">
        <v>0</v>
      </c>
      <c r="AV259" s="147">
        <v>0</v>
      </c>
      <c r="AW259" s="147">
        <v>0</v>
      </c>
      <c r="AX259" s="147">
        <v>-142</v>
      </c>
      <c r="AY259" s="147">
        <v>0</v>
      </c>
      <c r="AZ259" s="147">
        <v>0</v>
      </c>
      <c r="BA259" s="10"/>
      <c r="BB259" s="10"/>
      <c r="BC259" s="10"/>
      <c r="BD259" s="10"/>
      <c r="BE259" s="10"/>
      <c r="BF259" s="10"/>
      <c r="BG259" s="10"/>
      <c r="BH259" s="10"/>
      <c r="BI259" s="10"/>
      <c r="BJ259" s="10"/>
      <c r="BK259" s="10"/>
      <c r="BL259" s="10"/>
      <c r="BM259" s="10"/>
      <c r="BN259" s="10"/>
      <c r="BO259" s="10"/>
      <c r="BP259" s="10"/>
      <c r="BQ259" s="10"/>
      <c r="BR259" s="10"/>
      <c r="BS259" s="10"/>
    </row>
    <row r="260" spans="1:71" ht="16.5" hidden="1" customHeight="1" x14ac:dyDescent="0.3">
      <c r="A260" s="147" t="s">
        <v>1073</v>
      </c>
      <c r="B260" s="147">
        <v>0</v>
      </c>
      <c r="C260" s="147">
        <v>0</v>
      </c>
      <c r="D260" s="147">
        <v>0</v>
      </c>
      <c r="E260" s="147">
        <v>0</v>
      </c>
      <c r="F260" s="147">
        <v>0</v>
      </c>
      <c r="G260" s="147">
        <v>3664</v>
      </c>
      <c r="H260" s="147">
        <v>3665</v>
      </c>
      <c r="I260" s="147">
        <v>3664.75</v>
      </c>
      <c r="J260" s="147">
        <v>3482</v>
      </c>
      <c r="K260" s="147">
        <v>3483</v>
      </c>
      <c r="L260" s="147">
        <v>19072</v>
      </c>
      <c r="M260" s="147">
        <v>23638.1</v>
      </c>
      <c r="N260" s="147">
        <v>3155</v>
      </c>
      <c r="O260" s="147">
        <v>3155</v>
      </c>
      <c r="P260" s="147">
        <v>3155</v>
      </c>
      <c r="Q260" s="147">
        <v>3154.82</v>
      </c>
      <c r="R260" s="147">
        <v>3264</v>
      </c>
      <c r="S260" s="147">
        <v>3264</v>
      </c>
      <c r="T260" s="147">
        <v>3264</v>
      </c>
      <c r="U260" s="147">
        <v>4782.2209999999995</v>
      </c>
      <c r="V260" s="147">
        <v>3213</v>
      </c>
      <c r="W260" s="147">
        <v>3213</v>
      </c>
      <c r="X260" s="147">
        <v>3213</v>
      </c>
      <c r="Y260" s="147">
        <v>3212.6210000000001</v>
      </c>
      <c r="Z260" s="147">
        <v>3318</v>
      </c>
      <c r="AA260" s="147">
        <v>3318</v>
      </c>
      <c r="AB260" s="147">
        <v>0</v>
      </c>
      <c r="AC260" s="147">
        <v>3317.694</v>
      </c>
      <c r="AD260" s="147">
        <v>3683</v>
      </c>
      <c r="AE260" s="147">
        <v>0</v>
      </c>
      <c r="AF260" s="147">
        <v>0</v>
      </c>
      <c r="AG260" s="147">
        <v>0</v>
      </c>
      <c r="AH260" s="147">
        <v>0</v>
      </c>
      <c r="AI260" s="147">
        <v>0</v>
      </c>
      <c r="AJ260" s="147">
        <v>0</v>
      </c>
      <c r="AK260" s="147">
        <v>0</v>
      </c>
      <c r="AL260" s="147">
        <v>0</v>
      </c>
      <c r="AM260" s="147">
        <v>0</v>
      </c>
      <c r="AN260" s="147">
        <v>0</v>
      </c>
      <c r="AO260" s="147">
        <v>0</v>
      </c>
      <c r="AP260" s="147">
        <v>0</v>
      </c>
      <c r="AQ260" s="147">
        <v>0</v>
      </c>
      <c r="AR260" s="147">
        <v>0</v>
      </c>
      <c r="AS260" s="147">
        <v>0</v>
      </c>
      <c r="AT260" s="147">
        <v>0</v>
      </c>
      <c r="AU260" s="147">
        <v>0</v>
      </c>
      <c r="AV260" s="147">
        <v>0</v>
      </c>
      <c r="AW260" s="147">
        <v>0</v>
      </c>
      <c r="AX260" s="147">
        <v>0</v>
      </c>
      <c r="AY260" s="147">
        <v>0</v>
      </c>
      <c r="AZ260" s="147">
        <v>0</v>
      </c>
      <c r="BA260" s="10"/>
      <c r="BB260" s="10"/>
      <c r="BC260" s="10"/>
      <c r="BD260" s="10"/>
      <c r="BE260" s="10"/>
      <c r="BF260" s="10"/>
      <c r="BG260" s="10"/>
      <c r="BH260" s="10"/>
      <c r="BI260" s="10"/>
      <c r="BJ260" s="10"/>
      <c r="BK260" s="10"/>
      <c r="BL260" s="10"/>
      <c r="BM260" s="10"/>
      <c r="BN260" s="10"/>
      <c r="BO260" s="10"/>
      <c r="BP260" s="10"/>
      <c r="BQ260" s="10"/>
      <c r="BR260" s="10"/>
      <c r="BS260" s="10"/>
    </row>
    <row r="261" spans="1:71" ht="16.5" hidden="1" customHeight="1" x14ac:dyDescent="0.3">
      <c r="A261" s="147" t="s">
        <v>1142</v>
      </c>
      <c r="B261" s="147">
        <v>0</v>
      </c>
      <c r="C261" s="147">
        <v>0</v>
      </c>
      <c r="D261" s="147">
        <v>0</v>
      </c>
      <c r="E261" s="147">
        <v>0</v>
      </c>
      <c r="F261" s="147">
        <v>0</v>
      </c>
      <c r="G261" s="147">
        <v>-450</v>
      </c>
      <c r="H261" s="147">
        <v>-300</v>
      </c>
      <c r="I261" s="147">
        <v>15000</v>
      </c>
      <c r="J261" s="147">
        <v>0</v>
      </c>
      <c r="K261" s="147">
        <v>0</v>
      </c>
      <c r="L261" s="147">
        <v>0</v>
      </c>
      <c r="M261" s="147">
        <v>0</v>
      </c>
      <c r="N261" s="147">
        <v>83</v>
      </c>
      <c r="O261" s="147">
        <v>219</v>
      </c>
      <c r="P261" s="147">
        <v>0</v>
      </c>
      <c r="Q261" s="147">
        <v>0</v>
      </c>
      <c r="R261" s="147">
        <v>-5801</v>
      </c>
      <c r="S261" s="147">
        <v>-6125</v>
      </c>
      <c r="T261" s="147">
        <v>-8049</v>
      </c>
      <c r="U261" s="147">
        <v>-11652.013000000001</v>
      </c>
      <c r="V261" s="147">
        <v>477</v>
      </c>
      <c r="W261" s="147">
        <v>2455</v>
      </c>
      <c r="X261" s="147">
        <v>6616</v>
      </c>
      <c r="Y261" s="147">
        <v>8693.8690000000006</v>
      </c>
      <c r="Z261" s="147">
        <v>-500</v>
      </c>
      <c r="AA261" s="147">
        <v>-300</v>
      </c>
      <c r="AB261" s="147">
        <v>-300</v>
      </c>
      <c r="AC261" s="147">
        <v>-1232.405</v>
      </c>
      <c r="AD261" s="147">
        <v>677</v>
      </c>
      <c r="AE261" s="147">
        <v>-1231</v>
      </c>
      <c r="AF261" s="147">
        <v>-13613</v>
      </c>
      <c r="AG261" s="147">
        <v>1799.25</v>
      </c>
      <c r="AH261" s="147">
        <v>138</v>
      </c>
      <c r="AI261" s="147">
        <v>0</v>
      </c>
      <c r="AJ261" s="147">
        <v>0</v>
      </c>
      <c r="AK261" s="147">
        <v>1250</v>
      </c>
      <c r="AL261" s="147">
        <v>0</v>
      </c>
      <c r="AM261" s="147">
        <v>0</v>
      </c>
      <c r="AN261" s="147">
        <v>0</v>
      </c>
      <c r="AO261" s="147">
        <v>-69870</v>
      </c>
      <c r="AP261" s="147">
        <v>0</v>
      </c>
      <c r="AQ261" s="147">
        <v>0</v>
      </c>
      <c r="AR261" s="147">
        <v>0</v>
      </c>
      <c r="AS261" s="147">
        <v>0</v>
      </c>
      <c r="AT261" s="147">
        <v>0</v>
      </c>
      <c r="AU261" s="147">
        <v>0</v>
      </c>
      <c r="AV261" s="147">
        <v>0</v>
      </c>
      <c r="AW261" s="147">
        <v>-321367</v>
      </c>
      <c r="AX261" s="147">
        <v>0</v>
      </c>
      <c r="AY261" s="147">
        <v>1030</v>
      </c>
      <c r="AZ261" s="147">
        <v>0</v>
      </c>
      <c r="BA261" s="10"/>
      <c r="BB261" s="10"/>
      <c r="BC261" s="10"/>
      <c r="BD261" s="10"/>
      <c r="BE261" s="10"/>
      <c r="BF261" s="10"/>
      <c r="BG261" s="10"/>
      <c r="BH261" s="10"/>
      <c r="BI261" s="10"/>
      <c r="BJ261" s="10"/>
      <c r="BK261" s="10"/>
      <c r="BL261" s="10"/>
      <c r="BM261" s="10"/>
      <c r="BN261" s="10"/>
      <c r="BO261" s="10"/>
      <c r="BP261" s="10"/>
      <c r="BQ261" s="10"/>
      <c r="BR261" s="10"/>
      <c r="BS261" s="10"/>
    </row>
    <row r="262" spans="1:71" ht="16.5" hidden="1" customHeight="1" x14ac:dyDescent="0.3">
      <c r="A262" s="147" t="s">
        <v>1143</v>
      </c>
      <c r="B262" s="147">
        <v>0</v>
      </c>
      <c r="C262" s="147">
        <v>0</v>
      </c>
      <c r="D262" s="147">
        <v>0</v>
      </c>
      <c r="E262" s="147">
        <v>0</v>
      </c>
      <c r="F262" s="147">
        <v>0</v>
      </c>
      <c r="G262" s="147">
        <v>1205</v>
      </c>
      <c r="H262" s="147">
        <v>2283</v>
      </c>
      <c r="I262" s="147">
        <v>-7119.55</v>
      </c>
      <c r="J262" s="147">
        <v>-9665</v>
      </c>
      <c r="K262" s="147">
        <v>-16774</v>
      </c>
      <c r="L262" s="147">
        <v>-19155</v>
      </c>
      <c r="M262" s="147">
        <v>-18467.28</v>
      </c>
      <c r="N262" s="147">
        <v>476</v>
      </c>
      <c r="O262" s="147">
        <v>1103</v>
      </c>
      <c r="P262" s="147">
        <v>0</v>
      </c>
      <c r="Q262" s="147">
        <v>1304.1500000000001</v>
      </c>
      <c r="R262" s="147">
        <v>-81</v>
      </c>
      <c r="S262" s="147">
        <v>-2206</v>
      </c>
      <c r="T262" s="147">
        <v>-825</v>
      </c>
      <c r="U262" s="147">
        <v>-2478.5329999999999</v>
      </c>
      <c r="V262" s="147">
        <v>1050</v>
      </c>
      <c r="W262" s="147">
        <v>2657</v>
      </c>
      <c r="X262" s="147">
        <v>5142</v>
      </c>
      <c r="Y262" s="147">
        <v>6369.6840000000002</v>
      </c>
      <c r="Z262" s="147">
        <v>790</v>
      </c>
      <c r="AA262" s="147">
        <v>490</v>
      </c>
      <c r="AB262" s="147">
        <v>1651</v>
      </c>
      <c r="AC262" s="147">
        <v>-3458.029</v>
      </c>
      <c r="AD262" s="147">
        <v>1161</v>
      </c>
      <c r="AE262" s="147">
        <v>4661</v>
      </c>
      <c r="AF262" s="147">
        <v>6700</v>
      </c>
      <c r="AG262" s="147">
        <v>9095.06</v>
      </c>
      <c r="AH262" s="147">
        <v>1395</v>
      </c>
      <c r="AI262" s="147">
        <v>2627</v>
      </c>
      <c r="AJ262" s="147">
        <v>7954</v>
      </c>
      <c r="AK262" s="147">
        <v>9539</v>
      </c>
      <c r="AL262" s="147">
        <v>1190</v>
      </c>
      <c r="AM262" s="147">
        <v>2538</v>
      </c>
      <c r="AN262" s="147">
        <v>6311</v>
      </c>
      <c r="AO262" s="147">
        <v>6552</v>
      </c>
      <c r="AP262" s="147">
        <v>0</v>
      </c>
      <c r="AQ262" s="147">
        <v>0</v>
      </c>
      <c r="AR262" s="147">
        <v>0</v>
      </c>
      <c r="AS262" s="147">
        <v>0</v>
      </c>
      <c r="AT262" s="147">
        <v>0</v>
      </c>
      <c r="AU262" s="147">
        <v>0</v>
      </c>
      <c r="AV262" s="147">
        <v>-312673</v>
      </c>
      <c r="AW262" s="147">
        <v>0</v>
      </c>
      <c r="AX262" s="147">
        <v>0</v>
      </c>
      <c r="AY262" s="147">
        <v>0</v>
      </c>
      <c r="AZ262" s="147">
        <v>-78775</v>
      </c>
      <c r="BA262" s="10"/>
      <c r="BB262" s="10"/>
      <c r="BC262" s="10"/>
      <c r="BD262" s="10"/>
      <c r="BE262" s="10"/>
      <c r="BF262" s="10"/>
      <c r="BG262" s="10"/>
      <c r="BH262" s="10"/>
      <c r="BI262" s="10"/>
      <c r="BJ262" s="10"/>
      <c r="BK262" s="10"/>
      <c r="BL262" s="10"/>
      <c r="BM262" s="10"/>
      <c r="BN262" s="10"/>
      <c r="BO262" s="10"/>
      <c r="BP262" s="10"/>
      <c r="BQ262" s="10"/>
      <c r="BR262" s="10"/>
      <c r="BS262" s="10"/>
    </row>
    <row r="263" spans="1:71" ht="16.5" hidden="1" customHeight="1" x14ac:dyDescent="0.3">
      <c r="A263" s="147" t="s">
        <v>1144</v>
      </c>
      <c r="B263" s="147">
        <v>0</v>
      </c>
      <c r="C263" s="147">
        <v>0</v>
      </c>
      <c r="D263" s="147">
        <v>0</v>
      </c>
      <c r="E263" s="147">
        <v>0</v>
      </c>
      <c r="F263" s="147">
        <v>0</v>
      </c>
      <c r="G263" s="147">
        <v>0</v>
      </c>
      <c r="H263" s="147">
        <v>0</v>
      </c>
      <c r="I263" s="147">
        <v>-7119.55</v>
      </c>
      <c r="J263" s="147">
        <v>-9665</v>
      </c>
      <c r="K263" s="147">
        <v>0</v>
      </c>
      <c r="L263" s="147">
        <v>0</v>
      </c>
      <c r="M263" s="147">
        <v>-18467.28</v>
      </c>
      <c r="N263" s="147">
        <v>0</v>
      </c>
      <c r="O263" s="147">
        <v>0</v>
      </c>
      <c r="P263" s="147">
        <v>0</v>
      </c>
      <c r="Q263" s="147">
        <v>0</v>
      </c>
      <c r="R263" s="147">
        <v>0</v>
      </c>
      <c r="S263" s="147">
        <v>0</v>
      </c>
      <c r="T263" s="147">
        <v>-825</v>
      </c>
      <c r="U263" s="147">
        <v>0</v>
      </c>
      <c r="V263" s="147">
        <v>0</v>
      </c>
      <c r="W263" s="147">
        <v>0</v>
      </c>
      <c r="X263" s="147">
        <v>0</v>
      </c>
      <c r="Y263" s="147">
        <v>0</v>
      </c>
      <c r="Z263" s="147">
        <v>0</v>
      </c>
      <c r="AA263" s="147">
        <v>0</v>
      </c>
      <c r="AB263" s="147">
        <v>0</v>
      </c>
      <c r="AC263" s="147">
        <v>0</v>
      </c>
      <c r="AD263" s="147">
        <v>0</v>
      </c>
      <c r="AE263" s="147">
        <v>0</v>
      </c>
      <c r="AF263" s="147">
        <v>0</v>
      </c>
      <c r="AG263" s="147">
        <v>0</v>
      </c>
      <c r="AH263" s="147">
        <v>0</v>
      </c>
      <c r="AI263" s="147">
        <v>-199</v>
      </c>
      <c r="AJ263" s="147">
        <v>-197</v>
      </c>
      <c r="AK263" s="147">
        <v>0</v>
      </c>
      <c r="AL263" s="147">
        <v>-77</v>
      </c>
      <c r="AM263" s="147">
        <v>-80</v>
      </c>
      <c r="AN263" s="147">
        <v>-81</v>
      </c>
      <c r="AO263" s="147">
        <v>0</v>
      </c>
      <c r="AP263" s="147">
        <v>0</v>
      </c>
      <c r="AQ263" s="147">
        <v>0</v>
      </c>
      <c r="AR263" s="147">
        <v>0</v>
      </c>
      <c r="AS263" s="147">
        <v>0</v>
      </c>
      <c r="AT263" s="147">
        <v>0</v>
      </c>
      <c r="AU263" s="147">
        <v>0</v>
      </c>
      <c r="AV263" s="147">
        <v>-312673</v>
      </c>
      <c r="AW263" s="147">
        <v>0</v>
      </c>
      <c r="AX263" s="147">
        <v>0</v>
      </c>
      <c r="AY263" s="147">
        <v>0</v>
      </c>
      <c r="AZ263" s="147">
        <v>-78775</v>
      </c>
      <c r="BA263" s="10"/>
      <c r="BB263" s="10"/>
      <c r="BC263" s="10"/>
      <c r="BD263" s="10"/>
      <c r="BE263" s="10"/>
      <c r="BF263" s="10"/>
      <c r="BG263" s="10"/>
      <c r="BH263" s="10"/>
      <c r="BI263" s="10"/>
      <c r="BJ263" s="10"/>
      <c r="BK263" s="10"/>
      <c r="BL263" s="10"/>
      <c r="BM263" s="10"/>
      <c r="BN263" s="10"/>
      <c r="BO263" s="10"/>
      <c r="BP263" s="10"/>
      <c r="BQ263" s="10"/>
      <c r="BR263" s="10"/>
      <c r="BS263" s="10"/>
    </row>
    <row r="264" spans="1:71" ht="16.5" hidden="1" customHeight="1" x14ac:dyDescent="0.3">
      <c r="A264" s="147" t="s">
        <v>1145</v>
      </c>
      <c r="B264" s="147">
        <v>0</v>
      </c>
      <c r="C264" s="147">
        <v>0</v>
      </c>
      <c r="D264" s="147">
        <v>0</v>
      </c>
      <c r="E264" s="147">
        <v>0</v>
      </c>
      <c r="F264" s="147">
        <v>0</v>
      </c>
      <c r="G264" s="147">
        <v>0</v>
      </c>
      <c r="H264" s="147">
        <v>2283</v>
      </c>
      <c r="I264" s="147">
        <v>0</v>
      </c>
      <c r="J264" s="147">
        <v>0</v>
      </c>
      <c r="K264" s="147">
        <v>0</v>
      </c>
      <c r="L264" s="147">
        <v>0</v>
      </c>
      <c r="M264" s="147">
        <v>0</v>
      </c>
      <c r="N264" s="147">
        <v>0</v>
      </c>
      <c r="O264" s="147">
        <v>0</v>
      </c>
      <c r="P264" s="147">
        <v>0</v>
      </c>
      <c r="Q264" s="147">
        <v>0</v>
      </c>
      <c r="R264" s="147">
        <v>0</v>
      </c>
      <c r="S264" s="147">
        <v>0</v>
      </c>
      <c r="T264" s="147">
        <v>0</v>
      </c>
      <c r="U264" s="147">
        <v>0</v>
      </c>
      <c r="V264" s="147">
        <v>0</v>
      </c>
      <c r="W264" s="147">
        <v>0</v>
      </c>
      <c r="X264" s="147">
        <v>0</v>
      </c>
      <c r="Y264" s="147">
        <v>0</v>
      </c>
      <c r="Z264" s="147">
        <v>790</v>
      </c>
      <c r="AA264" s="147">
        <v>490</v>
      </c>
      <c r="AB264" s="147">
        <v>1651</v>
      </c>
      <c r="AC264" s="147">
        <v>0</v>
      </c>
      <c r="AD264" s="147">
        <v>1161</v>
      </c>
      <c r="AE264" s="147">
        <v>4661</v>
      </c>
      <c r="AF264" s="147">
        <v>6700</v>
      </c>
      <c r="AG264" s="147">
        <v>0</v>
      </c>
      <c r="AH264" s="147">
        <v>1395</v>
      </c>
      <c r="AI264" s="147">
        <v>2826</v>
      </c>
      <c r="AJ264" s="147">
        <v>8151</v>
      </c>
      <c r="AK264" s="147">
        <v>9539</v>
      </c>
      <c r="AL264" s="147">
        <v>1267</v>
      </c>
      <c r="AM264" s="147">
        <v>2618</v>
      </c>
      <c r="AN264" s="147">
        <v>6392</v>
      </c>
      <c r="AO264" s="147">
        <v>6552</v>
      </c>
      <c r="AP264" s="147">
        <v>0</v>
      </c>
      <c r="AQ264" s="147">
        <v>0</v>
      </c>
      <c r="AR264" s="147">
        <v>0</v>
      </c>
      <c r="AS264" s="147">
        <v>0</v>
      </c>
      <c r="AT264" s="147">
        <v>0</v>
      </c>
      <c r="AU264" s="147">
        <v>0</v>
      </c>
      <c r="AV264" s="147">
        <v>0</v>
      </c>
      <c r="AW264" s="147">
        <v>0</v>
      </c>
      <c r="AX264" s="147">
        <v>0</v>
      </c>
      <c r="AY264" s="147">
        <v>0</v>
      </c>
      <c r="AZ264" s="147">
        <v>0</v>
      </c>
      <c r="BA264" s="10"/>
      <c r="BB264" s="10"/>
      <c r="BC264" s="10"/>
      <c r="BD264" s="10"/>
      <c r="BE264" s="10"/>
      <c r="BF264" s="10"/>
      <c r="BG264" s="10"/>
      <c r="BH264" s="10"/>
      <c r="BI264" s="10"/>
      <c r="BJ264" s="10"/>
      <c r="BK264" s="10"/>
      <c r="BL264" s="10"/>
      <c r="BM264" s="10"/>
      <c r="BN264" s="10"/>
      <c r="BO264" s="10"/>
      <c r="BP264" s="10"/>
      <c r="BQ264" s="10"/>
      <c r="BR264" s="10"/>
      <c r="BS264" s="10"/>
    </row>
    <row r="265" spans="1:71" ht="16.5" hidden="1" customHeight="1" x14ac:dyDescent="0.3">
      <c r="A265" s="147" t="s">
        <v>1146</v>
      </c>
      <c r="B265" s="147">
        <v>0</v>
      </c>
      <c r="C265" s="147">
        <v>0</v>
      </c>
      <c r="D265" s="147">
        <v>0</v>
      </c>
      <c r="E265" s="147">
        <v>0</v>
      </c>
      <c r="F265" s="147">
        <v>0</v>
      </c>
      <c r="G265" s="147">
        <v>0</v>
      </c>
      <c r="H265" s="147">
        <v>0</v>
      </c>
      <c r="I265" s="147">
        <v>0</v>
      </c>
      <c r="J265" s="147">
        <v>0</v>
      </c>
      <c r="K265" s="147">
        <v>0</v>
      </c>
      <c r="L265" s="147">
        <v>0</v>
      </c>
      <c r="M265" s="147">
        <v>0</v>
      </c>
      <c r="N265" s="147">
        <v>0</v>
      </c>
      <c r="O265" s="147">
        <v>0</v>
      </c>
      <c r="P265" s="147">
        <v>0</v>
      </c>
      <c r="Q265" s="147">
        <v>0</v>
      </c>
      <c r="R265" s="147">
        <v>0</v>
      </c>
      <c r="S265" s="147">
        <v>0</v>
      </c>
      <c r="T265" s="147">
        <v>0</v>
      </c>
      <c r="U265" s="147">
        <v>0</v>
      </c>
      <c r="V265" s="147">
        <v>0</v>
      </c>
      <c r="W265" s="147">
        <v>0</v>
      </c>
      <c r="X265" s="147">
        <v>0</v>
      </c>
      <c r="Y265" s="147">
        <v>0</v>
      </c>
      <c r="Z265" s="147">
        <v>0</v>
      </c>
      <c r="AA265" s="147">
        <v>0</v>
      </c>
      <c r="AB265" s="147">
        <v>0</v>
      </c>
      <c r="AC265" s="147">
        <v>0</v>
      </c>
      <c r="AD265" s="147">
        <v>0</v>
      </c>
      <c r="AE265" s="147">
        <v>0</v>
      </c>
      <c r="AF265" s="147">
        <v>0</v>
      </c>
      <c r="AG265" s="147">
        <v>-30600</v>
      </c>
      <c r="AH265" s="147">
        <v>30600</v>
      </c>
      <c r="AI265" s="147">
        <v>30600</v>
      </c>
      <c r="AJ265" s="147">
        <v>30600</v>
      </c>
      <c r="AK265" s="147">
        <v>30600</v>
      </c>
      <c r="AL265" s="147">
        <v>0</v>
      </c>
      <c r="AM265" s="147">
        <v>-33150</v>
      </c>
      <c r="AN265" s="147">
        <v>-57120</v>
      </c>
      <c r="AO265" s="147">
        <v>0</v>
      </c>
      <c r="AP265" s="147">
        <v>-41820</v>
      </c>
      <c r="AQ265" s="147">
        <v>-64770</v>
      </c>
      <c r="AR265" s="147">
        <v>-79050</v>
      </c>
      <c r="AS265" s="147">
        <v>-100980</v>
      </c>
      <c r="AT265" s="147">
        <v>-314777</v>
      </c>
      <c r="AU265" s="147">
        <v>-312731</v>
      </c>
      <c r="AV265" s="147">
        <v>0</v>
      </c>
      <c r="AW265" s="147">
        <v>0</v>
      </c>
      <c r="AX265" s="147">
        <v>-1009</v>
      </c>
      <c r="AY265" s="147">
        <v>0</v>
      </c>
      <c r="AZ265" s="147">
        <v>-47443</v>
      </c>
      <c r="BA265" s="10"/>
      <c r="BB265" s="10"/>
      <c r="BC265" s="10"/>
      <c r="BD265" s="10"/>
      <c r="BE265" s="10"/>
      <c r="BF265" s="10"/>
      <c r="BG265" s="10"/>
      <c r="BH265" s="10"/>
      <c r="BI265" s="10"/>
      <c r="BJ265" s="10"/>
      <c r="BK265" s="10"/>
      <c r="BL265" s="10"/>
      <c r="BM265" s="10"/>
      <c r="BN265" s="10"/>
      <c r="BO265" s="10"/>
      <c r="BP265" s="10"/>
      <c r="BQ265" s="10"/>
      <c r="BR265" s="10"/>
      <c r="BS265" s="10"/>
    </row>
    <row r="266" spans="1:71" ht="16.5" hidden="1" customHeight="1" x14ac:dyDescent="0.3">
      <c r="A266" s="147" t="s">
        <v>1074</v>
      </c>
      <c r="B266" s="147">
        <v>0</v>
      </c>
      <c r="C266" s="147">
        <v>0</v>
      </c>
      <c r="D266" s="147">
        <v>0</v>
      </c>
      <c r="E266" s="147">
        <v>0</v>
      </c>
      <c r="F266" s="147">
        <v>0</v>
      </c>
      <c r="G266" s="147">
        <v>0</v>
      </c>
      <c r="H266" s="147">
        <v>0</v>
      </c>
      <c r="I266" s="147">
        <v>0</v>
      </c>
      <c r="J266" s="147">
        <v>0</v>
      </c>
      <c r="K266" s="147">
        <v>0</v>
      </c>
      <c r="L266" s="147">
        <v>0</v>
      </c>
      <c r="M266" s="147">
        <v>0</v>
      </c>
      <c r="N266" s="147">
        <v>0</v>
      </c>
      <c r="O266" s="147">
        <v>0</v>
      </c>
      <c r="P266" s="147">
        <v>1979</v>
      </c>
      <c r="Q266" s="147">
        <v>0</v>
      </c>
      <c r="R266" s="147">
        <v>0</v>
      </c>
      <c r="S266" s="147">
        <v>0</v>
      </c>
      <c r="T266" s="147">
        <v>0</v>
      </c>
      <c r="U266" s="147">
        <v>0</v>
      </c>
      <c r="V266" s="147">
        <v>0</v>
      </c>
      <c r="W266" s="147">
        <v>0</v>
      </c>
      <c r="X266" s="147">
        <v>0</v>
      </c>
      <c r="Y266" s="147">
        <v>0</v>
      </c>
      <c r="Z266" s="147">
        <v>0</v>
      </c>
      <c r="AA266" s="147">
        <v>0</v>
      </c>
      <c r="AB266" s="147">
        <v>0</v>
      </c>
      <c r="AC266" s="147">
        <v>0</v>
      </c>
      <c r="AD266" s="147">
        <v>0</v>
      </c>
      <c r="AE266" s="147">
        <v>0</v>
      </c>
      <c r="AF266" s="147">
        <v>0</v>
      </c>
      <c r="AG266" s="147">
        <v>0</v>
      </c>
      <c r="AH266" s="147">
        <v>0</v>
      </c>
      <c r="AI266" s="147">
        <v>0</v>
      </c>
      <c r="AJ266" s="147">
        <v>0</v>
      </c>
      <c r="AK266" s="147">
        <v>-12174947</v>
      </c>
      <c r="AL266" s="147">
        <v>0</v>
      </c>
      <c r="AM266" s="147">
        <v>0</v>
      </c>
      <c r="AN266" s="147">
        <v>0</v>
      </c>
      <c r="AO266" s="147">
        <v>0</v>
      </c>
      <c r="AP266" s="147">
        <v>0</v>
      </c>
      <c r="AQ266" s="147">
        <v>0</v>
      </c>
      <c r="AR266" s="147">
        <v>0</v>
      </c>
      <c r="AS266" s="147">
        <v>0</v>
      </c>
      <c r="AT266" s="147">
        <v>0</v>
      </c>
      <c r="AU266" s="147">
        <v>0</v>
      </c>
      <c r="AV266" s="147">
        <v>0</v>
      </c>
      <c r="AW266" s="147">
        <v>0</v>
      </c>
      <c r="AX266" s="147">
        <v>0</v>
      </c>
      <c r="AY266" s="147">
        <v>-419</v>
      </c>
      <c r="AZ266" s="147">
        <v>0</v>
      </c>
      <c r="BA266" s="10"/>
      <c r="BB266" s="10"/>
      <c r="BC266" s="10"/>
      <c r="BD266" s="10"/>
      <c r="BE266" s="10"/>
      <c r="BF266" s="10"/>
      <c r="BG266" s="10"/>
      <c r="BH266" s="10"/>
      <c r="BI266" s="10"/>
      <c r="BJ266" s="10"/>
      <c r="BK266" s="10"/>
      <c r="BL266" s="10"/>
      <c r="BM266" s="10"/>
      <c r="BN266" s="10"/>
      <c r="BO266" s="10"/>
      <c r="BP266" s="10"/>
      <c r="BQ266" s="10"/>
      <c r="BR266" s="10"/>
      <c r="BS266" s="10"/>
    </row>
    <row r="267" spans="1:71" ht="16.5" hidden="1" customHeight="1" x14ac:dyDescent="0.3">
      <c r="A267" s="147" t="s">
        <v>1147</v>
      </c>
      <c r="B267" s="147">
        <v>0</v>
      </c>
      <c r="C267" s="147">
        <v>0</v>
      </c>
      <c r="D267" s="147">
        <v>0</v>
      </c>
      <c r="E267" s="147">
        <v>0</v>
      </c>
      <c r="F267" s="147">
        <v>0</v>
      </c>
      <c r="G267" s="147">
        <v>0</v>
      </c>
      <c r="H267" s="147">
        <v>0</v>
      </c>
      <c r="I267" s="147">
        <v>0</v>
      </c>
      <c r="J267" s="147">
        <v>0</v>
      </c>
      <c r="K267" s="147">
        <v>0</v>
      </c>
      <c r="L267" s="147">
        <v>0</v>
      </c>
      <c r="M267" s="147">
        <v>0</v>
      </c>
      <c r="N267" s="147">
        <v>0</v>
      </c>
      <c r="O267" s="147">
        <v>0</v>
      </c>
      <c r="P267" s="147">
        <v>0</v>
      </c>
      <c r="Q267" s="147">
        <v>0</v>
      </c>
      <c r="R267" s="147">
        <v>0</v>
      </c>
      <c r="S267" s="147">
        <v>0</v>
      </c>
      <c r="T267" s="147">
        <v>0</v>
      </c>
      <c r="U267" s="147">
        <v>0</v>
      </c>
      <c r="V267" s="147">
        <v>0</v>
      </c>
      <c r="W267" s="147">
        <v>0</v>
      </c>
      <c r="X267" s="147">
        <v>0</v>
      </c>
      <c r="Y267" s="147">
        <v>0</v>
      </c>
      <c r="Z267" s="147">
        <v>0</v>
      </c>
      <c r="AA267" s="147">
        <v>0</v>
      </c>
      <c r="AB267" s="147">
        <v>0</v>
      </c>
      <c r="AC267" s="147">
        <v>0</v>
      </c>
      <c r="AD267" s="147">
        <v>0</v>
      </c>
      <c r="AE267" s="147">
        <v>0</v>
      </c>
      <c r="AF267" s="147">
        <v>0</v>
      </c>
      <c r="AG267" s="147">
        <v>0</v>
      </c>
      <c r="AH267" s="147">
        <v>0</v>
      </c>
      <c r="AI267" s="147">
        <v>0</v>
      </c>
      <c r="AJ267" s="147">
        <v>0</v>
      </c>
      <c r="AK267" s="147">
        <v>-12174947</v>
      </c>
      <c r="AL267" s="147">
        <v>0</v>
      </c>
      <c r="AM267" s="147">
        <v>0</v>
      </c>
      <c r="AN267" s="147">
        <v>0</v>
      </c>
      <c r="AO267" s="147">
        <v>0</v>
      </c>
      <c r="AP267" s="147">
        <v>0</v>
      </c>
      <c r="AQ267" s="147">
        <v>0</v>
      </c>
      <c r="AR267" s="147">
        <v>0</v>
      </c>
      <c r="AS267" s="147">
        <v>0</v>
      </c>
      <c r="AT267" s="147">
        <v>0</v>
      </c>
      <c r="AU267" s="147">
        <v>0</v>
      </c>
      <c r="AV267" s="147">
        <v>0</v>
      </c>
      <c r="AW267" s="147">
        <v>0</v>
      </c>
      <c r="AX267" s="147">
        <v>0</v>
      </c>
      <c r="AY267" s="147">
        <v>-419</v>
      </c>
      <c r="AZ267" s="147">
        <v>0</v>
      </c>
      <c r="BA267" s="10"/>
      <c r="BB267" s="10"/>
      <c r="BC267" s="10"/>
      <c r="BD267" s="10"/>
      <c r="BE267" s="10"/>
      <c r="BF267" s="10"/>
      <c r="BG267" s="10"/>
      <c r="BH267" s="10"/>
      <c r="BI267" s="10"/>
      <c r="BJ267" s="10"/>
      <c r="BK267" s="10"/>
      <c r="BL267" s="10"/>
      <c r="BM267" s="10"/>
      <c r="BN267" s="10"/>
      <c r="BO267" s="10"/>
      <c r="BP267" s="10"/>
      <c r="BQ267" s="10"/>
      <c r="BR267" s="10"/>
      <c r="BS267" s="10"/>
    </row>
    <row r="268" spans="1:71" ht="16.5" hidden="1" customHeight="1" x14ac:dyDescent="0.3">
      <c r="A268" s="147" t="s">
        <v>1148</v>
      </c>
      <c r="B268" s="147">
        <v>0</v>
      </c>
      <c r="C268" s="147">
        <v>0</v>
      </c>
      <c r="D268" s="147">
        <v>0</v>
      </c>
      <c r="E268" s="147">
        <v>0</v>
      </c>
      <c r="F268" s="147">
        <v>0</v>
      </c>
      <c r="G268" s="147">
        <v>0</v>
      </c>
      <c r="H268" s="147">
        <v>0</v>
      </c>
      <c r="I268" s="147">
        <v>0</v>
      </c>
      <c r="J268" s="147">
        <v>0</v>
      </c>
      <c r="K268" s="147">
        <v>0</v>
      </c>
      <c r="L268" s="147">
        <v>0</v>
      </c>
      <c r="M268" s="147">
        <v>0</v>
      </c>
      <c r="N268" s="147">
        <v>0</v>
      </c>
      <c r="O268" s="147">
        <v>0</v>
      </c>
      <c r="P268" s="147">
        <v>1979</v>
      </c>
      <c r="Q268" s="147">
        <v>0</v>
      </c>
      <c r="R268" s="147">
        <v>0</v>
      </c>
      <c r="S268" s="147">
        <v>0</v>
      </c>
      <c r="T268" s="147">
        <v>0</v>
      </c>
      <c r="U268" s="147">
        <v>0</v>
      </c>
      <c r="V268" s="147">
        <v>0</v>
      </c>
      <c r="W268" s="147">
        <v>0</v>
      </c>
      <c r="X268" s="147">
        <v>0</v>
      </c>
      <c r="Y268" s="147">
        <v>0</v>
      </c>
      <c r="Z268" s="147">
        <v>0</v>
      </c>
      <c r="AA268" s="147">
        <v>0</v>
      </c>
      <c r="AB268" s="147">
        <v>0</v>
      </c>
      <c r="AC268" s="147">
        <v>0</v>
      </c>
      <c r="AD268" s="147">
        <v>0</v>
      </c>
      <c r="AE268" s="147">
        <v>0</v>
      </c>
      <c r="AF268" s="147">
        <v>0</v>
      </c>
      <c r="AG268" s="147">
        <v>0</v>
      </c>
      <c r="AH268" s="147">
        <v>0</v>
      </c>
      <c r="AI268" s="147">
        <v>0</v>
      </c>
      <c r="AJ268" s="147">
        <v>0</v>
      </c>
      <c r="AK268" s="147">
        <v>0</v>
      </c>
      <c r="AL268" s="147">
        <v>0</v>
      </c>
      <c r="AM268" s="147">
        <v>0</v>
      </c>
      <c r="AN268" s="147">
        <v>0</v>
      </c>
      <c r="AO268" s="147">
        <v>0</v>
      </c>
      <c r="AP268" s="147">
        <v>0</v>
      </c>
      <c r="AQ268" s="147">
        <v>0</v>
      </c>
      <c r="AR268" s="147">
        <v>0</v>
      </c>
      <c r="AS268" s="147">
        <v>0</v>
      </c>
      <c r="AT268" s="147">
        <v>0</v>
      </c>
      <c r="AU268" s="147">
        <v>0</v>
      </c>
      <c r="AV268" s="147">
        <v>0</v>
      </c>
      <c r="AW268" s="147">
        <v>0</v>
      </c>
      <c r="AX268" s="147">
        <v>0</v>
      </c>
      <c r="AY268" s="147">
        <v>0</v>
      </c>
      <c r="AZ268" s="147">
        <v>0</v>
      </c>
      <c r="BA268" s="10"/>
      <c r="BB268" s="10"/>
      <c r="BC268" s="10"/>
      <c r="BD268" s="10"/>
      <c r="BE268" s="10"/>
      <c r="BF268" s="10"/>
      <c r="BG268" s="10"/>
      <c r="BH268" s="10"/>
      <c r="BI268" s="10"/>
      <c r="BJ268" s="10"/>
      <c r="BK268" s="10"/>
      <c r="BL268" s="10"/>
      <c r="BM268" s="10"/>
      <c r="BN268" s="10"/>
      <c r="BO268" s="10"/>
      <c r="BP268" s="10"/>
      <c r="BQ268" s="10"/>
      <c r="BR268" s="10"/>
      <c r="BS268" s="10"/>
    </row>
    <row r="269" spans="1:71" ht="16.5" hidden="1" customHeight="1" x14ac:dyDescent="0.3">
      <c r="A269" s="147" t="s">
        <v>868</v>
      </c>
      <c r="B269" s="147">
        <v>-447801</v>
      </c>
      <c r="C269" s="147">
        <v>-828147</v>
      </c>
      <c r="D269" s="147">
        <v>-1238042</v>
      </c>
      <c r="E269" s="147">
        <v>-1710376</v>
      </c>
      <c r="F269" s="147">
        <v>-389362</v>
      </c>
      <c r="G269" s="147">
        <v>-886059</v>
      </c>
      <c r="H269" s="147">
        <v>-1549314</v>
      </c>
      <c r="I269" s="147">
        <v>-1956828.68</v>
      </c>
      <c r="J269" s="147">
        <v>-663535</v>
      </c>
      <c r="K269" s="147">
        <v>-1214908</v>
      </c>
      <c r="L269" s="147">
        <v>-1782747</v>
      </c>
      <c r="M269" s="147">
        <v>-2345463.7200000002</v>
      </c>
      <c r="N269" s="147">
        <v>-595938</v>
      </c>
      <c r="O269" s="147">
        <v>-1386439</v>
      </c>
      <c r="P269" s="147">
        <v>-2321749</v>
      </c>
      <c r="Q269" s="147">
        <v>-3141851.51</v>
      </c>
      <c r="R269" s="147">
        <v>-663477</v>
      </c>
      <c r="S269" s="147">
        <v>-1651439</v>
      </c>
      <c r="T269" s="147">
        <v>-2601114</v>
      </c>
      <c r="U269" s="147">
        <v>-3533602.2990000001</v>
      </c>
      <c r="V269" s="147">
        <v>-1074221</v>
      </c>
      <c r="W269" s="147">
        <v>-2371680</v>
      </c>
      <c r="X269" s="147">
        <v>-3366703</v>
      </c>
      <c r="Y269" s="147">
        <v>-3859316.77</v>
      </c>
      <c r="Z269" s="147">
        <v>-596995</v>
      </c>
      <c r="AA269" s="147">
        <v>-1324460</v>
      </c>
      <c r="AB269" s="147">
        <v>-2276388</v>
      </c>
      <c r="AC269" s="147">
        <v>-3199903.4679999999</v>
      </c>
      <c r="AD269" s="147">
        <v>-668547</v>
      </c>
      <c r="AE269" s="147">
        <v>-1386126</v>
      </c>
      <c r="AF269" s="147">
        <v>-1995549</v>
      </c>
      <c r="AG269" s="147">
        <v>-2924900.62</v>
      </c>
      <c r="AH269" s="147">
        <v>-663872</v>
      </c>
      <c r="AI269" s="147">
        <v>-1471049</v>
      </c>
      <c r="AJ269" s="147">
        <v>-2642282</v>
      </c>
      <c r="AK269" s="147">
        <v>-3549487</v>
      </c>
      <c r="AL269" s="147">
        <v>-854648</v>
      </c>
      <c r="AM269" s="147">
        <v>-1994230</v>
      </c>
      <c r="AN269" s="147">
        <v>-3263730</v>
      </c>
      <c r="AO269" s="147">
        <v>-4774687</v>
      </c>
      <c r="AP269" s="147">
        <v>-1232606</v>
      </c>
      <c r="AQ269" s="147">
        <v>-2552927</v>
      </c>
      <c r="AR269" s="147">
        <v>-3723072</v>
      </c>
      <c r="AS269" s="147">
        <v>-4898256</v>
      </c>
      <c r="AT269" s="147">
        <v>-965281</v>
      </c>
      <c r="AU269" s="147">
        <v>-2137223</v>
      </c>
      <c r="AV269" s="147">
        <v>-3347144</v>
      </c>
      <c r="AW269" s="147">
        <v>-4491334</v>
      </c>
      <c r="AX269" s="147">
        <v>-1212510</v>
      </c>
      <c r="AY269" s="147">
        <v>-2029375</v>
      </c>
      <c r="AZ269" s="147">
        <v>-2867015</v>
      </c>
      <c r="BA269" s="10"/>
      <c r="BB269" s="10"/>
      <c r="BC269" s="10"/>
      <c r="BD269" s="10"/>
      <c r="BE269" s="10"/>
      <c r="BF269" s="10"/>
      <c r="BG269" s="10"/>
      <c r="BH269" s="10"/>
      <c r="BI269" s="10"/>
      <c r="BJ269" s="10"/>
      <c r="BK269" s="10"/>
      <c r="BL269" s="10"/>
      <c r="BM269" s="10"/>
      <c r="BN269" s="10"/>
      <c r="BO269" s="10"/>
      <c r="BP269" s="10"/>
      <c r="BQ269" s="10"/>
      <c r="BR269" s="10"/>
      <c r="BS269" s="10"/>
    </row>
    <row r="270" spans="1:71" ht="16.5" hidden="1" customHeight="1" x14ac:dyDescent="0.3">
      <c r="A270" s="147" t="s">
        <v>869</v>
      </c>
      <c r="B270" s="147">
        <v>3943</v>
      </c>
      <c r="C270" s="147">
        <v>7065</v>
      </c>
      <c r="D270" s="147">
        <v>10708</v>
      </c>
      <c r="E270" s="147">
        <v>13879</v>
      </c>
      <c r="F270" s="147">
        <v>1870</v>
      </c>
      <c r="G270" s="147">
        <v>11846</v>
      </c>
      <c r="H270" s="147">
        <v>15293</v>
      </c>
      <c r="I270" s="147">
        <v>30989.8</v>
      </c>
      <c r="J270" s="147">
        <v>195944</v>
      </c>
      <c r="K270" s="147">
        <v>177373</v>
      </c>
      <c r="L270" s="147">
        <v>186138</v>
      </c>
      <c r="M270" s="147">
        <v>369573.12</v>
      </c>
      <c r="N270" s="147">
        <v>43051</v>
      </c>
      <c r="O270" s="147">
        <v>36004</v>
      </c>
      <c r="P270" s="147">
        <v>51903</v>
      </c>
      <c r="Q270" s="147">
        <v>222988.67</v>
      </c>
      <c r="R270" s="147">
        <v>23292</v>
      </c>
      <c r="S270" s="147">
        <v>46398</v>
      </c>
      <c r="T270" s="147">
        <v>53674</v>
      </c>
      <c r="U270" s="147">
        <v>81502.668000000005</v>
      </c>
      <c r="V270" s="147">
        <v>7404</v>
      </c>
      <c r="W270" s="147">
        <v>22392</v>
      </c>
      <c r="X270" s="147">
        <v>5909</v>
      </c>
      <c r="Y270" s="147">
        <v>347108.96500000003</v>
      </c>
      <c r="Z270" s="147">
        <v>4282</v>
      </c>
      <c r="AA270" s="147">
        <v>30008</v>
      </c>
      <c r="AB270" s="147">
        <v>51729</v>
      </c>
      <c r="AC270" s="147">
        <v>67547.591</v>
      </c>
      <c r="AD270" s="147">
        <v>8222</v>
      </c>
      <c r="AE270" s="147">
        <v>1781</v>
      </c>
      <c r="AF270" s="147">
        <v>29476</v>
      </c>
      <c r="AG270" s="147">
        <v>10988.18</v>
      </c>
      <c r="AH270" s="147">
        <v>16414</v>
      </c>
      <c r="AI270" s="147">
        <v>35538</v>
      </c>
      <c r="AJ270" s="147">
        <v>40744</v>
      </c>
      <c r="AK270" s="147">
        <v>187946</v>
      </c>
      <c r="AL270" s="147">
        <v>5528</v>
      </c>
      <c r="AM270" s="147">
        <v>31025</v>
      </c>
      <c r="AN270" s="147">
        <v>52987</v>
      </c>
      <c r="AO270" s="147">
        <v>166012</v>
      </c>
      <c r="AP270" s="147">
        <v>12316</v>
      </c>
      <c r="AQ270" s="147">
        <v>23128</v>
      </c>
      <c r="AR270" s="147">
        <v>52592</v>
      </c>
      <c r="AS270" s="147">
        <v>65175</v>
      </c>
      <c r="AT270" s="147">
        <v>29717</v>
      </c>
      <c r="AU270" s="147">
        <v>50917</v>
      </c>
      <c r="AV270" s="147">
        <v>78689</v>
      </c>
      <c r="AW270" s="147">
        <v>113398</v>
      </c>
      <c r="AX270" s="147">
        <v>25453</v>
      </c>
      <c r="AY270" s="147">
        <v>45853</v>
      </c>
      <c r="AZ270" s="147">
        <v>78529</v>
      </c>
      <c r="BA270" s="10"/>
      <c r="BB270" s="10"/>
      <c r="BC270" s="10"/>
      <c r="BD270" s="10"/>
      <c r="BE270" s="10"/>
      <c r="BF270" s="10"/>
      <c r="BG270" s="10"/>
      <c r="BH270" s="10"/>
      <c r="BI270" s="10"/>
      <c r="BJ270" s="10"/>
      <c r="BK270" s="10"/>
      <c r="BL270" s="10"/>
      <c r="BM270" s="10"/>
      <c r="BN270" s="10"/>
      <c r="BO270" s="10"/>
      <c r="BP270" s="10"/>
      <c r="BQ270" s="10"/>
      <c r="BR270" s="10"/>
      <c r="BS270" s="10"/>
    </row>
    <row r="271" spans="1:71" ht="16.5" hidden="1" customHeight="1" x14ac:dyDescent="0.3">
      <c r="A271" s="147" t="s">
        <v>870</v>
      </c>
      <c r="B271" s="147">
        <v>-451744</v>
      </c>
      <c r="C271" s="147">
        <v>-835212</v>
      </c>
      <c r="D271" s="147">
        <v>-1248750</v>
      </c>
      <c r="E271" s="147">
        <v>-1724255</v>
      </c>
      <c r="F271" s="147">
        <v>-391232</v>
      </c>
      <c r="G271" s="147">
        <v>-897905</v>
      </c>
      <c r="H271" s="147">
        <v>-1564607</v>
      </c>
      <c r="I271" s="147">
        <v>-1987818.48</v>
      </c>
      <c r="J271" s="147">
        <v>-859479</v>
      </c>
      <c r="K271" s="147">
        <v>-1392281</v>
      </c>
      <c r="L271" s="147">
        <v>-1968885</v>
      </c>
      <c r="M271" s="147">
        <v>-2715036.84</v>
      </c>
      <c r="N271" s="147">
        <v>-638989</v>
      </c>
      <c r="O271" s="147">
        <v>-1422443</v>
      </c>
      <c r="P271" s="147">
        <v>-2373652</v>
      </c>
      <c r="Q271" s="147">
        <v>-3364840.18</v>
      </c>
      <c r="R271" s="147">
        <v>-686769</v>
      </c>
      <c r="S271" s="147">
        <v>-1697837</v>
      </c>
      <c r="T271" s="147">
        <v>-2654788</v>
      </c>
      <c r="U271" s="147">
        <v>-3615104.9670000002</v>
      </c>
      <c r="V271" s="147">
        <v>-1081625</v>
      </c>
      <c r="W271" s="147">
        <v>-2394072</v>
      </c>
      <c r="X271" s="147">
        <v>-3372612</v>
      </c>
      <c r="Y271" s="147">
        <v>-4206425.7350000003</v>
      </c>
      <c r="Z271" s="147">
        <v>-601277</v>
      </c>
      <c r="AA271" s="147">
        <v>-1354468</v>
      </c>
      <c r="AB271" s="147">
        <v>-2328117</v>
      </c>
      <c r="AC271" s="147">
        <v>-3267451.0589999999</v>
      </c>
      <c r="AD271" s="147">
        <v>-676769</v>
      </c>
      <c r="AE271" s="147">
        <v>-1387907</v>
      </c>
      <c r="AF271" s="147">
        <v>-2025025</v>
      </c>
      <c r="AG271" s="147">
        <v>-2935888.79</v>
      </c>
      <c r="AH271" s="147">
        <v>-680286</v>
      </c>
      <c r="AI271" s="147">
        <v>-1506587</v>
      </c>
      <c r="AJ271" s="147">
        <v>-2683026</v>
      </c>
      <c r="AK271" s="147">
        <v>-3737433</v>
      </c>
      <c r="AL271" s="147">
        <v>-860176</v>
      </c>
      <c r="AM271" s="147">
        <v>-2025255</v>
      </c>
      <c r="AN271" s="147">
        <v>-3316717</v>
      </c>
      <c r="AO271" s="147">
        <v>-4940699</v>
      </c>
      <c r="AP271" s="147">
        <v>-1244922</v>
      </c>
      <c r="AQ271" s="147">
        <v>-2576055</v>
      </c>
      <c r="AR271" s="147">
        <v>-3775664</v>
      </c>
      <c r="AS271" s="147">
        <v>-4963431</v>
      </c>
      <c r="AT271" s="147">
        <v>-994998</v>
      </c>
      <c r="AU271" s="147">
        <v>-2188140</v>
      </c>
      <c r="AV271" s="147">
        <v>-3425833</v>
      </c>
      <c r="AW271" s="147">
        <v>-4604732</v>
      </c>
      <c r="AX271" s="147">
        <v>-1237963</v>
      </c>
      <c r="AY271" s="147">
        <v>-2075228</v>
      </c>
      <c r="AZ271" s="147">
        <v>-2945544</v>
      </c>
      <c r="BA271" s="10"/>
      <c r="BB271" s="10"/>
      <c r="BC271" s="10"/>
      <c r="BD271" s="10"/>
      <c r="BE271" s="10"/>
      <c r="BF271" s="10"/>
      <c r="BG271" s="10"/>
      <c r="BH271" s="10"/>
      <c r="BI271" s="10"/>
      <c r="BJ271" s="10"/>
      <c r="BK271" s="10"/>
      <c r="BL271" s="10"/>
      <c r="BM271" s="10"/>
      <c r="BN271" s="10"/>
      <c r="BO271" s="10"/>
      <c r="BP271" s="10"/>
      <c r="BQ271" s="10"/>
      <c r="BR271" s="10"/>
      <c r="BS271" s="10"/>
    </row>
    <row r="272" spans="1:71" ht="16.5" hidden="1" customHeight="1" x14ac:dyDescent="0.3">
      <c r="A272" s="147" t="s">
        <v>871</v>
      </c>
      <c r="B272" s="147">
        <v>0</v>
      </c>
      <c r="C272" s="147">
        <v>0</v>
      </c>
      <c r="D272" s="147">
        <v>0</v>
      </c>
      <c r="E272" s="147">
        <v>0</v>
      </c>
      <c r="F272" s="147">
        <v>0</v>
      </c>
      <c r="G272" s="147">
        <v>-13124</v>
      </c>
      <c r="H272" s="147">
        <v>-12800</v>
      </c>
      <c r="I272" s="147">
        <v>-13253.67</v>
      </c>
      <c r="J272" s="147">
        <v>-1000</v>
      </c>
      <c r="K272" s="147">
        <v>-1000</v>
      </c>
      <c r="L272" s="147">
        <v>-1720</v>
      </c>
      <c r="M272" s="147">
        <v>-10529.93</v>
      </c>
      <c r="N272" s="147">
        <v>-4417</v>
      </c>
      <c r="O272" s="147">
        <v>-6127</v>
      </c>
      <c r="P272" s="147">
        <v>-6433</v>
      </c>
      <c r="Q272" s="147">
        <v>-37306.97</v>
      </c>
      <c r="R272" s="147">
        <v>-428</v>
      </c>
      <c r="S272" s="147">
        <v>-2249</v>
      </c>
      <c r="T272" s="147">
        <v>-10529</v>
      </c>
      <c r="U272" s="147">
        <v>-22959.171999999999</v>
      </c>
      <c r="V272" s="147">
        <v>-2152</v>
      </c>
      <c r="W272" s="147">
        <v>-2490</v>
      </c>
      <c r="X272" s="147">
        <v>-6676</v>
      </c>
      <c r="Y272" s="147">
        <v>-17438.383000000002</v>
      </c>
      <c r="Z272" s="147">
        <v>-3147</v>
      </c>
      <c r="AA272" s="147">
        <v>-5934</v>
      </c>
      <c r="AB272" s="147">
        <v>-9855</v>
      </c>
      <c r="AC272" s="147">
        <v>-29837.545999999998</v>
      </c>
      <c r="AD272" s="147">
        <v>-270400</v>
      </c>
      <c r="AE272" s="147">
        <v>-326765</v>
      </c>
      <c r="AF272" s="147">
        <v>-366796</v>
      </c>
      <c r="AG272" s="147">
        <v>-255872.23</v>
      </c>
      <c r="AH272" s="147">
        <v>-20748</v>
      </c>
      <c r="AI272" s="147">
        <v>-62298</v>
      </c>
      <c r="AJ272" s="147">
        <v>-231457</v>
      </c>
      <c r="AK272" s="147">
        <v>-383441</v>
      </c>
      <c r="AL272" s="147">
        <v>-149939</v>
      </c>
      <c r="AM272" s="147">
        <v>-389369</v>
      </c>
      <c r="AN272" s="147">
        <v>-612814</v>
      </c>
      <c r="AO272" s="147">
        <v>-730331</v>
      </c>
      <c r="AP272" s="147">
        <v>0</v>
      </c>
      <c r="AQ272" s="147">
        <v>0</v>
      </c>
      <c r="AR272" s="147">
        <v>0</v>
      </c>
      <c r="AS272" s="147">
        <v>0</v>
      </c>
      <c r="AT272" s="147">
        <v>0</v>
      </c>
      <c r="AU272" s="147">
        <v>0</v>
      </c>
      <c r="AV272" s="147">
        <v>0</v>
      </c>
      <c r="AW272" s="147">
        <v>0</v>
      </c>
      <c r="AX272" s="147">
        <v>0</v>
      </c>
      <c r="AY272" s="147">
        <v>0</v>
      </c>
      <c r="AZ272" s="147">
        <v>0</v>
      </c>
      <c r="BA272" s="10"/>
      <c r="BB272" s="10"/>
      <c r="BC272" s="10"/>
      <c r="BD272" s="10"/>
      <c r="BE272" s="10"/>
      <c r="BF272" s="10"/>
      <c r="BG272" s="10"/>
      <c r="BH272" s="10"/>
      <c r="BI272" s="10"/>
      <c r="BJ272" s="10"/>
      <c r="BK272" s="10"/>
      <c r="BL272" s="10"/>
      <c r="BM272" s="10"/>
      <c r="BN272" s="10"/>
      <c r="BO272" s="10"/>
      <c r="BP272" s="10"/>
      <c r="BQ272" s="10"/>
      <c r="BR272" s="10"/>
      <c r="BS272" s="10"/>
    </row>
    <row r="273" spans="1:71" ht="16.5" hidden="1" customHeight="1" x14ac:dyDescent="0.3">
      <c r="A273" s="147" t="s">
        <v>872</v>
      </c>
      <c r="B273" s="147">
        <v>0</v>
      </c>
      <c r="C273" s="147">
        <v>0</v>
      </c>
      <c r="D273" s="147">
        <v>0</v>
      </c>
      <c r="E273" s="147">
        <v>0</v>
      </c>
      <c r="F273" s="147">
        <v>0</v>
      </c>
      <c r="G273" s="147">
        <v>-13124</v>
      </c>
      <c r="H273" s="147">
        <v>-12800</v>
      </c>
      <c r="I273" s="147">
        <v>-13253.67</v>
      </c>
      <c r="J273" s="147">
        <v>-1000</v>
      </c>
      <c r="K273" s="147">
        <v>-1000</v>
      </c>
      <c r="L273" s="147">
        <v>-1720</v>
      </c>
      <c r="M273" s="147">
        <v>-10529.93</v>
      </c>
      <c r="N273" s="147">
        <v>-4717</v>
      </c>
      <c r="O273" s="147">
        <v>-6427</v>
      </c>
      <c r="P273" s="147">
        <v>-9680</v>
      </c>
      <c r="Q273" s="147">
        <v>-37306.97</v>
      </c>
      <c r="R273" s="147">
        <v>-428</v>
      </c>
      <c r="S273" s="147">
        <v>-2249</v>
      </c>
      <c r="T273" s="147">
        <v>-10529</v>
      </c>
      <c r="U273" s="147">
        <v>-22959.171999999999</v>
      </c>
      <c r="V273" s="147">
        <v>-2152</v>
      </c>
      <c r="W273" s="147">
        <v>-2490</v>
      </c>
      <c r="X273" s="147">
        <v>-6676</v>
      </c>
      <c r="Y273" s="147">
        <v>-17438.383000000002</v>
      </c>
      <c r="Z273" s="147">
        <v>-3147</v>
      </c>
      <c r="AA273" s="147">
        <v>-5934</v>
      </c>
      <c r="AB273" s="147">
        <v>-9855</v>
      </c>
      <c r="AC273" s="147">
        <v>-29837.545999999998</v>
      </c>
      <c r="AD273" s="147">
        <v>-270400</v>
      </c>
      <c r="AE273" s="147">
        <v>-326765</v>
      </c>
      <c r="AF273" s="147">
        <v>-366796</v>
      </c>
      <c r="AG273" s="147">
        <v>-255872.23</v>
      </c>
      <c r="AH273" s="147">
        <v>-20748</v>
      </c>
      <c r="AI273" s="147">
        <v>-62509</v>
      </c>
      <c r="AJ273" s="147">
        <v>-231668</v>
      </c>
      <c r="AK273" s="147">
        <v>-383652</v>
      </c>
      <c r="AL273" s="147">
        <v>-149939</v>
      </c>
      <c r="AM273" s="147">
        <v>-389369</v>
      </c>
      <c r="AN273" s="147">
        <v>-612814</v>
      </c>
      <c r="AO273" s="147">
        <v>-730331</v>
      </c>
      <c r="AP273" s="147">
        <v>0</v>
      </c>
      <c r="AQ273" s="147">
        <v>0</v>
      </c>
      <c r="AR273" s="147">
        <v>0</v>
      </c>
      <c r="AS273" s="147">
        <v>0</v>
      </c>
      <c r="AT273" s="147">
        <v>0</v>
      </c>
      <c r="AU273" s="147">
        <v>0</v>
      </c>
      <c r="AV273" s="147">
        <v>0</v>
      </c>
      <c r="AW273" s="147">
        <v>0</v>
      </c>
      <c r="AX273" s="147">
        <v>0</v>
      </c>
      <c r="AY273" s="147">
        <v>0</v>
      </c>
      <c r="AZ273" s="147">
        <v>0</v>
      </c>
      <c r="BA273" s="10"/>
      <c r="BB273" s="10"/>
      <c r="BC273" s="10"/>
      <c r="BD273" s="10"/>
      <c r="BE273" s="10"/>
      <c r="BF273" s="10"/>
      <c r="BG273" s="10"/>
      <c r="BH273" s="10"/>
      <c r="BI273" s="10"/>
      <c r="BJ273" s="10"/>
      <c r="BK273" s="10"/>
      <c r="BL273" s="10"/>
      <c r="BM273" s="10"/>
      <c r="BN273" s="10"/>
      <c r="BO273" s="10"/>
      <c r="BP273" s="10"/>
      <c r="BQ273" s="10"/>
      <c r="BR273" s="10"/>
      <c r="BS273" s="10"/>
    </row>
    <row r="274" spans="1:71" ht="16.5" hidden="1" customHeight="1" x14ac:dyDescent="0.3">
      <c r="A274" s="147" t="s">
        <v>1149</v>
      </c>
      <c r="B274" s="147">
        <v>0</v>
      </c>
      <c r="C274" s="147">
        <v>0</v>
      </c>
      <c r="D274" s="147">
        <v>0</v>
      </c>
      <c r="E274" s="147">
        <v>0</v>
      </c>
      <c r="F274" s="147">
        <v>0</v>
      </c>
      <c r="G274" s="147">
        <v>0</v>
      </c>
      <c r="H274" s="147">
        <v>0</v>
      </c>
      <c r="I274" s="147">
        <v>0</v>
      </c>
      <c r="J274" s="147">
        <v>0</v>
      </c>
      <c r="K274" s="147">
        <v>0</v>
      </c>
      <c r="L274" s="147">
        <v>0</v>
      </c>
      <c r="M274" s="147">
        <v>0</v>
      </c>
      <c r="N274" s="147">
        <v>300</v>
      </c>
      <c r="O274" s="147">
        <v>300</v>
      </c>
      <c r="P274" s="147">
        <v>3247</v>
      </c>
      <c r="Q274" s="147">
        <v>0</v>
      </c>
      <c r="R274" s="147">
        <v>0</v>
      </c>
      <c r="S274" s="147">
        <v>0</v>
      </c>
      <c r="T274" s="147">
        <v>0</v>
      </c>
      <c r="U274" s="147">
        <v>0</v>
      </c>
      <c r="V274" s="147">
        <v>0</v>
      </c>
      <c r="W274" s="147">
        <v>0</v>
      </c>
      <c r="X274" s="147">
        <v>0</v>
      </c>
      <c r="Y274" s="147">
        <v>0</v>
      </c>
      <c r="Z274" s="147">
        <v>0</v>
      </c>
      <c r="AA274" s="147">
        <v>0</v>
      </c>
      <c r="AB274" s="147">
        <v>0</v>
      </c>
      <c r="AC274" s="147">
        <v>0</v>
      </c>
      <c r="AD274" s="147">
        <v>0</v>
      </c>
      <c r="AE274" s="147">
        <v>0</v>
      </c>
      <c r="AF274" s="147">
        <v>0</v>
      </c>
      <c r="AG274" s="147">
        <v>0</v>
      </c>
      <c r="AH274" s="147">
        <v>0</v>
      </c>
      <c r="AI274" s="147">
        <v>211</v>
      </c>
      <c r="AJ274" s="147">
        <v>211</v>
      </c>
      <c r="AK274" s="147">
        <v>211</v>
      </c>
      <c r="AL274" s="147">
        <v>0</v>
      </c>
      <c r="AM274" s="147">
        <v>0</v>
      </c>
      <c r="AN274" s="147">
        <v>0</v>
      </c>
      <c r="AO274" s="147">
        <v>0</v>
      </c>
      <c r="AP274" s="147">
        <v>0</v>
      </c>
      <c r="AQ274" s="147">
        <v>0</v>
      </c>
      <c r="AR274" s="147">
        <v>0</v>
      </c>
      <c r="AS274" s="147">
        <v>0</v>
      </c>
      <c r="AT274" s="147">
        <v>0</v>
      </c>
      <c r="AU274" s="147">
        <v>0</v>
      </c>
      <c r="AV274" s="147">
        <v>0</v>
      </c>
      <c r="AW274" s="147">
        <v>0</v>
      </c>
      <c r="AX274" s="147">
        <v>0</v>
      </c>
      <c r="AY274" s="147">
        <v>0</v>
      </c>
      <c r="AZ274" s="147">
        <v>0</v>
      </c>
      <c r="BA274" s="10"/>
      <c r="BB274" s="10"/>
      <c r="BC274" s="10"/>
      <c r="BD274" s="10"/>
      <c r="BE274" s="10"/>
      <c r="BF274" s="10"/>
      <c r="BG274" s="10"/>
      <c r="BH274" s="10"/>
      <c r="BI274" s="10"/>
      <c r="BJ274" s="10"/>
      <c r="BK274" s="10"/>
      <c r="BL274" s="10"/>
      <c r="BM274" s="10"/>
      <c r="BN274" s="10"/>
      <c r="BO274" s="10"/>
      <c r="BP274" s="10"/>
      <c r="BQ274" s="10"/>
      <c r="BR274" s="10"/>
      <c r="BS274" s="10"/>
    </row>
    <row r="275" spans="1:71" ht="16.5" hidden="1" customHeight="1" x14ac:dyDescent="0.3">
      <c r="A275" s="147" t="s">
        <v>1150</v>
      </c>
      <c r="B275" s="147">
        <v>0</v>
      </c>
      <c r="C275" s="147">
        <v>0</v>
      </c>
      <c r="D275" s="147">
        <v>0</v>
      </c>
      <c r="E275" s="147">
        <v>0</v>
      </c>
      <c r="F275" s="147">
        <v>0</v>
      </c>
      <c r="G275" s="147">
        <v>0</v>
      </c>
      <c r="H275" s="147">
        <v>0</v>
      </c>
      <c r="I275" s="147">
        <v>0</v>
      </c>
      <c r="J275" s="147">
        <v>0</v>
      </c>
      <c r="K275" s="147">
        <v>0</v>
      </c>
      <c r="L275" s="147">
        <v>0</v>
      </c>
      <c r="M275" s="147">
        <v>0</v>
      </c>
      <c r="N275" s="147">
        <v>0</v>
      </c>
      <c r="O275" s="147">
        <v>0</v>
      </c>
      <c r="P275" s="147">
        <v>0</v>
      </c>
      <c r="Q275" s="147">
        <v>0</v>
      </c>
      <c r="R275" s="147">
        <v>0</v>
      </c>
      <c r="S275" s="147">
        <v>0</v>
      </c>
      <c r="T275" s="147">
        <v>0</v>
      </c>
      <c r="U275" s="147">
        <v>0</v>
      </c>
      <c r="V275" s="147">
        <v>0</v>
      </c>
      <c r="W275" s="147">
        <v>0</v>
      </c>
      <c r="X275" s="147">
        <v>0</v>
      </c>
      <c r="Y275" s="147">
        <v>0</v>
      </c>
      <c r="Z275" s="147">
        <v>0</v>
      </c>
      <c r="AA275" s="147">
        <v>0</v>
      </c>
      <c r="AB275" s="147">
        <v>0</v>
      </c>
      <c r="AC275" s="147">
        <v>0</v>
      </c>
      <c r="AD275" s="147">
        <v>0</v>
      </c>
      <c r="AE275" s="147">
        <v>0</v>
      </c>
      <c r="AF275" s="147">
        <v>0</v>
      </c>
      <c r="AG275" s="147">
        <v>0</v>
      </c>
      <c r="AH275" s="147">
        <v>0</v>
      </c>
      <c r="AI275" s="147">
        <v>0</v>
      </c>
      <c r="AJ275" s="147">
        <v>0</v>
      </c>
      <c r="AK275" s="147">
        <v>0</v>
      </c>
      <c r="AL275" s="147">
        <v>0</v>
      </c>
      <c r="AM275" s="147">
        <v>0</v>
      </c>
      <c r="AN275" s="147">
        <v>0</v>
      </c>
      <c r="AO275" s="147">
        <v>0</v>
      </c>
      <c r="AP275" s="147">
        <v>0</v>
      </c>
      <c r="AQ275" s="147">
        <v>0</v>
      </c>
      <c r="AR275" s="147">
        <v>0</v>
      </c>
      <c r="AS275" s="147">
        <v>0</v>
      </c>
      <c r="AT275" s="147">
        <v>0</v>
      </c>
      <c r="AU275" s="147">
        <v>0</v>
      </c>
      <c r="AV275" s="147">
        <v>0</v>
      </c>
      <c r="AW275" s="147">
        <v>0</v>
      </c>
      <c r="AX275" s="147">
        <v>0</v>
      </c>
      <c r="AY275" s="147">
        <v>33831</v>
      </c>
      <c r="AZ275" s="147">
        <v>33831</v>
      </c>
      <c r="BA275" s="10"/>
      <c r="BB275" s="10"/>
      <c r="BC275" s="10"/>
      <c r="BD275" s="10"/>
      <c r="BE275" s="10"/>
      <c r="BF275" s="10"/>
      <c r="BG275" s="10"/>
      <c r="BH275" s="10"/>
      <c r="BI275" s="10"/>
      <c r="BJ275" s="10"/>
      <c r="BK275" s="10"/>
      <c r="BL275" s="10"/>
      <c r="BM275" s="10"/>
      <c r="BN275" s="10"/>
      <c r="BO275" s="10"/>
      <c r="BP275" s="10"/>
      <c r="BQ275" s="10"/>
      <c r="BR275" s="10"/>
      <c r="BS275" s="10"/>
    </row>
    <row r="276" spans="1:71" ht="16.5" hidden="1" customHeight="1" x14ac:dyDescent="0.3">
      <c r="A276" s="147" t="s">
        <v>873</v>
      </c>
      <c r="B276" s="147">
        <v>0</v>
      </c>
      <c r="C276" s="147">
        <v>0</v>
      </c>
      <c r="D276" s="147">
        <v>0</v>
      </c>
      <c r="E276" s="147">
        <v>0</v>
      </c>
      <c r="F276" s="147">
        <v>0</v>
      </c>
      <c r="G276" s="147">
        <v>0</v>
      </c>
      <c r="H276" s="147">
        <v>-259</v>
      </c>
      <c r="I276" s="147">
        <v>-259.5</v>
      </c>
      <c r="J276" s="147">
        <v>0</v>
      </c>
      <c r="K276" s="147">
        <v>0</v>
      </c>
      <c r="L276" s="147">
        <v>-67</v>
      </c>
      <c r="M276" s="147">
        <v>-67.05</v>
      </c>
      <c r="N276" s="147">
        <v>-16</v>
      </c>
      <c r="O276" s="147">
        <v>-17</v>
      </c>
      <c r="P276" s="147">
        <v>-652</v>
      </c>
      <c r="Q276" s="147">
        <v>-735.19</v>
      </c>
      <c r="R276" s="147">
        <v>0</v>
      </c>
      <c r="S276" s="147">
        <v>-800</v>
      </c>
      <c r="T276" s="147">
        <v>-1144</v>
      </c>
      <c r="U276" s="147">
        <v>-1742.87</v>
      </c>
      <c r="V276" s="147">
        <v>781</v>
      </c>
      <c r="W276" s="147">
        <v>19</v>
      </c>
      <c r="X276" s="147">
        <v>-515</v>
      </c>
      <c r="Y276" s="147">
        <v>2147.2800000000002</v>
      </c>
      <c r="Z276" s="147">
        <v>-40</v>
      </c>
      <c r="AA276" s="147">
        <v>48</v>
      </c>
      <c r="AB276" s="147">
        <v>-171</v>
      </c>
      <c r="AC276" s="147">
        <v>-35861.266000000003</v>
      </c>
      <c r="AD276" s="147">
        <v>19123</v>
      </c>
      <c r="AE276" s="147">
        <v>22944</v>
      </c>
      <c r="AF276" s="147">
        <v>27228</v>
      </c>
      <c r="AG276" s="147">
        <v>31709</v>
      </c>
      <c r="AH276" s="147">
        <v>1177</v>
      </c>
      <c r="AI276" s="147">
        <v>8536</v>
      </c>
      <c r="AJ276" s="147">
        <v>8543</v>
      </c>
      <c r="AK276" s="147">
        <v>8481</v>
      </c>
      <c r="AL276" s="147">
        <v>0</v>
      </c>
      <c r="AM276" s="147">
        <v>0</v>
      </c>
      <c r="AN276" s="147">
        <v>0</v>
      </c>
      <c r="AO276" s="147">
        <v>-50</v>
      </c>
      <c r="AP276" s="147">
        <v>360</v>
      </c>
      <c r="AQ276" s="147">
        <v>360</v>
      </c>
      <c r="AR276" s="147">
        <v>360</v>
      </c>
      <c r="AS276" s="147">
        <v>360</v>
      </c>
      <c r="AT276" s="147">
        <v>0</v>
      </c>
      <c r="AU276" s="147">
        <v>-6</v>
      </c>
      <c r="AV276" s="147">
        <v>-20</v>
      </c>
      <c r="AW276" s="147">
        <v>793</v>
      </c>
      <c r="AX276" s="147">
        <v>-11</v>
      </c>
      <c r="AY276" s="147">
        <v>-628</v>
      </c>
      <c r="AZ276" s="147">
        <v>-639</v>
      </c>
      <c r="BA276" s="10"/>
      <c r="BB276" s="10"/>
      <c r="BC276" s="10"/>
      <c r="BD276" s="10"/>
      <c r="BE276" s="10"/>
      <c r="BF276" s="10"/>
      <c r="BG276" s="10"/>
      <c r="BH276" s="10"/>
      <c r="BI276" s="10"/>
      <c r="BJ276" s="10"/>
      <c r="BK276" s="10"/>
      <c r="BL276" s="10"/>
      <c r="BM276" s="10"/>
      <c r="BN276" s="10"/>
      <c r="BO276" s="10"/>
      <c r="BP276" s="10"/>
      <c r="BQ276" s="10"/>
      <c r="BR276" s="10"/>
      <c r="BS276" s="10"/>
    </row>
    <row r="277" spans="1:71" ht="16.5" hidden="1" customHeight="1" x14ac:dyDescent="0.3">
      <c r="A277" s="147" t="s">
        <v>874</v>
      </c>
      <c r="B277" s="147">
        <v>0</v>
      </c>
      <c r="C277" s="147">
        <v>60</v>
      </c>
      <c r="D277" s="147">
        <v>60</v>
      </c>
      <c r="E277" s="147">
        <v>0</v>
      </c>
      <c r="F277" s="147">
        <v>0</v>
      </c>
      <c r="G277" s="147">
        <v>45</v>
      </c>
      <c r="H277" s="147">
        <v>265</v>
      </c>
      <c r="I277" s="147">
        <v>265</v>
      </c>
      <c r="J277" s="147">
        <v>4000</v>
      </c>
      <c r="K277" s="147">
        <v>11500</v>
      </c>
      <c r="L277" s="147">
        <v>11717</v>
      </c>
      <c r="M277" s="147">
        <v>11851.53</v>
      </c>
      <c r="N277" s="147">
        <v>0</v>
      </c>
      <c r="O277" s="147">
        <v>0</v>
      </c>
      <c r="P277" s="147">
        <v>776</v>
      </c>
      <c r="Q277" s="147">
        <v>35828.76</v>
      </c>
      <c r="R277" s="147">
        <v>7500</v>
      </c>
      <c r="S277" s="147">
        <v>47456</v>
      </c>
      <c r="T277" s="147">
        <v>55255</v>
      </c>
      <c r="U277" s="147">
        <v>55249.438999999998</v>
      </c>
      <c r="V277" s="147">
        <v>42639</v>
      </c>
      <c r="W277" s="147">
        <v>64730</v>
      </c>
      <c r="X277" s="147">
        <v>73130</v>
      </c>
      <c r="Y277" s="147">
        <v>79907.44</v>
      </c>
      <c r="Z277" s="147">
        <v>47394</v>
      </c>
      <c r="AA277" s="147">
        <v>78301</v>
      </c>
      <c r="AB277" s="147">
        <v>95616</v>
      </c>
      <c r="AC277" s="147">
        <v>94852.028000000006</v>
      </c>
      <c r="AD277" s="147">
        <v>5877</v>
      </c>
      <c r="AE277" s="147">
        <v>100641</v>
      </c>
      <c r="AF277" s="147">
        <v>133221</v>
      </c>
      <c r="AG277" s="147">
        <v>91999.26</v>
      </c>
      <c r="AH277" s="147">
        <v>4897</v>
      </c>
      <c r="AI277" s="147">
        <v>36347</v>
      </c>
      <c r="AJ277" s="147">
        <v>125437</v>
      </c>
      <c r="AK277" s="147">
        <v>134490</v>
      </c>
      <c r="AL277" s="147">
        <v>37301</v>
      </c>
      <c r="AM277" s="147">
        <v>84011</v>
      </c>
      <c r="AN277" s="147">
        <v>154747</v>
      </c>
      <c r="AO277" s="147">
        <v>169902</v>
      </c>
      <c r="AP277" s="147">
        <v>70784</v>
      </c>
      <c r="AQ277" s="147">
        <v>99569</v>
      </c>
      <c r="AR277" s="147">
        <v>195505</v>
      </c>
      <c r="AS277" s="147">
        <v>195505</v>
      </c>
      <c r="AT277" s="147">
        <v>87902</v>
      </c>
      <c r="AU277" s="147">
        <v>101613</v>
      </c>
      <c r="AV277" s="147">
        <v>159946</v>
      </c>
      <c r="AW277" s="147">
        <v>214445</v>
      </c>
      <c r="AX277" s="147">
        <v>71602</v>
      </c>
      <c r="AY277" s="147">
        <v>114043</v>
      </c>
      <c r="AZ277" s="147">
        <v>118728</v>
      </c>
      <c r="BA277" s="10"/>
      <c r="BB277" s="10"/>
      <c r="BC277" s="10"/>
      <c r="BD277" s="10"/>
      <c r="BE277" s="10"/>
      <c r="BF277" s="10"/>
      <c r="BG277" s="10"/>
      <c r="BH277" s="10"/>
      <c r="BI277" s="10"/>
      <c r="BJ277" s="10"/>
      <c r="BK277" s="10"/>
      <c r="BL277" s="10"/>
      <c r="BM277" s="10"/>
      <c r="BN277" s="10"/>
      <c r="BO277" s="10"/>
      <c r="BP277" s="10"/>
      <c r="BQ277" s="10"/>
      <c r="BR277" s="10"/>
      <c r="BS277" s="10"/>
    </row>
    <row r="278" spans="1:71" ht="16.5" hidden="1" customHeight="1" x14ac:dyDescent="0.3">
      <c r="A278" s="147" t="s">
        <v>860</v>
      </c>
      <c r="B278" s="147">
        <v>0</v>
      </c>
      <c r="C278" s="147">
        <v>0</v>
      </c>
      <c r="D278" s="147">
        <v>0</v>
      </c>
      <c r="E278" s="147">
        <v>0</v>
      </c>
      <c r="F278" s="147">
        <v>0</v>
      </c>
      <c r="G278" s="147">
        <v>10958</v>
      </c>
      <c r="H278" s="147">
        <v>11112</v>
      </c>
      <c r="I278" s="147">
        <v>12014.62</v>
      </c>
      <c r="J278" s="147">
        <v>475</v>
      </c>
      <c r="K278" s="147">
        <v>1365</v>
      </c>
      <c r="L278" s="147">
        <v>2101</v>
      </c>
      <c r="M278" s="147">
        <v>4433.41</v>
      </c>
      <c r="N278" s="147">
        <v>1986</v>
      </c>
      <c r="O278" s="147">
        <v>4054</v>
      </c>
      <c r="P278" s="147">
        <v>7117</v>
      </c>
      <c r="Q278" s="147">
        <v>9802.7800000000007</v>
      </c>
      <c r="R278" s="147">
        <v>1061</v>
      </c>
      <c r="S278" s="147">
        <v>3093</v>
      </c>
      <c r="T278" s="147">
        <v>5690</v>
      </c>
      <c r="U278" s="147">
        <v>12215.82</v>
      </c>
      <c r="V278" s="147">
        <v>796</v>
      </c>
      <c r="W278" s="147">
        <v>6403</v>
      </c>
      <c r="X278" s="147">
        <v>9614</v>
      </c>
      <c r="Y278" s="147">
        <v>9468.0869999999995</v>
      </c>
      <c r="Z278" s="147">
        <v>6648</v>
      </c>
      <c r="AA278" s="147">
        <v>25042</v>
      </c>
      <c r="AB278" s="147">
        <v>98768</v>
      </c>
      <c r="AC278" s="147">
        <v>162053.46599999999</v>
      </c>
      <c r="AD278" s="147">
        <v>2460</v>
      </c>
      <c r="AE278" s="147">
        <v>67963</v>
      </c>
      <c r="AF278" s="147">
        <v>70420</v>
      </c>
      <c r="AG278" s="147">
        <v>94953.44</v>
      </c>
      <c r="AH278" s="147">
        <v>8979</v>
      </c>
      <c r="AI278" s="147">
        <v>16764</v>
      </c>
      <c r="AJ278" s="147">
        <v>19919</v>
      </c>
      <c r="AK278" s="147">
        <v>8310</v>
      </c>
      <c r="AL278" s="147">
        <v>12194</v>
      </c>
      <c r="AM278" s="147">
        <v>62715</v>
      </c>
      <c r="AN278" s="147">
        <v>100891</v>
      </c>
      <c r="AO278" s="147">
        <v>568147</v>
      </c>
      <c r="AP278" s="147">
        <v>11087</v>
      </c>
      <c r="AQ278" s="147">
        <v>59944</v>
      </c>
      <c r="AR278" s="147">
        <v>86879</v>
      </c>
      <c r="AS278" s="147">
        <v>810195</v>
      </c>
      <c r="AT278" s="147">
        <v>61457</v>
      </c>
      <c r="AU278" s="147">
        <v>118409</v>
      </c>
      <c r="AV278" s="147">
        <v>187087</v>
      </c>
      <c r="AW278" s="147">
        <v>291499</v>
      </c>
      <c r="AX278" s="147">
        <v>52952</v>
      </c>
      <c r="AY278" s="147">
        <v>37259</v>
      </c>
      <c r="AZ278" s="147">
        <v>69386</v>
      </c>
      <c r="BA278" s="10"/>
      <c r="BB278" s="10"/>
      <c r="BC278" s="10"/>
      <c r="BD278" s="10"/>
      <c r="BE278" s="10"/>
      <c r="BF278" s="10"/>
      <c r="BG278" s="10"/>
      <c r="BH278" s="10"/>
      <c r="BI278" s="10"/>
      <c r="BJ278" s="10"/>
      <c r="BK278" s="10"/>
      <c r="BL278" s="10"/>
      <c r="BM278" s="10"/>
      <c r="BN278" s="10"/>
      <c r="BO278" s="10"/>
      <c r="BP278" s="10"/>
      <c r="BQ278" s="10"/>
      <c r="BR278" s="10"/>
      <c r="BS278" s="10"/>
    </row>
    <row r="279" spans="1:71" ht="16.5" hidden="1" customHeight="1" x14ac:dyDescent="0.3">
      <c r="A279" s="147" t="s">
        <v>875</v>
      </c>
      <c r="B279" s="147">
        <v>-14312</v>
      </c>
      <c r="C279" s="147">
        <v>-13518</v>
      </c>
      <c r="D279" s="147">
        <v>-44103</v>
      </c>
      <c r="E279" s="147">
        <v>-48795</v>
      </c>
      <c r="F279" s="147">
        <v>10046</v>
      </c>
      <c r="G279" s="147">
        <v>-11</v>
      </c>
      <c r="H279" s="147">
        <v>-1194</v>
      </c>
      <c r="I279" s="147">
        <v>-1442.08</v>
      </c>
      <c r="J279" s="147">
        <v>-143</v>
      </c>
      <c r="K279" s="147">
        <v>-278</v>
      </c>
      <c r="L279" s="147">
        <v>-1352</v>
      </c>
      <c r="M279" s="147">
        <v>-5210.7</v>
      </c>
      <c r="N279" s="147">
        <v>0</v>
      </c>
      <c r="O279" s="147">
        <v>0</v>
      </c>
      <c r="P279" s="147">
        <v>0</v>
      </c>
      <c r="Q279" s="147">
        <v>-2365.34</v>
      </c>
      <c r="R279" s="147">
        <v>-4613</v>
      </c>
      <c r="S279" s="147">
        <v>-5054</v>
      </c>
      <c r="T279" s="147">
        <v>0</v>
      </c>
      <c r="U279" s="147">
        <v>-9207.473</v>
      </c>
      <c r="V279" s="147">
        <v>-59</v>
      </c>
      <c r="W279" s="147">
        <v>-1438</v>
      </c>
      <c r="X279" s="147">
        <v>-2530</v>
      </c>
      <c r="Y279" s="147">
        <v>-3367.0250000000001</v>
      </c>
      <c r="Z279" s="147">
        <v>-2137</v>
      </c>
      <c r="AA279" s="147">
        <v>-3765</v>
      </c>
      <c r="AB279" s="147">
        <v>-2773</v>
      </c>
      <c r="AC279" s="147">
        <v>-19812.886999999999</v>
      </c>
      <c r="AD279" s="147">
        <v>-1754</v>
      </c>
      <c r="AE279" s="147">
        <v>-2399</v>
      </c>
      <c r="AF279" s="147">
        <v>-3144</v>
      </c>
      <c r="AG279" s="147">
        <v>-4058.96</v>
      </c>
      <c r="AH279" s="147">
        <v>0</v>
      </c>
      <c r="AI279" s="147">
        <v>-1794095</v>
      </c>
      <c r="AJ279" s="147">
        <v>-1794095</v>
      </c>
      <c r="AK279" s="147">
        <v>-1932307</v>
      </c>
      <c r="AL279" s="147">
        <v>95215</v>
      </c>
      <c r="AM279" s="147">
        <v>495879</v>
      </c>
      <c r="AN279" s="147">
        <v>768097</v>
      </c>
      <c r="AO279" s="147">
        <v>768186</v>
      </c>
      <c r="AP279" s="147">
        <v>0</v>
      </c>
      <c r="AQ279" s="147">
        <v>0</v>
      </c>
      <c r="AR279" s="147">
        <v>0</v>
      </c>
      <c r="AS279" s="147">
        <v>0</v>
      </c>
      <c r="AT279" s="147">
        <v>-96042</v>
      </c>
      <c r="AU279" s="147">
        <v>-127478</v>
      </c>
      <c r="AV279" s="147">
        <v>-123707</v>
      </c>
      <c r="AW279" s="147">
        <v>-227915</v>
      </c>
      <c r="AX279" s="147">
        <v>0</v>
      </c>
      <c r="AY279" s="147">
        <v>0</v>
      </c>
      <c r="AZ279" s="147">
        <v>0</v>
      </c>
      <c r="BA279" s="10"/>
      <c r="BB279" s="10"/>
      <c r="BC279" s="10"/>
      <c r="BD279" s="10"/>
      <c r="BE279" s="10"/>
      <c r="BF279" s="10"/>
      <c r="BG279" s="10"/>
      <c r="BH279" s="10"/>
      <c r="BI279" s="10"/>
      <c r="BJ279" s="10"/>
      <c r="BK279" s="10"/>
      <c r="BL279" s="10"/>
      <c r="BM279" s="10"/>
      <c r="BN279" s="10"/>
      <c r="BO279" s="10"/>
      <c r="BP279" s="10"/>
      <c r="BQ279" s="10"/>
      <c r="BR279" s="10"/>
      <c r="BS279" s="10"/>
    </row>
    <row r="280" spans="1:71" ht="16.5" hidden="1" customHeight="1" x14ac:dyDescent="0.3">
      <c r="A280" s="147" t="s">
        <v>876</v>
      </c>
      <c r="B280" s="147">
        <v>-462113</v>
      </c>
      <c r="C280" s="147">
        <v>-833515</v>
      </c>
      <c r="D280" s="147">
        <v>-1318039</v>
      </c>
      <c r="E280" s="147">
        <v>-1820984</v>
      </c>
      <c r="F280" s="147">
        <v>-375662</v>
      </c>
      <c r="G280" s="147">
        <v>-905807</v>
      </c>
      <c r="H280" s="147">
        <v>-1618333</v>
      </c>
      <c r="I280" s="147">
        <v>-2036495.13</v>
      </c>
      <c r="J280" s="147">
        <v>-666386</v>
      </c>
      <c r="K280" s="147">
        <v>-1216612</v>
      </c>
      <c r="L280" s="147">
        <v>-1807839</v>
      </c>
      <c r="M280" s="147">
        <v>-30746650.149999999</v>
      </c>
      <c r="N280" s="147">
        <v>-594671</v>
      </c>
      <c r="O280" s="147">
        <v>-1428600</v>
      </c>
      <c r="P280" s="147">
        <v>-2360355</v>
      </c>
      <c r="Q280" s="147">
        <v>-3177932.57</v>
      </c>
      <c r="R280" s="147">
        <v>-662756</v>
      </c>
      <c r="S280" s="147">
        <v>-2226238</v>
      </c>
      <c r="T280" s="147">
        <v>-3169630</v>
      </c>
      <c r="U280" s="147">
        <v>-4283030.9850000003</v>
      </c>
      <c r="V280" s="147">
        <v>-1312220</v>
      </c>
      <c r="W280" s="147">
        <v>-2580875</v>
      </c>
      <c r="X280" s="147">
        <v>-3563454</v>
      </c>
      <c r="Y280" s="147">
        <v>-5564398.6440000003</v>
      </c>
      <c r="Z280" s="147">
        <v>-6505199</v>
      </c>
      <c r="AA280" s="147">
        <v>-7187826</v>
      </c>
      <c r="AB280" s="147">
        <v>-3004785</v>
      </c>
      <c r="AC280" s="147">
        <v>-8690971.2530000005</v>
      </c>
      <c r="AD280" s="147">
        <v>-916753</v>
      </c>
      <c r="AE280" s="147">
        <v>-1541266</v>
      </c>
      <c r="AF280" s="147">
        <v>1402865</v>
      </c>
      <c r="AG280" s="147">
        <v>-1325220.1599999999</v>
      </c>
      <c r="AH280" s="147">
        <v>-2150141</v>
      </c>
      <c r="AI280" s="147">
        <v>-3365680</v>
      </c>
      <c r="AJ280" s="147">
        <v>-7630502</v>
      </c>
      <c r="AK280" s="147">
        <v>-29399786</v>
      </c>
      <c r="AL280" s="147">
        <v>-891806</v>
      </c>
      <c r="AM280" s="147">
        <v>-1839737</v>
      </c>
      <c r="AN280" s="147">
        <v>-2565331</v>
      </c>
      <c r="AO280" s="147">
        <v>-2424314</v>
      </c>
      <c r="AP280" s="147">
        <v>-1051754</v>
      </c>
      <c r="AQ280" s="147">
        <v>-2123814</v>
      </c>
      <c r="AR280" s="147">
        <v>-2797246</v>
      </c>
      <c r="AS280" s="147">
        <v>-3403275</v>
      </c>
      <c r="AT280" s="147">
        <v>-1106401</v>
      </c>
      <c r="AU280" s="147">
        <v>-2307480</v>
      </c>
      <c r="AV280" s="147">
        <v>-3365858</v>
      </c>
      <c r="AW280" s="147">
        <v>-4485260</v>
      </c>
      <c r="AX280" s="147">
        <v>-1089183</v>
      </c>
      <c r="AY280" s="147">
        <v>-1861094</v>
      </c>
      <c r="AZ280" s="147">
        <v>-2858309</v>
      </c>
      <c r="BA280" s="10"/>
      <c r="BB280" s="10"/>
      <c r="BC280" s="10"/>
      <c r="BD280" s="10"/>
      <c r="BE280" s="10"/>
      <c r="BF280" s="10"/>
      <c r="BG280" s="10"/>
      <c r="BH280" s="10"/>
      <c r="BI280" s="10"/>
      <c r="BJ280" s="10"/>
      <c r="BK280" s="10"/>
      <c r="BL280" s="10"/>
      <c r="BM280" s="10"/>
      <c r="BN280" s="10"/>
      <c r="BO280" s="10"/>
      <c r="BP280" s="10"/>
      <c r="BQ280" s="10"/>
      <c r="BR280" s="10"/>
      <c r="BS280" s="10"/>
    </row>
    <row r="281" spans="1:71" ht="16.5" hidden="1" customHeight="1" x14ac:dyDescent="0.3">
      <c r="A281" s="147"/>
      <c r="B281" s="147"/>
      <c r="C281" s="147"/>
      <c r="D281" s="147"/>
      <c r="E281" s="147"/>
      <c r="F281" s="147"/>
      <c r="G281" s="147"/>
      <c r="H281" s="147"/>
      <c r="I281" s="147"/>
      <c r="J281" s="147"/>
      <c r="K281" s="147"/>
      <c r="L281" s="147"/>
      <c r="M281" s="147"/>
      <c r="N281" s="147"/>
      <c r="O281" s="147"/>
      <c r="P281" s="147"/>
      <c r="Q281" s="147"/>
      <c r="R281" s="147"/>
      <c r="S281" s="147"/>
      <c r="T281" s="147"/>
      <c r="U281" s="147"/>
      <c r="V281" s="147"/>
      <c r="W281" s="147"/>
      <c r="X281" s="147"/>
      <c r="Y281" s="147"/>
      <c r="Z281" s="147"/>
      <c r="AA281" s="147"/>
      <c r="AB281" s="147"/>
      <c r="AC281" s="147"/>
      <c r="AD281" s="147"/>
      <c r="AE281" s="147"/>
      <c r="AF281" s="147"/>
      <c r="AG281" s="147"/>
      <c r="AH281" s="147"/>
      <c r="AI281" s="147"/>
      <c r="AJ281" s="147"/>
      <c r="AK281" s="147"/>
      <c r="AL281" s="147"/>
      <c r="AM281" s="147"/>
      <c r="AN281" s="147"/>
      <c r="AO281" s="147"/>
      <c r="AP281" s="147"/>
      <c r="AQ281" s="147"/>
      <c r="AR281" s="147"/>
      <c r="AS281" s="147"/>
      <c r="AT281" s="147"/>
      <c r="AU281" s="147"/>
      <c r="AV281" s="147"/>
      <c r="AW281" s="147"/>
      <c r="AX281" s="147"/>
      <c r="AY281" s="147"/>
      <c r="AZ281" s="147"/>
      <c r="BA281" s="10"/>
      <c r="BB281" s="10"/>
      <c r="BC281" s="10"/>
      <c r="BD281" s="10"/>
      <c r="BE281" s="10"/>
      <c r="BF281" s="10"/>
      <c r="BG281" s="10"/>
      <c r="BH281" s="10"/>
      <c r="BI281" s="10"/>
      <c r="BJ281" s="10"/>
      <c r="BK281" s="10"/>
      <c r="BL281" s="10"/>
      <c r="BM281" s="10"/>
      <c r="BN281" s="10"/>
      <c r="BO281" s="10"/>
      <c r="BP281" s="10"/>
      <c r="BQ281" s="10"/>
      <c r="BR281" s="10"/>
      <c r="BS281" s="10"/>
    </row>
    <row r="282" spans="1:71" ht="16.5" hidden="1" customHeight="1" x14ac:dyDescent="0.3">
      <c r="A282" s="147" t="s">
        <v>877</v>
      </c>
      <c r="B282" s="147"/>
      <c r="C282" s="147"/>
      <c r="D282" s="147"/>
      <c r="E282" s="147"/>
      <c r="F282" s="147"/>
      <c r="G282" s="147"/>
      <c r="H282" s="147"/>
      <c r="I282" s="147"/>
      <c r="J282" s="147"/>
      <c r="K282" s="147"/>
      <c r="L282" s="147"/>
      <c r="M282" s="147"/>
      <c r="N282" s="147"/>
      <c r="O282" s="147"/>
      <c r="P282" s="147"/>
      <c r="Q282" s="147"/>
      <c r="R282" s="147"/>
      <c r="S282" s="147"/>
      <c r="T282" s="147"/>
      <c r="U282" s="147"/>
      <c r="V282" s="147"/>
      <c r="W282" s="147"/>
      <c r="X282" s="147"/>
      <c r="Y282" s="147"/>
      <c r="Z282" s="147"/>
      <c r="AA282" s="147"/>
      <c r="AB282" s="147"/>
      <c r="AC282" s="147"/>
      <c r="AD282" s="147"/>
      <c r="AE282" s="147"/>
      <c r="AF282" s="147"/>
      <c r="AG282" s="147"/>
      <c r="AH282" s="147"/>
      <c r="AI282" s="147"/>
      <c r="AJ282" s="147"/>
      <c r="AK282" s="147"/>
      <c r="AL282" s="147"/>
      <c r="AM282" s="147"/>
      <c r="AN282" s="147"/>
      <c r="AO282" s="147"/>
      <c r="AP282" s="147"/>
      <c r="AQ282" s="147"/>
      <c r="AR282" s="147"/>
      <c r="AS282" s="147"/>
      <c r="AT282" s="147"/>
      <c r="AU282" s="147"/>
      <c r="AV282" s="147"/>
      <c r="AW282" s="147"/>
      <c r="AX282" s="147"/>
      <c r="AY282" s="147"/>
      <c r="AZ282" s="147"/>
      <c r="BA282" s="10"/>
      <c r="BB282" s="10"/>
      <c r="BC282" s="10"/>
      <c r="BD282" s="10"/>
      <c r="BE282" s="10"/>
      <c r="BF282" s="10"/>
      <c r="BG282" s="10"/>
      <c r="BH282" s="10"/>
      <c r="BI282" s="10"/>
      <c r="BJ282" s="10"/>
      <c r="BK282" s="10"/>
      <c r="BL282" s="10"/>
      <c r="BM282" s="10"/>
      <c r="BN282" s="10"/>
      <c r="BO282" s="10"/>
      <c r="BP282" s="10"/>
      <c r="BQ282" s="10"/>
      <c r="BR282" s="10"/>
      <c r="BS282" s="10"/>
    </row>
    <row r="283" spans="1:71" ht="16.5" hidden="1" customHeight="1" x14ac:dyDescent="0.3">
      <c r="A283" s="147" t="s">
        <v>878</v>
      </c>
      <c r="B283" s="147">
        <v>0</v>
      </c>
      <c r="C283" s="147">
        <v>0</v>
      </c>
      <c r="D283" s="147">
        <v>0</v>
      </c>
      <c r="E283" s="147">
        <v>0</v>
      </c>
      <c r="F283" s="147">
        <v>0</v>
      </c>
      <c r="G283" s="147">
        <v>-4503150</v>
      </c>
      <c r="H283" s="147">
        <v>-3021017</v>
      </c>
      <c r="I283" s="147">
        <v>-4891872.3</v>
      </c>
      <c r="J283" s="147">
        <v>-302059</v>
      </c>
      <c r="K283" s="147">
        <v>97216</v>
      </c>
      <c r="L283" s="147">
        <v>2051009</v>
      </c>
      <c r="M283" s="147">
        <v>3096225.97</v>
      </c>
      <c r="N283" s="147">
        <v>11568</v>
      </c>
      <c r="O283" s="147">
        <v>2873788</v>
      </c>
      <c r="P283" s="147">
        <v>5599515</v>
      </c>
      <c r="Q283" s="147">
        <v>5838799.2199999997</v>
      </c>
      <c r="R283" s="147">
        <v>-324633</v>
      </c>
      <c r="S283" s="147">
        <v>5539297</v>
      </c>
      <c r="T283" s="147">
        <v>5482446</v>
      </c>
      <c r="U283" s="147">
        <v>8248147.4330000002</v>
      </c>
      <c r="V283" s="147">
        <v>593885</v>
      </c>
      <c r="W283" s="147">
        <v>4940572</v>
      </c>
      <c r="X283" s="147">
        <v>3971047</v>
      </c>
      <c r="Y283" s="147">
        <v>5157997.2829999998</v>
      </c>
      <c r="Z283" s="147">
        <v>-5774137</v>
      </c>
      <c r="AA283" s="147">
        <v>-6637712</v>
      </c>
      <c r="AB283" s="147">
        <v>-7947174</v>
      </c>
      <c r="AC283" s="147">
        <v>-3566618.9130000002</v>
      </c>
      <c r="AD283" s="147">
        <v>-4541919</v>
      </c>
      <c r="AE283" s="147">
        <v>-6737141</v>
      </c>
      <c r="AF283" s="147">
        <v>-9756513</v>
      </c>
      <c r="AG283" s="147">
        <v>-7550203.7199999997</v>
      </c>
      <c r="AH283" s="147">
        <v>-4313027</v>
      </c>
      <c r="AI283" s="147">
        <v>-3232375</v>
      </c>
      <c r="AJ283" s="147">
        <v>-4201583</v>
      </c>
      <c r="AK283" s="147">
        <v>17443896</v>
      </c>
      <c r="AL283" s="147">
        <v>-24527072</v>
      </c>
      <c r="AM283" s="147">
        <v>-23391268</v>
      </c>
      <c r="AN283" s="147">
        <v>-21505080</v>
      </c>
      <c r="AO283" s="147">
        <v>-21587856</v>
      </c>
      <c r="AP283" s="147">
        <v>-1301314</v>
      </c>
      <c r="AQ283" s="147">
        <v>-1211850</v>
      </c>
      <c r="AR283" s="147">
        <v>-1491320</v>
      </c>
      <c r="AS283" s="147">
        <v>-1805911</v>
      </c>
      <c r="AT283" s="147">
        <v>1441163</v>
      </c>
      <c r="AU283" s="147">
        <v>2208117</v>
      </c>
      <c r="AV283" s="147">
        <v>9386589</v>
      </c>
      <c r="AW283" s="147">
        <v>-1952139</v>
      </c>
      <c r="AX283" s="147">
        <v>604180</v>
      </c>
      <c r="AY283" s="147">
        <v>352255</v>
      </c>
      <c r="AZ283" s="147">
        <v>1802093</v>
      </c>
      <c r="BA283" s="10"/>
      <c r="BB283" s="10"/>
      <c r="BC283" s="10"/>
      <c r="BD283" s="10"/>
      <c r="BE283" s="10"/>
      <c r="BF283" s="10"/>
      <c r="BG283" s="10"/>
      <c r="BH283" s="10"/>
      <c r="BI283" s="10"/>
      <c r="BJ283" s="10"/>
      <c r="BK283" s="10"/>
      <c r="BL283" s="10"/>
      <c r="BM283" s="10"/>
      <c r="BN283" s="10"/>
      <c r="BO283" s="10"/>
      <c r="BP283" s="10"/>
      <c r="BQ283" s="10"/>
      <c r="BR283" s="10"/>
      <c r="BS283" s="10"/>
    </row>
    <row r="284" spans="1:71" ht="16.5" hidden="1" customHeight="1" x14ac:dyDescent="0.3">
      <c r="A284" s="147" t="s">
        <v>879</v>
      </c>
      <c r="B284" s="147">
        <v>-1037477</v>
      </c>
      <c r="C284" s="147">
        <v>-352009</v>
      </c>
      <c r="D284" s="147">
        <v>3087056</v>
      </c>
      <c r="E284" s="147">
        <v>1511498</v>
      </c>
      <c r="F284" s="147">
        <v>-2997104</v>
      </c>
      <c r="G284" s="147">
        <v>0</v>
      </c>
      <c r="H284" s="147">
        <v>0</v>
      </c>
      <c r="I284" s="147">
        <v>0</v>
      </c>
      <c r="J284" s="147">
        <v>0</v>
      </c>
      <c r="K284" s="147">
        <v>0</v>
      </c>
      <c r="L284" s="147">
        <v>0</v>
      </c>
      <c r="M284" s="147">
        <v>22989777.010000002</v>
      </c>
      <c r="N284" s="147">
        <v>0</v>
      </c>
      <c r="O284" s="147">
        <v>0</v>
      </c>
      <c r="P284" s="147">
        <v>0</v>
      </c>
      <c r="Q284" s="147">
        <v>-7964450.9500000002</v>
      </c>
      <c r="R284" s="147">
        <v>0</v>
      </c>
      <c r="S284" s="147">
        <v>0</v>
      </c>
      <c r="T284" s="147">
        <v>0</v>
      </c>
      <c r="U284" s="147">
        <v>-13439584.588</v>
      </c>
      <c r="V284" s="147">
        <v>0</v>
      </c>
      <c r="W284" s="147">
        <v>0</v>
      </c>
      <c r="X284" s="147">
        <v>0</v>
      </c>
      <c r="Y284" s="147">
        <v>1105120</v>
      </c>
      <c r="Z284" s="147">
        <v>-262250</v>
      </c>
      <c r="AA284" s="147">
        <v>-388250</v>
      </c>
      <c r="AB284" s="147">
        <v>-650500</v>
      </c>
      <c r="AC284" s="147">
        <v>-610076.45600000001</v>
      </c>
      <c r="AD284" s="147">
        <v>-191042</v>
      </c>
      <c r="AE284" s="147">
        <v>0</v>
      </c>
      <c r="AF284" s="147">
        <v>-726003</v>
      </c>
      <c r="AG284" s="147">
        <v>-877825.67</v>
      </c>
      <c r="AH284" s="147">
        <v>-174719</v>
      </c>
      <c r="AI284" s="147">
        <v>-339359</v>
      </c>
      <c r="AJ284" s="147">
        <v>-1405508</v>
      </c>
      <c r="AK284" s="147">
        <v>-1552326</v>
      </c>
      <c r="AL284" s="147">
        <v>14092635</v>
      </c>
      <c r="AM284" s="147">
        <v>13960780</v>
      </c>
      <c r="AN284" s="147">
        <v>14046789</v>
      </c>
      <c r="AO284" s="147">
        <v>14104479</v>
      </c>
      <c r="AP284" s="147">
        <v>-77650</v>
      </c>
      <c r="AQ284" s="147">
        <v>-205420</v>
      </c>
      <c r="AR284" s="147">
        <v>-772668</v>
      </c>
      <c r="AS284" s="147">
        <v>-815426</v>
      </c>
      <c r="AT284" s="147">
        <v>-34764</v>
      </c>
      <c r="AU284" s="147">
        <v>-68994</v>
      </c>
      <c r="AV284" s="147">
        <v>-88763</v>
      </c>
      <c r="AW284" s="147">
        <v>-115651</v>
      </c>
      <c r="AX284" s="147">
        <v>-21480</v>
      </c>
      <c r="AY284" s="147">
        <v>-31944</v>
      </c>
      <c r="AZ284" s="147">
        <v>-49124</v>
      </c>
      <c r="BA284" s="10"/>
      <c r="BB284" s="10"/>
      <c r="BC284" s="10"/>
      <c r="BD284" s="10"/>
      <c r="BE284" s="10"/>
      <c r="BF284" s="10"/>
      <c r="BG284" s="10"/>
      <c r="BH284" s="10"/>
      <c r="BI284" s="10"/>
      <c r="BJ284" s="10"/>
      <c r="BK284" s="10"/>
      <c r="BL284" s="10"/>
      <c r="BM284" s="10"/>
      <c r="BN284" s="10"/>
      <c r="BO284" s="10"/>
      <c r="BP284" s="10"/>
      <c r="BQ284" s="10"/>
      <c r="BR284" s="10"/>
      <c r="BS284" s="10"/>
    </row>
    <row r="285" spans="1:71" ht="16.5" hidden="1" customHeight="1" x14ac:dyDescent="0.3">
      <c r="A285" s="147" t="s">
        <v>880</v>
      </c>
      <c r="B285" s="147">
        <v>0</v>
      </c>
      <c r="C285" s="147">
        <v>0</v>
      </c>
      <c r="D285" s="147">
        <v>0</v>
      </c>
      <c r="E285" s="147">
        <v>0</v>
      </c>
      <c r="F285" s="147">
        <v>0</v>
      </c>
      <c r="G285" s="147">
        <v>0</v>
      </c>
      <c r="H285" s="147">
        <v>0</v>
      </c>
      <c r="I285" s="147">
        <v>0</v>
      </c>
      <c r="J285" s="147">
        <v>0</v>
      </c>
      <c r="K285" s="147">
        <v>0</v>
      </c>
      <c r="L285" s="147">
        <v>0</v>
      </c>
      <c r="M285" s="147">
        <v>0</v>
      </c>
      <c r="N285" s="147">
        <v>0</v>
      </c>
      <c r="O285" s="147">
        <v>0</v>
      </c>
      <c r="P285" s="147">
        <v>0</v>
      </c>
      <c r="Q285" s="147">
        <v>0</v>
      </c>
      <c r="R285" s="147">
        <v>0</v>
      </c>
      <c r="S285" s="147">
        <v>0</v>
      </c>
      <c r="T285" s="147">
        <v>0</v>
      </c>
      <c r="U285" s="147">
        <v>0</v>
      </c>
      <c r="V285" s="147">
        <v>0</v>
      </c>
      <c r="W285" s="147">
        <v>0</v>
      </c>
      <c r="X285" s="147">
        <v>0</v>
      </c>
      <c r="Y285" s="147">
        <v>0</v>
      </c>
      <c r="Z285" s="147">
        <v>0</v>
      </c>
      <c r="AA285" s="147">
        <v>0</v>
      </c>
      <c r="AB285" s="147">
        <v>0</v>
      </c>
      <c r="AC285" s="147">
        <v>0</v>
      </c>
      <c r="AD285" s="147">
        <v>0</v>
      </c>
      <c r="AE285" s="147">
        <v>0</v>
      </c>
      <c r="AF285" s="147">
        <v>0</v>
      </c>
      <c r="AG285" s="147">
        <v>0</v>
      </c>
      <c r="AH285" s="147">
        <v>0</v>
      </c>
      <c r="AI285" s="147">
        <v>5252</v>
      </c>
      <c r="AJ285" s="147">
        <v>14469</v>
      </c>
      <c r="AK285" s="147">
        <v>14883</v>
      </c>
      <c r="AL285" s="147">
        <v>14269054</v>
      </c>
      <c r="AM285" s="147">
        <v>14269054</v>
      </c>
      <c r="AN285" s="147">
        <v>14694977</v>
      </c>
      <c r="AO285" s="147">
        <v>14885593</v>
      </c>
      <c r="AP285" s="147">
        <v>43676</v>
      </c>
      <c r="AQ285" s="147">
        <v>35719</v>
      </c>
      <c r="AR285" s="147">
        <v>50451</v>
      </c>
      <c r="AS285" s="147">
        <v>49819</v>
      </c>
      <c r="AT285" s="147">
        <v>0</v>
      </c>
      <c r="AU285" s="147">
        <v>0</v>
      </c>
      <c r="AV285" s="147">
        <v>0</v>
      </c>
      <c r="AW285" s="147">
        <v>0</v>
      </c>
      <c r="AX285" s="147">
        <v>0</v>
      </c>
      <c r="AY285" s="147">
        <v>4140</v>
      </c>
      <c r="AZ285" s="147">
        <v>4259</v>
      </c>
      <c r="BA285" s="10"/>
      <c r="BB285" s="10"/>
      <c r="BC285" s="10"/>
      <c r="BD285" s="10"/>
      <c r="BE285" s="10"/>
      <c r="BF285" s="10"/>
      <c r="BG285" s="10"/>
      <c r="BH285" s="10"/>
      <c r="BI285" s="10"/>
      <c r="BJ285" s="10"/>
      <c r="BK285" s="10"/>
      <c r="BL285" s="10"/>
      <c r="BM285" s="10"/>
      <c r="BN285" s="10"/>
      <c r="BO285" s="10"/>
      <c r="BP285" s="10"/>
      <c r="BQ285" s="10"/>
      <c r="BR285" s="10"/>
      <c r="BS285" s="10"/>
    </row>
    <row r="286" spans="1:71" ht="16.5" hidden="1" customHeight="1" x14ac:dyDescent="0.3">
      <c r="A286" s="147" t="s">
        <v>881</v>
      </c>
      <c r="B286" s="147">
        <v>0</v>
      </c>
      <c r="C286" s="147">
        <v>0</v>
      </c>
      <c r="D286" s="147">
        <v>0</v>
      </c>
      <c r="E286" s="147">
        <v>0</v>
      </c>
      <c r="F286" s="147">
        <v>0</v>
      </c>
      <c r="G286" s="147">
        <v>0</v>
      </c>
      <c r="H286" s="147">
        <v>0</v>
      </c>
      <c r="I286" s="147">
        <v>0</v>
      </c>
      <c r="J286" s="147">
        <v>0</v>
      </c>
      <c r="K286" s="147">
        <v>0</v>
      </c>
      <c r="L286" s="147">
        <v>0</v>
      </c>
      <c r="M286" s="147">
        <v>0</v>
      </c>
      <c r="N286" s="147">
        <v>0</v>
      </c>
      <c r="O286" s="147">
        <v>0</v>
      </c>
      <c r="P286" s="147">
        <v>0</v>
      </c>
      <c r="Q286" s="147">
        <v>0</v>
      </c>
      <c r="R286" s="147">
        <v>0</v>
      </c>
      <c r="S286" s="147">
        <v>0</v>
      </c>
      <c r="T286" s="147">
        <v>0</v>
      </c>
      <c r="U286" s="147">
        <v>-13439584.588</v>
      </c>
      <c r="V286" s="147">
        <v>0</v>
      </c>
      <c r="W286" s="147">
        <v>0</v>
      </c>
      <c r="X286" s="147">
        <v>0</v>
      </c>
      <c r="Y286" s="147">
        <v>0</v>
      </c>
      <c r="Z286" s="147">
        <v>-262250</v>
      </c>
      <c r="AA286" s="147">
        <v>-388250</v>
      </c>
      <c r="AB286" s="147">
        <v>-650500</v>
      </c>
      <c r="AC286" s="147">
        <v>0</v>
      </c>
      <c r="AD286" s="147">
        <v>-191042</v>
      </c>
      <c r="AE286" s="147">
        <v>0</v>
      </c>
      <c r="AF286" s="147">
        <v>-726003</v>
      </c>
      <c r="AG286" s="147">
        <v>-877825.67</v>
      </c>
      <c r="AH286" s="147">
        <v>-174719</v>
      </c>
      <c r="AI286" s="147">
        <v>-344611</v>
      </c>
      <c r="AJ286" s="147">
        <v>-1419977</v>
      </c>
      <c r="AK286" s="147">
        <v>-1567209</v>
      </c>
      <c r="AL286" s="147">
        <v>-176419</v>
      </c>
      <c r="AM286" s="147">
        <v>-308274</v>
      </c>
      <c r="AN286" s="147">
        <v>-648188</v>
      </c>
      <c r="AO286" s="147">
        <v>-781114</v>
      </c>
      <c r="AP286" s="147">
        <v>-121326</v>
      </c>
      <c r="AQ286" s="147">
        <v>-241139</v>
      </c>
      <c r="AR286" s="147">
        <v>-823119</v>
      </c>
      <c r="AS286" s="147">
        <v>-865245</v>
      </c>
      <c r="AT286" s="147">
        <v>-34764</v>
      </c>
      <c r="AU286" s="147">
        <v>-68994</v>
      </c>
      <c r="AV286" s="147">
        <v>-88763</v>
      </c>
      <c r="AW286" s="147">
        <v>-115651</v>
      </c>
      <c r="AX286" s="147">
        <v>-21480</v>
      </c>
      <c r="AY286" s="147">
        <v>-36084</v>
      </c>
      <c r="AZ286" s="147">
        <v>-53383</v>
      </c>
      <c r="BA286" s="10"/>
      <c r="BB286" s="10"/>
      <c r="BC286" s="10"/>
      <c r="BD286" s="10"/>
      <c r="BE286" s="10"/>
      <c r="BF286" s="10"/>
      <c r="BG286" s="10"/>
      <c r="BH286" s="10"/>
      <c r="BI286" s="10"/>
      <c r="BJ286" s="10"/>
      <c r="BK286" s="10"/>
      <c r="BL286" s="10"/>
      <c r="BM286" s="10"/>
      <c r="BN286" s="10"/>
      <c r="BO286" s="10"/>
      <c r="BP286" s="10"/>
      <c r="BQ286" s="10"/>
      <c r="BR286" s="10"/>
      <c r="BS286" s="10"/>
    </row>
    <row r="287" spans="1:71" ht="16.5" hidden="1" customHeight="1" x14ac:dyDescent="0.3">
      <c r="A287" s="147" t="s">
        <v>883</v>
      </c>
      <c r="B287" s="147">
        <v>0</v>
      </c>
      <c r="C287" s="147">
        <v>0</v>
      </c>
      <c r="D287" s="147">
        <v>0</v>
      </c>
      <c r="E287" s="147">
        <v>0</v>
      </c>
      <c r="F287" s="147">
        <v>0</v>
      </c>
      <c r="G287" s="147">
        <v>-109060</v>
      </c>
      <c r="H287" s="147">
        <v>-109060</v>
      </c>
      <c r="I287" s="147">
        <v>-109060</v>
      </c>
      <c r="J287" s="147">
        <v>0</v>
      </c>
      <c r="K287" s="147">
        <v>0</v>
      </c>
      <c r="L287" s="147">
        <v>0</v>
      </c>
      <c r="M287" s="147">
        <v>0</v>
      </c>
      <c r="N287" s="147">
        <v>0</v>
      </c>
      <c r="O287" s="147">
        <v>0</v>
      </c>
      <c r="P287" s="147">
        <v>0</v>
      </c>
      <c r="Q287" s="147">
        <v>0</v>
      </c>
      <c r="R287" s="147">
        <v>0</v>
      </c>
      <c r="S287" s="147">
        <v>0</v>
      </c>
      <c r="T287" s="147">
        <v>0</v>
      </c>
      <c r="U287" s="147">
        <v>0</v>
      </c>
      <c r="V287" s="147">
        <v>0</v>
      </c>
      <c r="W287" s="147">
        <v>0</v>
      </c>
      <c r="X287" s="147">
        <v>0</v>
      </c>
      <c r="Y287" s="147">
        <v>0</v>
      </c>
      <c r="Z287" s="147">
        <v>0</v>
      </c>
      <c r="AA287" s="147">
        <v>44100</v>
      </c>
      <c r="AB287" s="147">
        <v>51000</v>
      </c>
      <c r="AC287" s="147">
        <v>52700</v>
      </c>
      <c r="AD287" s="147">
        <v>-8700</v>
      </c>
      <c r="AE287" s="147">
        <v>-7300</v>
      </c>
      <c r="AF287" s="147">
        <v>5500</v>
      </c>
      <c r="AG287" s="147">
        <v>8200</v>
      </c>
      <c r="AH287" s="147">
        <v>-1900</v>
      </c>
      <c r="AI287" s="147">
        <v>3600</v>
      </c>
      <c r="AJ287" s="147">
        <v>11100</v>
      </c>
      <c r="AK287" s="147">
        <v>16100</v>
      </c>
      <c r="AL287" s="147">
        <v>15300</v>
      </c>
      <c r="AM287" s="147">
        <v>2400</v>
      </c>
      <c r="AN287" s="147">
        <v>13600</v>
      </c>
      <c r="AO287" s="147">
        <v>42300</v>
      </c>
      <c r="AP287" s="147">
        <v>17700</v>
      </c>
      <c r="AQ287" s="147">
        <v>-23600</v>
      </c>
      <c r="AR287" s="147">
        <v>-39300</v>
      </c>
      <c r="AS287" s="147">
        <v>-26700</v>
      </c>
      <c r="AT287" s="147">
        <v>6400</v>
      </c>
      <c r="AU287" s="147">
        <v>-11900</v>
      </c>
      <c r="AV287" s="147">
        <v>-2800</v>
      </c>
      <c r="AW287" s="147">
        <v>0</v>
      </c>
      <c r="AX287" s="147">
        <v>0</v>
      </c>
      <c r="AY287" s="147">
        <v>0</v>
      </c>
      <c r="AZ287" s="147">
        <v>0</v>
      </c>
      <c r="BA287" s="10"/>
      <c r="BB287" s="10"/>
      <c r="BC287" s="10"/>
      <c r="BD287" s="10"/>
      <c r="BE287" s="10"/>
      <c r="BF287" s="10"/>
      <c r="BG287" s="10"/>
      <c r="BH287" s="10"/>
      <c r="BI287" s="10"/>
      <c r="BJ287" s="10"/>
      <c r="BK287" s="10"/>
      <c r="BL287" s="10"/>
      <c r="BM287" s="10"/>
      <c r="BN287" s="10"/>
      <c r="BO287" s="10"/>
      <c r="BP287" s="10"/>
      <c r="BQ287" s="10"/>
      <c r="BR287" s="10"/>
      <c r="BS287" s="10"/>
    </row>
    <row r="288" spans="1:71" ht="16.5" hidden="1" customHeight="1" x14ac:dyDescent="0.3">
      <c r="A288" s="147" t="s">
        <v>884</v>
      </c>
      <c r="B288" s="147">
        <v>-25494</v>
      </c>
      <c r="C288" s="147">
        <v>-30000</v>
      </c>
      <c r="D288" s="147">
        <v>8312</v>
      </c>
      <c r="E288" s="147">
        <v>-77414</v>
      </c>
      <c r="F288" s="147">
        <v>-72482</v>
      </c>
      <c r="G288" s="147">
        <v>0</v>
      </c>
      <c r="H288" s="147">
        <v>0</v>
      </c>
      <c r="I288" s="147">
        <v>0</v>
      </c>
      <c r="J288" s="147">
        <v>0</v>
      </c>
      <c r="K288" s="147">
        <v>0</v>
      </c>
      <c r="L288" s="147">
        <v>0</v>
      </c>
      <c r="M288" s="147">
        <v>0</v>
      </c>
      <c r="N288" s="147">
        <v>0</v>
      </c>
      <c r="O288" s="147">
        <v>0</v>
      </c>
      <c r="P288" s="147">
        <v>0</v>
      </c>
      <c r="Q288" s="147">
        <v>0</v>
      </c>
      <c r="R288" s="147">
        <v>0</v>
      </c>
      <c r="S288" s="147">
        <v>0</v>
      </c>
      <c r="T288" s="147">
        <v>0</v>
      </c>
      <c r="U288" s="147">
        <v>0</v>
      </c>
      <c r="V288" s="147">
        <v>0</v>
      </c>
      <c r="W288" s="147">
        <v>0</v>
      </c>
      <c r="X288" s="147">
        <v>0</v>
      </c>
      <c r="Y288" s="147">
        <v>0</v>
      </c>
      <c r="Z288" s="147">
        <v>0</v>
      </c>
      <c r="AA288" s="147">
        <v>0</v>
      </c>
      <c r="AB288" s="147">
        <v>0</v>
      </c>
      <c r="AC288" s="147">
        <v>0</v>
      </c>
      <c r="AD288" s="147">
        <v>0</v>
      </c>
      <c r="AE288" s="147">
        <v>0</v>
      </c>
      <c r="AF288" s="147">
        <v>0</v>
      </c>
      <c r="AG288" s="147">
        <v>0</v>
      </c>
      <c r="AH288" s="147">
        <v>0</v>
      </c>
      <c r="AI288" s="147">
        <v>0</v>
      </c>
      <c r="AJ288" s="147">
        <v>0</v>
      </c>
      <c r="AK288" s="147">
        <v>0</v>
      </c>
      <c r="AL288" s="147">
        <v>0</v>
      </c>
      <c r="AM288" s="147">
        <v>0</v>
      </c>
      <c r="AN288" s="147">
        <v>0</v>
      </c>
      <c r="AO288" s="147">
        <v>0</v>
      </c>
      <c r="AP288" s="147">
        <v>0</v>
      </c>
      <c r="AQ288" s="147">
        <v>0</v>
      </c>
      <c r="AR288" s="147">
        <v>0</v>
      </c>
      <c r="AS288" s="147">
        <v>0</v>
      </c>
      <c r="AT288" s="147">
        <v>0</v>
      </c>
      <c r="AU288" s="147">
        <v>0</v>
      </c>
      <c r="AV288" s="147">
        <v>0</v>
      </c>
      <c r="AW288" s="147">
        <v>0</v>
      </c>
      <c r="AX288" s="147">
        <v>0</v>
      </c>
      <c r="AY288" s="147">
        <v>0</v>
      </c>
      <c r="AZ288" s="147">
        <v>0</v>
      </c>
      <c r="BA288" s="10"/>
      <c r="BB288" s="10"/>
      <c r="BC288" s="10"/>
      <c r="BD288" s="10"/>
      <c r="BE288" s="10"/>
      <c r="BF288" s="10"/>
      <c r="BG288" s="10"/>
      <c r="BH288" s="10"/>
      <c r="BI288" s="10"/>
      <c r="BJ288" s="10"/>
      <c r="BK288" s="10"/>
      <c r="BL288" s="10"/>
      <c r="BM288" s="10"/>
      <c r="BN288" s="10"/>
      <c r="BO288" s="10"/>
      <c r="BP288" s="10"/>
      <c r="BQ288" s="10"/>
      <c r="BR288" s="10"/>
      <c r="BS288" s="10"/>
    </row>
    <row r="289" spans="1:71" ht="16.5" hidden="1" customHeight="1" x14ac:dyDescent="0.3">
      <c r="A289" s="147" t="s">
        <v>885</v>
      </c>
      <c r="B289" s="147">
        <v>0</v>
      </c>
      <c r="C289" s="147">
        <v>0</v>
      </c>
      <c r="D289" s="147">
        <v>0</v>
      </c>
      <c r="E289" s="147">
        <v>0</v>
      </c>
      <c r="F289" s="147">
        <v>0</v>
      </c>
      <c r="G289" s="147">
        <v>-400</v>
      </c>
      <c r="H289" s="147">
        <v>0</v>
      </c>
      <c r="I289" s="147">
        <v>0</v>
      </c>
      <c r="J289" s="147">
        <v>0</v>
      </c>
      <c r="K289" s="147">
        <v>0</v>
      </c>
      <c r="L289" s="147">
        <v>0</v>
      </c>
      <c r="M289" s="147">
        <v>0</v>
      </c>
      <c r="N289" s="147">
        <v>0</v>
      </c>
      <c r="O289" s="147">
        <v>0</v>
      </c>
      <c r="P289" s="147">
        <v>0</v>
      </c>
      <c r="Q289" s="147">
        <v>0</v>
      </c>
      <c r="R289" s="147">
        <v>0</v>
      </c>
      <c r="S289" s="147">
        <v>0</v>
      </c>
      <c r="T289" s="147">
        <v>0</v>
      </c>
      <c r="U289" s="147">
        <v>0</v>
      </c>
      <c r="V289" s="147">
        <v>0</v>
      </c>
      <c r="W289" s="147">
        <v>0</v>
      </c>
      <c r="X289" s="147">
        <v>0</v>
      </c>
      <c r="Y289" s="147">
        <v>0</v>
      </c>
      <c r="Z289" s="147">
        <v>0</v>
      </c>
      <c r="AA289" s="147">
        <v>0</v>
      </c>
      <c r="AB289" s="147">
        <v>0</v>
      </c>
      <c r="AC289" s="147">
        <v>0</v>
      </c>
      <c r="AD289" s="147">
        <v>0</v>
      </c>
      <c r="AE289" s="147">
        <v>0</v>
      </c>
      <c r="AF289" s="147">
        <v>575</v>
      </c>
      <c r="AG289" s="147">
        <v>0</v>
      </c>
      <c r="AH289" s="147">
        <v>0</v>
      </c>
      <c r="AI289" s="147">
        <v>0</v>
      </c>
      <c r="AJ289" s="147">
        <v>0</v>
      </c>
      <c r="AK289" s="147">
        <v>0</v>
      </c>
      <c r="AL289" s="147">
        <v>0</v>
      </c>
      <c r="AM289" s="147">
        <v>0</v>
      </c>
      <c r="AN289" s="147">
        <v>0</v>
      </c>
      <c r="AO289" s="147">
        <v>0</v>
      </c>
      <c r="AP289" s="147">
        <v>0</v>
      </c>
      <c r="AQ289" s="147">
        <v>0</v>
      </c>
      <c r="AR289" s="147">
        <v>0</v>
      </c>
      <c r="AS289" s="147">
        <v>0</v>
      </c>
      <c r="AT289" s="147">
        <v>0</v>
      </c>
      <c r="AU289" s="147">
        <v>0</v>
      </c>
      <c r="AV289" s="147">
        <v>0</v>
      </c>
      <c r="AW289" s="147">
        <v>2926</v>
      </c>
      <c r="AX289" s="147">
        <v>-29500</v>
      </c>
      <c r="AY289" s="147">
        <v>-44100</v>
      </c>
      <c r="AZ289" s="147">
        <v>-45000</v>
      </c>
      <c r="BA289" s="10"/>
      <c r="BB289" s="10"/>
      <c r="BC289" s="10"/>
      <c r="BD289" s="10"/>
      <c r="BE289" s="10"/>
      <c r="BF289" s="10"/>
      <c r="BG289" s="10"/>
      <c r="BH289" s="10"/>
      <c r="BI289" s="10"/>
      <c r="BJ289" s="10"/>
      <c r="BK289" s="10"/>
      <c r="BL289" s="10"/>
      <c r="BM289" s="10"/>
      <c r="BN289" s="10"/>
      <c r="BO289" s="10"/>
      <c r="BP289" s="10"/>
      <c r="BQ289" s="10"/>
      <c r="BR289" s="10"/>
      <c r="BS289" s="10"/>
    </row>
    <row r="290" spans="1:71" ht="16.5" hidden="1" customHeight="1" x14ac:dyDescent="0.3">
      <c r="A290" s="147" t="s">
        <v>1151</v>
      </c>
      <c r="B290" s="147">
        <v>0</v>
      </c>
      <c r="C290" s="147">
        <v>0</v>
      </c>
      <c r="D290" s="147">
        <v>0</v>
      </c>
      <c r="E290" s="147">
        <v>0</v>
      </c>
      <c r="F290" s="147">
        <v>0</v>
      </c>
      <c r="G290" s="147">
        <v>-103044</v>
      </c>
      <c r="H290" s="147">
        <v>-158606</v>
      </c>
      <c r="I290" s="147">
        <v>-188875.48</v>
      </c>
      <c r="J290" s="147">
        <v>-60379</v>
      </c>
      <c r="K290" s="147">
        <v>-91039</v>
      </c>
      <c r="L290" s="147">
        <v>-150206</v>
      </c>
      <c r="M290" s="147">
        <v>0</v>
      </c>
      <c r="N290" s="147">
        <v>-160375</v>
      </c>
      <c r="O290" s="147">
        <v>-231288</v>
      </c>
      <c r="P290" s="147">
        <v>-7939701</v>
      </c>
      <c r="Q290" s="147">
        <v>0</v>
      </c>
      <c r="R290" s="147">
        <v>-546759</v>
      </c>
      <c r="S290" s="147">
        <v>-13323334</v>
      </c>
      <c r="T290" s="147">
        <v>-13459585</v>
      </c>
      <c r="U290" s="147">
        <v>0</v>
      </c>
      <c r="V290" s="147">
        <v>-159750</v>
      </c>
      <c r="W290" s="147">
        <v>-170250</v>
      </c>
      <c r="X290" s="147">
        <v>-317000</v>
      </c>
      <c r="Y290" s="147">
        <v>0</v>
      </c>
      <c r="Z290" s="147">
        <v>0</v>
      </c>
      <c r="AA290" s="147">
        <v>0</v>
      </c>
      <c r="AB290" s="147">
        <v>0</v>
      </c>
      <c r="AC290" s="147">
        <v>0</v>
      </c>
      <c r="AD290" s="147">
        <v>0</v>
      </c>
      <c r="AE290" s="147">
        <v>-429167</v>
      </c>
      <c r="AF290" s="147">
        <v>0</v>
      </c>
      <c r="AG290" s="147">
        <v>0</v>
      </c>
      <c r="AH290" s="147">
        <v>0</v>
      </c>
      <c r="AI290" s="147">
        <v>0</v>
      </c>
      <c r="AJ290" s="147">
        <v>0</v>
      </c>
      <c r="AK290" s="147">
        <v>0</v>
      </c>
      <c r="AL290" s="147">
        <v>0</v>
      </c>
      <c r="AM290" s="147">
        <v>0</v>
      </c>
      <c r="AN290" s="147">
        <v>0</v>
      </c>
      <c r="AO290" s="147">
        <v>0</v>
      </c>
      <c r="AP290" s="147">
        <v>0</v>
      </c>
      <c r="AQ290" s="147">
        <v>0</v>
      </c>
      <c r="AR290" s="147">
        <v>0</v>
      </c>
      <c r="AS290" s="147">
        <v>0</v>
      </c>
      <c r="AT290" s="147">
        <v>0</v>
      </c>
      <c r="AU290" s="147">
        <v>0</v>
      </c>
      <c r="AV290" s="147">
        <v>0</v>
      </c>
      <c r="AW290" s="147">
        <v>0</v>
      </c>
      <c r="AX290" s="147">
        <v>0</v>
      </c>
      <c r="AY290" s="147">
        <v>0</v>
      </c>
      <c r="AZ290" s="147">
        <v>0</v>
      </c>
      <c r="BA290" s="10"/>
      <c r="BB290" s="10"/>
      <c r="BC290" s="10"/>
      <c r="BD290" s="10"/>
      <c r="BE290" s="10"/>
      <c r="BF290" s="10"/>
      <c r="BG290" s="10"/>
      <c r="BH290" s="10"/>
      <c r="BI290" s="10"/>
      <c r="BJ290" s="10"/>
      <c r="BK290" s="10"/>
      <c r="BL290" s="10"/>
      <c r="BM290" s="10"/>
      <c r="BN290" s="10"/>
      <c r="BO290" s="10"/>
      <c r="BP290" s="10"/>
      <c r="BQ290" s="10"/>
      <c r="BR290" s="10"/>
      <c r="BS290" s="10"/>
    </row>
    <row r="291" spans="1:71" ht="16.5" hidden="1" customHeight="1" x14ac:dyDescent="0.3">
      <c r="A291" s="147" t="s">
        <v>1152</v>
      </c>
      <c r="B291" s="147">
        <v>0</v>
      </c>
      <c r="C291" s="147">
        <v>0</v>
      </c>
      <c r="D291" s="147">
        <v>0</v>
      </c>
      <c r="E291" s="147">
        <v>0</v>
      </c>
      <c r="F291" s="147">
        <v>0</v>
      </c>
      <c r="G291" s="147">
        <v>-103044</v>
      </c>
      <c r="H291" s="147">
        <v>-158606</v>
      </c>
      <c r="I291" s="147">
        <v>-188875.48</v>
      </c>
      <c r="J291" s="147">
        <v>-60379</v>
      </c>
      <c r="K291" s="147">
        <v>-91039</v>
      </c>
      <c r="L291" s="147">
        <v>-150206</v>
      </c>
      <c r="M291" s="147">
        <v>0</v>
      </c>
      <c r="N291" s="147">
        <v>-160375</v>
      </c>
      <c r="O291" s="147">
        <v>-231288</v>
      </c>
      <c r="P291" s="147">
        <v>-7939701</v>
      </c>
      <c r="Q291" s="147">
        <v>0</v>
      </c>
      <c r="R291" s="147">
        <v>-546759</v>
      </c>
      <c r="S291" s="147">
        <v>-13323334</v>
      </c>
      <c r="T291" s="147">
        <v>-13459585</v>
      </c>
      <c r="U291" s="147">
        <v>0</v>
      </c>
      <c r="V291" s="147">
        <v>-159750</v>
      </c>
      <c r="W291" s="147">
        <v>-170250</v>
      </c>
      <c r="X291" s="147">
        <v>-317000</v>
      </c>
      <c r="Y291" s="147">
        <v>0</v>
      </c>
      <c r="Z291" s="147">
        <v>0</v>
      </c>
      <c r="AA291" s="147">
        <v>0</v>
      </c>
      <c r="AB291" s="147">
        <v>0</v>
      </c>
      <c r="AC291" s="147">
        <v>0</v>
      </c>
      <c r="AD291" s="147">
        <v>0</v>
      </c>
      <c r="AE291" s="147">
        <v>-429167</v>
      </c>
      <c r="AF291" s="147">
        <v>0</v>
      </c>
      <c r="AG291" s="147">
        <v>0</v>
      </c>
      <c r="AH291" s="147">
        <v>0</v>
      </c>
      <c r="AI291" s="147">
        <v>0</v>
      </c>
      <c r="AJ291" s="147">
        <v>0</v>
      </c>
      <c r="AK291" s="147">
        <v>0</v>
      </c>
      <c r="AL291" s="147">
        <v>0</v>
      </c>
      <c r="AM291" s="147">
        <v>0</v>
      </c>
      <c r="AN291" s="147">
        <v>0</v>
      </c>
      <c r="AO291" s="147">
        <v>0</v>
      </c>
      <c r="AP291" s="147">
        <v>0</v>
      </c>
      <c r="AQ291" s="147">
        <v>0</v>
      </c>
      <c r="AR291" s="147">
        <v>0</v>
      </c>
      <c r="AS291" s="147">
        <v>0</v>
      </c>
      <c r="AT291" s="147">
        <v>0</v>
      </c>
      <c r="AU291" s="147">
        <v>0</v>
      </c>
      <c r="AV291" s="147">
        <v>0</v>
      </c>
      <c r="AW291" s="147">
        <v>0</v>
      </c>
      <c r="AX291" s="147">
        <v>0</v>
      </c>
      <c r="AY291" s="147">
        <v>0</v>
      </c>
      <c r="AZ291" s="147">
        <v>0</v>
      </c>
      <c r="BA291" s="10"/>
      <c r="BB291" s="10"/>
      <c r="BC291" s="10"/>
      <c r="BD291" s="10"/>
      <c r="BE291" s="10"/>
      <c r="BF291" s="10"/>
      <c r="BG291" s="10"/>
      <c r="BH291" s="10"/>
      <c r="BI291" s="10"/>
      <c r="BJ291" s="10"/>
      <c r="BK291" s="10"/>
      <c r="BL291" s="10"/>
      <c r="BM291" s="10"/>
      <c r="BN291" s="10"/>
      <c r="BO291" s="10"/>
      <c r="BP291" s="10"/>
      <c r="BQ291" s="10"/>
      <c r="BR291" s="10"/>
      <c r="BS291" s="10"/>
    </row>
    <row r="292" spans="1:71" ht="16.5" hidden="1" customHeight="1" x14ac:dyDescent="0.3">
      <c r="A292" s="147" t="s">
        <v>886</v>
      </c>
      <c r="B292" s="147">
        <v>0</v>
      </c>
      <c r="C292" s="147">
        <v>0</v>
      </c>
      <c r="D292" s="147">
        <v>0</v>
      </c>
      <c r="E292" s="147">
        <v>0</v>
      </c>
      <c r="F292" s="147">
        <v>0</v>
      </c>
      <c r="G292" s="147">
        <v>0</v>
      </c>
      <c r="H292" s="147">
        <v>0</v>
      </c>
      <c r="I292" s="147">
        <v>0</v>
      </c>
      <c r="J292" s="147">
        <v>0</v>
      </c>
      <c r="K292" s="147">
        <v>0</v>
      </c>
      <c r="L292" s="147">
        <v>0</v>
      </c>
      <c r="M292" s="147">
        <v>0</v>
      </c>
      <c r="N292" s="147">
        <v>0</v>
      </c>
      <c r="O292" s="147">
        <v>0</v>
      </c>
      <c r="P292" s="147">
        <v>0</v>
      </c>
      <c r="Q292" s="147">
        <v>0</v>
      </c>
      <c r="R292" s="147">
        <v>0</v>
      </c>
      <c r="S292" s="147">
        <v>0</v>
      </c>
      <c r="T292" s="147">
        <v>0</v>
      </c>
      <c r="U292" s="147">
        <v>0</v>
      </c>
      <c r="V292" s="147">
        <v>0</v>
      </c>
      <c r="W292" s="147">
        <v>0</v>
      </c>
      <c r="X292" s="147">
        <v>0</v>
      </c>
      <c r="Y292" s="147">
        <v>0</v>
      </c>
      <c r="Z292" s="147">
        <v>0</v>
      </c>
      <c r="AA292" s="147">
        <v>0</v>
      </c>
      <c r="AB292" s="147">
        <v>0</v>
      </c>
      <c r="AC292" s="147">
        <v>0</v>
      </c>
      <c r="AD292" s="147">
        <v>0</v>
      </c>
      <c r="AE292" s="147">
        <v>0</v>
      </c>
      <c r="AF292" s="147">
        <v>-154710</v>
      </c>
      <c r="AG292" s="147">
        <v>-176124.84</v>
      </c>
      <c r="AH292" s="147">
        <v>-19543</v>
      </c>
      <c r="AI292" s="147">
        <v>-30292</v>
      </c>
      <c r="AJ292" s="147">
        <v>-48377</v>
      </c>
      <c r="AK292" s="147">
        <v>-64515</v>
      </c>
      <c r="AL292" s="147">
        <v>-15898</v>
      </c>
      <c r="AM292" s="147">
        <v>-51514</v>
      </c>
      <c r="AN292" s="147">
        <v>-87892</v>
      </c>
      <c r="AO292" s="147">
        <v>-96977</v>
      </c>
      <c r="AP292" s="147">
        <v>-8161</v>
      </c>
      <c r="AQ292" s="147">
        <v>-24507</v>
      </c>
      <c r="AR292" s="147">
        <v>-37082</v>
      </c>
      <c r="AS292" s="147">
        <v>-47953</v>
      </c>
      <c r="AT292" s="147">
        <v>0</v>
      </c>
      <c r="AU292" s="147">
        <v>0</v>
      </c>
      <c r="AV292" s="147">
        <v>0</v>
      </c>
      <c r="AW292" s="147">
        <v>0</v>
      </c>
      <c r="AX292" s="147">
        <v>0</v>
      </c>
      <c r="AY292" s="147">
        <v>0</v>
      </c>
      <c r="AZ292" s="147">
        <v>0</v>
      </c>
      <c r="BA292" s="10"/>
      <c r="BB292" s="10"/>
      <c r="BC292" s="10"/>
      <c r="BD292" s="10"/>
      <c r="BE292" s="10"/>
      <c r="BF292" s="10"/>
      <c r="BG292" s="10"/>
      <c r="BH292" s="10"/>
      <c r="BI292" s="10"/>
      <c r="BJ292" s="10"/>
      <c r="BK292" s="10"/>
      <c r="BL292" s="10"/>
      <c r="BM292" s="10"/>
      <c r="BN292" s="10"/>
      <c r="BO292" s="10"/>
      <c r="BP292" s="10"/>
      <c r="BQ292" s="10"/>
      <c r="BR292" s="10"/>
      <c r="BS292" s="10"/>
    </row>
    <row r="293" spans="1:71" ht="16.5" hidden="1" customHeight="1" x14ac:dyDescent="0.3">
      <c r="A293" s="147" t="s">
        <v>887</v>
      </c>
      <c r="B293" s="147">
        <v>0</v>
      </c>
      <c r="C293" s="147">
        <v>0</v>
      </c>
      <c r="D293" s="147">
        <v>0</v>
      </c>
      <c r="E293" s="147">
        <v>0</v>
      </c>
      <c r="F293" s="147">
        <v>0</v>
      </c>
      <c r="G293" s="147">
        <v>0</v>
      </c>
      <c r="H293" s="147">
        <v>0</v>
      </c>
      <c r="I293" s="147">
        <v>0</v>
      </c>
      <c r="J293" s="147">
        <v>0</v>
      </c>
      <c r="K293" s="147">
        <v>0</v>
      </c>
      <c r="L293" s="147">
        <v>0</v>
      </c>
      <c r="M293" s="147">
        <v>0</v>
      </c>
      <c r="N293" s="147">
        <v>0</v>
      </c>
      <c r="O293" s="147">
        <v>0</v>
      </c>
      <c r="P293" s="147">
        <v>0</v>
      </c>
      <c r="Q293" s="147">
        <v>0</v>
      </c>
      <c r="R293" s="147">
        <v>0</v>
      </c>
      <c r="S293" s="147">
        <v>0</v>
      </c>
      <c r="T293" s="147">
        <v>0</v>
      </c>
      <c r="U293" s="147">
        <v>0</v>
      </c>
      <c r="V293" s="147">
        <v>0</v>
      </c>
      <c r="W293" s="147">
        <v>0</v>
      </c>
      <c r="X293" s="147">
        <v>0</v>
      </c>
      <c r="Y293" s="147">
        <v>0</v>
      </c>
      <c r="Z293" s="147">
        <v>0</v>
      </c>
      <c r="AA293" s="147">
        <v>0</v>
      </c>
      <c r="AB293" s="147">
        <v>0</v>
      </c>
      <c r="AC293" s="147">
        <v>0</v>
      </c>
      <c r="AD293" s="147">
        <v>0</v>
      </c>
      <c r="AE293" s="147">
        <v>0</v>
      </c>
      <c r="AF293" s="147">
        <v>-154710</v>
      </c>
      <c r="AG293" s="147">
        <v>-176124.84</v>
      </c>
      <c r="AH293" s="147">
        <v>-19543</v>
      </c>
      <c r="AI293" s="147">
        <v>-30292</v>
      </c>
      <c r="AJ293" s="147">
        <v>-48377</v>
      </c>
      <c r="AK293" s="147">
        <v>-64515</v>
      </c>
      <c r="AL293" s="147">
        <v>-15898</v>
      </c>
      <c r="AM293" s="147">
        <v>-51514</v>
      </c>
      <c r="AN293" s="147">
        <v>-87892</v>
      </c>
      <c r="AO293" s="147">
        <v>-96977</v>
      </c>
      <c r="AP293" s="147">
        <v>-8161</v>
      </c>
      <c r="AQ293" s="147">
        <v>-24507</v>
      </c>
      <c r="AR293" s="147">
        <v>-37082</v>
      </c>
      <c r="AS293" s="147">
        <v>-47953</v>
      </c>
      <c r="AT293" s="147">
        <v>0</v>
      </c>
      <c r="AU293" s="147">
        <v>0</v>
      </c>
      <c r="AV293" s="147">
        <v>0</v>
      </c>
      <c r="AW293" s="147">
        <v>0</v>
      </c>
      <c r="AX293" s="147">
        <v>0</v>
      </c>
      <c r="AY293" s="147">
        <v>0</v>
      </c>
      <c r="AZ293" s="147">
        <v>0</v>
      </c>
      <c r="BA293" s="10"/>
      <c r="BB293" s="10"/>
      <c r="BC293" s="10"/>
      <c r="BD293" s="10"/>
      <c r="BE293" s="10"/>
      <c r="BF293" s="10"/>
      <c r="BG293" s="10"/>
      <c r="BH293" s="10"/>
      <c r="BI293" s="10"/>
      <c r="BJ293" s="10"/>
      <c r="BK293" s="10"/>
      <c r="BL293" s="10"/>
      <c r="BM293" s="10"/>
      <c r="BN293" s="10"/>
      <c r="BO293" s="10"/>
      <c r="BP293" s="10"/>
      <c r="BQ293" s="10"/>
      <c r="BR293" s="10"/>
      <c r="BS293" s="10"/>
    </row>
    <row r="294" spans="1:71" ht="16.5" hidden="1" customHeight="1" x14ac:dyDescent="0.3">
      <c r="A294" s="147" t="s">
        <v>888</v>
      </c>
      <c r="B294" s="147">
        <v>0</v>
      </c>
      <c r="C294" s="147">
        <v>0</v>
      </c>
      <c r="D294" s="147">
        <v>0</v>
      </c>
      <c r="E294" s="147">
        <v>2000000</v>
      </c>
      <c r="F294" s="147">
        <v>0</v>
      </c>
      <c r="G294" s="147">
        <v>0</v>
      </c>
      <c r="H294" s="147">
        <v>0</v>
      </c>
      <c r="I294" s="147">
        <v>0</v>
      </c>
      <c r="J294" s="147">
        <v>0</v>
      </c>
      <c r="K294" s="147">
        <v>0</v>
      </c>
      <c r="L294" s="147">
        <v>0</v>
      </c>
      <c r="M294" s="147">
        <v>1002060</v>
      </c>
      <c r="N294" s="147">
        <v>0</v>
      </c>
      <c r="O294" s="147">
        <v>-3200000</v>
      </c>
      <c r="P294" s="147">
        <v>3550000</v>
      </c>
      <c r="Q294" s="147">
        <v>3550000</v>
      </c>
      <c r="R294" s="147">
        <v>0</v>
      </c>
      <c r="S294" s="147">
        <v>0</v>
      </c>
      <c r="T294" s="147">
        <v>0</v>
      </c>
      <c r="U294" s="147">
        <v>0</v>
      </c>
      <c r="V294" s="147">
        <v>0</v>
      </c>
      <c r="W294" s="147">
        <v>0</v>
      </c>
      <c r="X294" s="147">
        <v>0</v>
      </c>
      <c r="Y294" s="147">
        <v>-500000</v>
      </c>
      <c r="Z294" s="147">
        <v>8250000</v>
      </c>
      <c r="AA294" s="147">
        <v>8250000</v>
      </c>
      <c r="AB294" s="147">
        <v>4950000</v>
      </c>
      <c r="AC294" s="147">
        <v>9450000</v>
      </c>
      <c r="AD294" s="147">
        <v>0</v>
      </c>
      <c r="AE294" s="147">
        <v>0</v>
      </c>
      <c r="AF294" s="147">
        <v>0</v>
      </c>
      <c r="AG294" s="147">
        <v>0</v>
      </c>
      <c r="AH294" s="147">
        <v>0</v>
      </c>
      <c r="AI294" s="147">
        <v>2642843</v>
      </c>
      <c r="AJ294" s="147">
        <v>10692843</v>
      </c>
      <c r="AK294" s="147">
        <v>10692843</v>
      </c>
      <c r="AL294" s="147">
        <v>9500000</v>
      </c>
      <c r="AM294" s="147">
        <v>9500000</v>
      </c>
      <c r="AN294" s="147">
        <v>9500000</v>
      </c>
      <c r="AO294" s="147">
        <v>9500000</v>
      </c>
      <c r="AP294" s="147">
        <v>0</v>
      </c>
      <c r="AQ294" s="147">
        <v>0</v>
      </c>
      <c r="AR294" s="147">
        <v>0</v>
      </c>
      <c r="AS294" s="147">
        <v>0</v>
      </c>
      <c r="AT294" s="147">
        <v>-3150000</v>
      </c>
      <c r="AU294" s="147">
        <v>-3150000</v>
      </c>
      <c r="AV294" s="147">
        <v>-9150000</v>
      </c>
      <c r="AW294" s="147">
        <v>2791494</v>
      </c>
      <c r="AX294" s="147">
        <v>-3500000</v>
      </c>
      <c r="AY294" s="147">
        <v>-3500000</v>
      </c>
      <c r="AZ294" s="147">
        <v>-3500000</v>
      </c>
      <c r="BA294" s="10"/>
      <c r="BB294" s="10"/>
      <c r="BC294" s="10"/>
      <c r="BD294" s="10"/>
      <c r="BE294" s="10"/>
      <c r="BF294" s="10"/>
      <c r="BG294" s="10"/>
      <c r="BH294" s="10"/>
      <c r="BI294" s="10"/>
      <c r="BJ294" s="10"/>
      <c r="BK294" s="10"/>
      <c r="BL294" s="10"/>
      <c r="BM294" s="10"/>
      <c r="BN294" s="10"/>
      <c r="BO294" s="10"/>
      <c r="BP294" s="10"/>
      <c r="BQ294" s="10"/>
      <c r="BR294" s="10"/>
      <c r="BS294" s="10"/>
    </row>
    <row r="295" spans="1:71" ht="16.5" hidden="1" customHeight="1" x14ac:dyDescent="0.3">
      <c r="A295" s="147" t="s">
        <v>889</v>
      </c>
      <c r="B295" s="147">
        <v>0</v>
      </c>
      <c r="C295" s="147">
        <v>0</v>
      </c>
      <c r="D295" s="147">
        <v>0</v>
      </c>
      <c r="E295" s="147">
        <v>0</v>
      </c>
      <c r="F295" s="147">
        <v>0</v>
      </c>
      <c r="G295" s="147">
        <v>0</v>
      </c>
      <c r="H295" s="147">
        <v>0</v>
      </c>
      <c r="I295" s="147">
        <v>0</v>
      </c>
      <c r="J295" s="147">
        <v>0</v>
      </c>
      <c r="K295" s="147">
        <v>0</v>
      </c>
      <c r="L295" s="147">
        <v>0</v>
      </c>
      <c r="M295" s="147">
        <v>-1500000</v>
      </c>
      <c r="N295" s="147">
        <v>0</v>
      </c>
      <c r="O295" s="147">
        <v>-3200000</v>
      </c>
      <c r="P295" s="147">
        <v>0</v>
      </c>
      <c r="Q295" s="147">
        <v>0</v>
      </c>
      <c r="R295" s="147">
        <v>0</v>
      </c>
      <c r="S295" s="147">
        <v>0</v>
      </c>
      <c r="T295" s="147">
        <v>0</v>
      </c>
      <c r="U295" s="147">
        <v>0</v>
      </c>
      <c r="V295" s="147">
        <v>0</v>
      </c>
      <c r="W295" s="147">
        <v>0</v>
      </c>
      <c r="X295" s="147">
        <v>0</v>
      </c>
      <c r="Y295" s="147">
        <v>-500000</v>
      </c>
      <c r="Z295" s="147">
        <v>0</v>
      </c>
      <c r="AA295" s="147">
        <v>0</v>
      </c>
      <c r="AB295" s="147">
        <v>-3300000</v>
      </c>
      <c r="AC295" s="147">
        <v>-3300000</v>
      </c>
      <c r="AD295" s="147">
        <v>0</v>
      </c>
      <c r="AE295" s="147">
        <v>0</v>
      </c>
      <c r="AF295" s="147">
        <v>0</v>
      </c>
      <c r="AG295" s="147">
        <v>0</v>
      </c>
      <c r="AH295" s="147">
        <v>0</v>
      </c>
      <c r="AI295" s="147">
        <v>0</v>
      </c>
      <c r="AJ295" s="147">
        <v>-1950000</v>
      </c>
      <c r="AK295" s="147">
        <v>-1950000</v>
      </c>
      <c r="AL295" s="147">
        <v>-2500000</v>
      </c>
      <c r="AM295" s="147">
        <v>-2500000</v>
      </c>
      <c r="AN295" s="147">
        <v>-2500000</v>
      </c>
      <c r="AO295" s="147">
        <v>-2500000</v>
      </c>
      <c r="AP295" s="147">
        <v>0</v>
      </c>
      <c r="AQ295" s="147">
        <v>0</v>
      </c>
      <c r="AR295" s="147">
        <v>0</v>
      </c>
      <c r="AS295" s="147">
        <v>0</v>
      </c>
      <c r="AT295" s="147">
        <v>-3150000</v>
      </c>
      <c r="AU295" s="147">
        <v>-3150000</v>
      </c>
      <c r="AV295" s="147">
        <v>-9150000</v>
      </c>
      <c r="AW295" s="147">
        <v>-9208506</v>
      </c>
      <c r="AX295" s="147">
        <v>-3500000</v>
      </c>
      <c r="AY295" s="147">
        <v>-3500000</v>
      </c>
      <c r="AZ295" s="147">
        <v>-3500000</v>
      </c>
      <c r="BA295" s="10"/>
      <c r="BB295" s="10"/>
      <c r="BC295" s="10"/>
      <c r="BD295" s="10"/>
      <c r="BE295" s="10"/>
      <c r="BF295" s="10"/>
      <c r="BG295" s="10"/>
      <c r="BH295" s="10"/>
      <c r="BI295" s="10"/>
      <c r="BJ295" s="10"/>
      <c r="BK295" s="10"/>
      <c r="BL295" s="10"/>
      <c r="BM295" s="10"/>
      <c r="BN295" s="10"/>
      <c r="BO295" s="10"/>
      <c r="BP295" s="10"/>
      <c r="BQ295" s="10"/>
      <c r="BR295" s="10"/>
      <c r="BS295" s="10"/>
    </row>
    <row r="296" spans="1:71" ht="16.5" hidden="1" customHeight="1" x14ac:dyDescent="0.3">
      <c r="A296" s="147" t="s">
        <v>890</v>
      </c>
      <c r="B296" s="147">
        <v>0</v>
      </c>
      <c r="C296" s="147">
        <v>0</v>
      </c>
      <c r="D296" s="147">
        <v>0</v>
      </c>
      <c r="E296" s="147">
        <v>2000000</v>
      </c>
      <c r="F296" s="147">
        <v>0</v>
      </c>
      <c r="G296" s="147">
        <v>0</v>
      </c>
      <c r="H296" s="147">
        <v>0</v>
      </c>
      <c r="I296" s="147">
        <v>0</v>
      </c>
      <c r="J296" s="147">
        <v>0</v>
      </c>
      <c r="K296" s="147">
        <v>0</v>
      </c>
      <c r="L296" s="147">
        <v>0</v>
      </c>
      <c r="M296" s="147">
        <v>2502060</v>
      </c>
      <c r="N296" s="147">
        <v>0</v>
      </c>
      <c r="O296" s="147">
        <v>0</v>
      </c>
      <c r="P296" s="147">
        <v>3550000</v>
      </c>
      <c r="Q296" s="147">
        <v>0</v>
      </c>
      <c r="R296" s="147">
        <v>0</v>
      </c>
      <c r="S296" s="147">
        <v>0</v>
      </c>
      <c r="T296" s="147">
        <v>0</v>
      </c>
      <c r="U296" s="147">
        <v>0</v>
      </c>
      <c r="V296" s="147">
        <v>0</v>
      </c>
      <c r="W296" s="147">
        <v>0</v>
      </c>
      <c r="X296" s="147">
        <v>0</v>
      </c>
      <c r="Y296" s="147">
        <v>0</v>
      </c>
      <c r="Z296" s="147">
        <v>8250000</v>
      </c>
      <c r="AA296" s="147">
        <v>8250000</v>
      </c>
      <c r="AB296" s="147">
        <v>8250000</v>
      </c>
      <c r="AC296" s="147">
        <v>12750000</v>
      </c>
      <c r="AD296" s="147">
        <v>0</v>
      </c>
      <c r="AE296" s="147">
        <v>0</v>
      </c>
      <c r="AF296" s="147">
        <v>0</v>
      </c>
      <c r="AG296" s="147">
        <v>0</v>
      </c>
      <c r="AH296" s="147">
        <v>0</v>
      </c>
      <c r="AI296" s="147">
        <v>2642843</v>
      </c>
      <c r="AJ296" s="147">
        <v>12642843</v>
      </c>
      <c r="AK296" s="147">
        <v>12642843</v>
      </c>
      <c r="AL296" s="147">
        <v>12000000</v>
      </c>
      <c r="AM296" s="147">
        <v>12000000</v>
      </c>
      <c r="AN296" s="147">
        <v>12000000</v>
      </c>
      <c r="AO296" s="147">
        <v>12000000</v>
      </c>
      <c r="AP296" s="147">
        <v>0</v>
      </c>
      <c r="AQ296" s="147">
        <v>0</v>
      </c>
      <c r="AR296" s="147">
        <v>0</v>
      </c>
      <c r="AS296" s="147">
        <v>0</v>
      </c>
      <c r="AT296" s="147">
        <v>0</v>
      </c>
      <c r="AU296" s="147">
        <v>0</v>
      </c>
      <c r="AV296" s="147">
        <v>0</v>
      </c>
      <c r="AW296" s="147">
        <v>12000000</v>
      </c>
      <c r="AX296" s="147">
        <v>0</v>
      </c>
      <c r="AY296" s="147">
        <v>0</v>
      </c>
      <c r="AZ296" s="147">
        <v>0</v>
      </c>
      <c r="BA296" s="10"/>
      <c r="BB296" s="10"/>
      <c r="BC296" s="10"/>
      <c r="BD296" s="10"/>
      <c r="BE296" s="10"/>
      <c r="BF296" s="10"/>
      <c r="BG296" s="10"/>
      <c r="BH296" s="10"/>
      <c r="BI296" s="10"/>
      <c r="BJ296" s="10"/>
      <c r="BK296" s="10"/>
      <c r="BL296" s="10"/>
      <c r="BM296" s="10"/>
      <c r="BN296" s="10"/>
      <c r="BO296" s="10"/>
      <c r="BP296" s="10"/>
      <c r="BQ296" s="10"/>
      <c r="BR296" s="10"/>
      <c r="BS296" s="10"/>
    </row>
    <row r="297" spans="1:71" ht="16.5" hidden="1" customHeight="1" x14ac:dyDescent="0.3">
      <c r="A297" s="147" t="s">
        <v>891</v>
      </c>
      <c r="B297" s="147">
        <v>0</v>
      </c>
      <c r="C297" s="147">
        <v>11610</v>
      </c>
      <c r="D297" s="147">
        <v>41485</v>
      </c>
      <c r="E297" s="147">
        <v>41484</v>
      </c>
      <c r="F297" s="147">
        <v>0</v>
      </c>
      <c r="G297" s="147">
        <v>0</v>
      </c>
      <c r="H297" s="147">
        <v>0</v>
      </c>
      <c r="I297" s="147">
        <v>0</v>
      </c>
      <c r="J297" s="147">
        <v>0</v>
      </c>
      <c r="K297" s="147">
        <v>0</v>
      </c>
      <c r="L297" s="147">
        <v>0</v>
      </c>
      <c r="M297" s="147">
        <v>3713251.83</v>
      </c>
      <c r="N297" s="147">
        <v>0</v>
      </c>
      <c r="O297" s="147">
        <v>0</v>
      </c>
      <c r="P297" s="147">
        <v>0</v>
      </c>
      <c r="Q297" s="147">
        <v>0</v>
      </c>
      <c r="R297" s="147">
        <v>0</v>
      </c>
      <c r="S297" s="147">
        <v>9532884</v>
      </c>
      <c r="T297" s="147">
        <v>9532884</v>
      </c>
      <c r="U297" s="147">
        <v>9532883.0629999992</v>
      </c>
      <c r="V297" s="147">
        <v>0</v>
      </c>
      <c r="W297" s="147">
        <v>0</v>
      </c>
      <c r="X297" s="147">
        <v>0</v>
      </c>
      <c r="Y297" s="147">
        <v>0</v>
      </c>
      <c r="Z297" s="147">
        <v>0</v>
      </c>
      <c r="AA297" s="147">
        <v>0</v>
      </c>
      <c r="AB297" s="147">
        <v>0</v>
      </c>
      <c r="AC297" s="147">
        <v>0</v>
      </c>
      <c r="AD297" s="147">
        <v>0</v>
      </c>
      <c r="AE297" s="147">
        <v>0</v>
      </c>
      <c r="AF297" s="147">
        <v>0</v>
      </c>
      <c r="AG297" s="147">
        <v>0</v>
      </c>
      <c r="AH297" s="147">
        <v>0</v>
      </c>
      <c r="AI297" s="147">
        <v>384</v>
      </c>
      <c r="AJ297" s="147">
        <v>89428</v>
      </c>
      <c r="AK297" s="147">
        <v>89428</v>
      </c>
      <c r="AL297" s="147">
        <v>0</v>
      </c>
      <c r="AM297" s="147">
        <v>0</v>
      </c>
      <c r="AN297" s="147">
        <v>0</v>
      </c>
      <c r="AO297" s="147">
        <v>0</v>
      </c>
      <c r="AP297" s="147">
        <v>0</v>
      </c>
      <c r="AQ297" s="147">
        <v>86650</v>
      </c>
      <c r="AR297" s="147">
        <v>0</v>
      </c>
      <c r="AS297" s="147">
        <v>119673</v>
      </c>
      <c r="AT297" s="147">
        <v>0</v>
      </c>
      <c r="AU297" s="147">
        <v>74268</v>
      </c>
      <c r="AV297" s="147">
        <v>74268</v>
      </c>
      <c r="AW297" s="147">
        <v>74268</v>
      </c>
      <c r="AX297" s="147">
        <v>0</v>
      </c>
      <c r="AY297" s="147">
        <v>26939</v>
      </c>
      <c r="AZ297" s="147">
        <v>52281</v>
      </c>
      <c r="BA297" s="10"/>
      <c r="BB297" s="10"/>
      <c r="BC297" s="10"/>
      <c r="BD297" s="10"/>
      <c r="BE297" s="10"/>
      <c r="BF297" s="10"/>
      <c r="BG297" s="10"/>
      <c r="BH297" s="10"/>
      <c r="BI297" s="10"/>
      <c r="BJ297" s="10"/>
      <c r="BK297" s="10"/>
      <c r="BL297" s="10"/>
      <c r="BM297" s="10"/>
      <c r="BN297" s="10"/>
      <c r="BO297" s="10"/>
      <c r="BP297" s="10"/>
      <c r="BQ297" s="10"/>
      <c r="BR297" s="10"/>
      <c r="BS297" s="10"/>
    </row>
    <row r="298" spans="1:71" ht="16.5" hidden="1" customHeight="1" x14ac:dyDescent="0.3">
      <c r="A298" s="147" t="s">
        <v>1153</v>
      </c>
      <c r="B298" s="147">
        <v>0</v>
      </c>
      <c r="C298" s="147">
        <v>0</v>
      </c>
      <c r="D298" s="147">
        <v>0</v>
      </c>
      <c r="E298" s="147">
        <v>0</v>
      </c>
      <c r="F298" s="147">
        <v>0</v>
      </c>
      <c r="G298" s="147">
        <v>0</v>
      </c>
      <c r="H298" s="147">
        <v>0</v>
      </c>
      <c r="I298" s="147">
        <v>0</v>
      </c>
      <c r="J298" s="147">
        <v>0</v>
      </c>
      <c r="K298" s="147">
        <v>0</v>
      </c>
      <c r="L298" s="147">
        <v>0</v>
      </c>
      <c r="M298" s="147">
        <v>0</v>
      </c>
      <c r="N298" s="147">
        <v>0</v>
      </c>
      <c r="O298" s="147">
        <v>0</v>
      </c>
      <c r="P298" s="147">
        <v>0</v>
      </c>
      <c r="Q298" s="147">
        <v>0</v>
      </c>
      <c r="R298" s="147">
        <v>0</v>
      </c>
      <c r="S298" s="147">
        <v>0</v>
      </c>
      <c r="T298" s="147">
        <v>0</v>
      </c>
      <c r="U298" s="147">
        <v>0</v>
      </c>
      <c r="V298" s="147">
        <v>0</v>
      </c>
      <c r="W298" s="147">
        <v>0</v>
      </c>
      <c r="X298" s="147">
        <v>0</v>
      </c>
      <c r="Y298" s="147">
        <v>0</v>
      </c>
      <c r="Z298" s="147">
        <v>0</v>
      </c>
      <c r="AA298" s="147">
        <v>0</v>
      </c>
      <c r="AB298" s="147">
        <v>0</v>
      </c>
      <c r="AC298" s="147">
        <v>0</v>
      </c>
      <c r="AD298" s="147">
        <v>0</v>
      </c>
      <c r="AE298" s="147">
        <v>0</v>
      </c>
      <c r="AF298" s="147">
        <v>0</v>
      </c>
      <c r="AG298" s="147">
        <v>0</v>
      </c>
      <c r="AH298" s="147">
        <v>0</v>
      </c>
      <c r="AI298" s="147">
        <v>0</v>
      </c>
      <c r="AJ298" s="147">
        <v>0</v>
      </c>
      <c r="AK298" s="147">
        <v>0</v>
      </c>
      <c r="AL298" s="147">
        <v>0</v>
      </c>
      <c r="AM298" s="147">
        <v>0</v>
      </c>
      <c r="AN298" s="147">
        <v>0</v>
      </c>
      <c r="AO298" s="147">
        <v>0</v>
      </c>
      <c r="AP298" s="147">
        <v>0</v>
      </c>
      <c r="AQ298" s="147">
        <v>0</v>
      </c>
      <c r="AR298" s="147">
        <v>0</v>
      </c>
      <c r="AS298" s="147">
        <v>0</v>
      </c>
      <c r="AT298" s="147">
        <v>0</v>
      </c>
      <c r="AU298" s="147">
        <v>0</v>
      </c>
      <c r="AV298" s="147">
        <v>0</v>
      </c>
      <c r="AW298" s="147">
        <v>0</v>
      </c>
      <c r="AX298" s="147">
        <v>0</v>
      </c>
      <c r="AY298" s="147">
        <v>-442750</v>
      </c>
      <c r="AZ298" s="147">
        <v>-1519051</v>
      </c>
      <c r="BA298" s="10"/>
      <c r="BB298" s="10"/>
      <c r="BC298" s="10"/>
      <c r="BD298" s="10"/>
      <c r="BE298" s="10"/>
      <c r="BF298" s="10"/>
      <c r="BG298" s="10"/>
      <c r="BH298" s="10"/>
      <c r="BI298" s="10"/>
      <c r="BJ298" s="10"/>
      <c r="BK298" s="10"/>
      <c r="BL298" s="10"/>
      <c r="BM298" s="10"/>
      <c r="BN298" s="10"/>
      <c r="BO298" s="10"/>
      <c r="BP298" s="10"/>
      <c r="BQ298" s="10"/>
      <c r="BR298" s="10"/>
      <c r="BS298" s="10"/>
    </row>
    <row r="299" spans="1:71" ht="16.5" hidden="1" customHeight="1" x14ac:dyDescent="0.3">
      <c r="A299" s="147" t="s">
        <v>892</v>
      </c>
      <c r="B299" s="147">
        <v>0</v>
      </c>
      <c r="C299" s="147">
        <v>-492116</v>
      </c>
      <c r="D299" s="147">
        <v>-986683</v>
      </c>
      <c r="E299" s="147">
        <v>-986683</v>
      </c>
      <c r="F299" s="147">
        <v>0</v>
      </c>
      <c r="G299" s="147">
        <v>-618213</v>
      </c>
      <c r="H299" s="147">
        <v>-1430727</v>
      </c>
      <c r="I299" s="147">
        <v>-1430726.56</v>
      </c>
      <c r="J299" s="147">
        <v>-883169</v>
      </c>
      <c r="K299" s="147">
        <v>-883169</v>
      </c>
      <c r="L299" s="147">
        <v>-1766330</v>
      </c>
      <c r="M299" s="147">
        <v>-1995945.7</v>
      </c>
      <c r="N299" s="147">
        <v>0</v>
      </c>
      <c r="O299" s="147">
        <v>-325113</v>
      </c>
      <c r="P299" s="147">
        <v>-1195365</v>
      </c>
      <c r="Q299" s="147">
        <v>-1195365</v>
      </c>
      <c r="R299" s="147">
        <v>0</v>
      </c>
      <c r="S299" s="147">
        <v>-621491</v>
      </c>
      <c r="T299" s="147">
        <v>-1883952</v>
      </c>
      <c r="U299" s="147">
        <v>-1883952.3419999999</v>
      </c>
      <c r="V299" s="147">
        <v>0</v>
      </c>
      <c r="W299" s="147">
        <v>-1147172</v>
      </c>
      <c r="X299" s="147">
        <v>-1835282</v>
      </c>
      <c r="Y299" s="147">
        <v>-1835548.0090000001</v>
      </c>
      <c r="Z299" s="147">
        <v>0</v>
      </c>
      <c r="AA299" s="147">
        <v>-1021095</v>
      </c>
      <c r="AB299" s="147">
        <v>-2397606</v>
      </c>
      <c r="AC299" s="147">
        <v>-2398142.023</v>
      </c>
      <c r="AD299" s="147">
        <v>0</v>
      </c>
      <c r="AE299" s="147">
        <v>-1192754</v>
      </c>
      <c r="AF299" s="147">
        <v>-2421747</v>
      </c>
      <c r="AG299" s="147">
        <v>-2719988.48</v>
      </c>
      <c r="AH299" s="147">
        <v>-15</v>
      </c>
      <c r="AI299" s="147">
        <v>-1665119</v>
      </c>
      <c r="AJ299" s="147">
        <v>-3354391</v>
      </c>
      <c r="AK299" s="147">
        <v>-3465718</v>
      </c>
      <c r="AL299" s="147">
        <v>-34</v>
      </c>
      <c r="AM299" s="147">
        <v>-1811479</v>
      </c>
      <c r="AN299" s="147">
        <v>-3399292</v>
      </c>
      <c r="AO299" s="147">
        <v>-3398742</v>
      </c>
      <c r="AP299" s="147">
        <v>-79218</v>
      </c>
      <c r="AQ299" s="147">
        <v>-2407971</v>
      </c>
      <c r="AR299" s="147">
        <v>-3698596</v>
      </c>
      <c r="AS299" s="147">
        <v>-3699002</v>
      </c>
      <c r="AT299" s="147">
        <v>-9218</v>
      </c>
      <c r="AU299" s="147">
        <v>-878658</v>
      </c>
      <c r="AV299" s="147">
        <v>-2268817</v>
      </c>
      <c r="AW299" s="147">
        <v>-2411972</v>
      </c>
      <c r="AX299" s="147">
        <v>-149</v>
      </c>
      <c r="AY299" s="147">
        <v>-1060137</v>
      </c>
      <c r="AZ299" s="147">
        <v>-2670180</v>
      </c>
      <c r="BA299" s="10"/>
      <c r="BB299" s="10"/>
      <c r="BC299" s="10"/>
      <c r="BD299" s="10"/>
      <c r="BE299" s="10"/>
      <c r="BF299" s="10"/>
      <c r="BG299" s="10"/>
      <c r="BH299" s="10"/>
      <c r="BI299" s="10"/>
      <c r="BJ299" s="10"/>
      <c r="BK299" s="10"/>
      <c r="BL299" s="10"/>
      <c r="BM299" s="10"/>
      <c r="BN299" s="10"/>
      <c r="BO299" s="10"/>
      <c r="BP299" s="10"/>
      <c r="BQ299" s="10"/>
      <c r="BR299" s="10"/>
      <c r="BS299" s="10"/>
    </row>
    <row r="300" spans="1:71" ht="16.5" hidden="1" customHeight="1" x14ac:dyDescent="0.3">
      <c r="A300" s="147" t="s">
        <v>861</v>
      </c>
      <c r="B300" s="147">
        <v>0</v>
      </c>
      <c r="C300" s="147">
        <v>0</v>
      </c>
      <c r="D300" s="147">
        <v>0</v>
      </c>
      <c r="E300" s="147">
        <v>0</v>
      </c>
      <c r="F300" s="147">
        <v>0</v>
      </c>
      <c r="G300" s="147">
        <v>-323308</v>
      </c>
      <c r="H300" s="147">
        <v>-453490</v>
      </c>
      <c r="I300" s="147">
        <v>-582274.84</v>
      </c>
      <c r="J300" s="147">
        <v>-132209</v>
      </c>
      <c r="K300" s="147">
        <v>-242760</v>
      </c>
      <c r="L300" s="147">
        <v>-376669</v>
      </c>
      <c r="M300" s="147">
        <v>-589445.25</v>
      </c>
      <c r="N300" s="147">
        <v>-470835</v>
      </c>
      <c r="O300" s="147">
        <v>-996996</v>
      </c>
      <c r="P300" s="147">
        <v>-1413756</v>
      </c>
      <c r="Q300" s="147">
        <v>-2059765.42</v>
      </c>
      <c r="R300" s="147">
        <v>-314439</v>
      </c>
      <c r="S300" s="147">
        <v>-1508342</v>
      </c>
      <c r="T300" s="147">
        <v>-1793898</v>
      </c>
      <c r="U300" s="147">
        <v>-2256563.39</v>
      </c>
      <c r="V300" s="147">
        <v>-331530</v>
      </c>
      <c r="W300" s="147">
        <v>-641572</v>
      </c>
      <c r="X300" s="147">
        <v>-947666</v>
      </c>
      <c r="Y300" s="147">
        <v>-1563586.125</v>
      </c>
      <c r="Z300" s="147">
        <v>-361691</v>
      </c>
      <c r="AA300" s="147">
        <v>-673544</v>
      </c>
      <c r="AB300" s="147">
        <v>-1004261</v>
      </c>
      <c r="AC300" s="147">
        <v>-1231841.983</v>
      </c>
      <c r="AD300" s="147">
        <v>-380096</v>
      </c>
      <c r="AE300" s="147">
        <v>-630126</v>
      </c>
      <c r="AF300" s="147">
        <v>-925068</v>
      </c>
      <c r="AG300" s="147">
        <v>-1234160.1299999999</v>
      </c>
      <c r="AH300" s="147">
        <v>-367618</v>
      </c>
      <c r="AI300" s="147">
        <v>-566967</v>
      </c>
      <c r="AJ300" s="147">
        <v>-912509</v>
      </c>
      <c r="AK300" s="147">
        <v>-1268247</v>
      </c>
      <c r="AL300" s="147">
        <v>-382294</v>
      </c>
      <c r="AM300" s="147">
        <v>-697568</v>
      </c>
      <c r="AN300" s="147">
        <v>-1138278</v>
      </c>
      <c r="AO300" s="147">
        <v>-2076514</v>
      </c>
      <c r="AP300" s="147">
        <v>-377854</v>
      </c>
      <c r="AQ300" s="147">
        <v>-1017819</v>
      </c>
      <c r="AR300" s="147">
        <v>-1463079</v>
      </c>
      <c r="AS300" s="147">
        <v>-1925341</v>
      </c>
      <c r="AT300" s="147">
        <v>-588825</v>
      </c>
      <c r="AU300" s="147">
        <v>-1009652</v>
      </c>
      <c r="AV300" s="147">
        <v>-1606349</v>
      </c>
      <c r="AW300" s="147">
        <v>-1947907</v>
      </c>
      <c r="AX300" s="147">
        <v>-559571</v>
      </c>
      <c r="AY300" s="147">
        <v>-1079595</v>
      </c>
      <c r="AZ300" s="147">
        <v>-1409519</v>
      </c>
      <c r="BA300" s="10"/>
      <c r="BB300" s="10"/>
      <c r="BC300" s="10"/>
      <c r="BD300" s="10"/>
      <c r="BE300" s="10"/>
      <c r="BF300" s="10"/>
      <c r="BG300" s="10"/>
      <c r="BH300" s="10"/>
      <c r="BI300" s="10"/>
      <c r="BJ300" s="10"/>
      <c r="BK300" s="10"/>
      <c r="BL300" s="10"/>
      <c r="BM300" s="10"/>
      <c r="BN300" s="10"/>
      <c r="BO300" s="10"/>
      <c r="BP300" s="10"/>
      <c r="BQ300" s="10"/>
      <c r="BR300" s="10"/>
      <c r="BS300" s="10"/>
    </row>
    <row r="301" spans="1:71" ht="16.5" hidden="1" customHeight="1" x14ac:dyDescent="0.3">
      <c r="A301" s="147" t="s">
        <v>875</v>
      </c>
      <c r="B301" s="147">
        <v>-158031</v>
      </c>
      <c r="C301" s="147">
        <v>-280077</v>
      </c>
      <c r="D301" s="147">
        <v>-409033</v>
      </c>
      <c r="E301" s="147">
        <v>-402344</v>
      </c>
      <c r="F301" s="147">
        <v>-231350</v>
      </c>
      <c r="G301" s="147">
        <v>-102476</v>
      </c>
      <c r="H301" s="147">
        <v>-215673</v>
      </c>
      <c r="I301" s="147">
        <v>-258291.96</v>
      </c>
      <c r="J301" s="147">
        <v>-86081</v>
      </c>
      <c r="K301" s="147">
        <v>-106674</v>
      </c>
      <c r="L301" s="147">
        <v>-363491</v>
      </c>
      <c r="M301" s="147">
        <v>-1326137.6000000001</v>
      </c>
      <c r="N301" s="147">
        <v>1366</v>
      </c>
      <c r="O301" s="147">
        <v>-109621</v>
      </c>
      <c r="P301" s="147">
        <v>-403097</v>
      </c>
      <c r="Q301" s="147">
        <v>-535922.9</v>
      </c>
      <c r="R301" s="147">
        <v>-171376</v>
      </c>
      <c r="S301" s="147">
        <v>-286007</v>
      </c>
      <c r="T301" s="147">
        <v>-432383</v>
      </c>
      <c r="U301" s="147">
        <v>-368932.20500000002</v>
      </c>
      <c r="V301" s="147">
        <v>573536</v>
      </c>
      <c r="W301" s="147">
        <v>452212</v>
      </c>
      <c r="X301" s="147">
        <v>454516</v>
      </c>
      <c r="Y301" s="147">
        <v>-15646.974</v>
      </c>
      <c r="Z301" s="147">
        <v>-45025</v>
      </c>
      <c r="AA301" s="147">
        <v>-492138</v>
      </c>
      <c r="AB301" s="147">
        <v>-667997</v>
      </c>
      <c r="AC301" s="147">
        <v>-673767.92599999998</v>
      </c>
      <c r="AD301" s="147">
        <v>-88687</v>
      </c>
      <c r="AE301" s="147">
        <v>-212743</v>
      </c>
      <c r="AF301" s="147">
        <v>-653870</v>
      </c>
      <c r="AG301" s="147">
        <v>-655386.54</v>
      </c>
      <c r="AH301" s="147">
        <v>0</v>
      </c>
      <c r="AI301" s="147">
        <v>-8700</v>
      </c>
      <c r="AJ301" s="147">
        <v>-1767299</v>
      </c>
      <c r="AK301" s="147">
        <v>-2070567</v>
      </c>
      <c r="AL301" s="147">
        <v>-214051</v>
      </c>
      <c r="AM301" s="147">
        <v>-214000</v>
      </c>
      <c r="AN301" s="147">
        <v>-245095</v>
      </c>
      <c r="AO301" s="147">
        <v>-1038325</v>
      </c>
      <c r="AP301" s="147">
        <v>-30375</v>
      </c>
      <c r="AQ301" s="147">
        <v>-503074</v>
      </c>
      <c r="AR301" s="147">
        <v>-383401</v>
      </c>
      <c r="AS301" s="147">
        <v>-503074</v>
      </c>
      <c r="AT301" s="147">
        <v>-113450</v>
      </c>
      <c r="AU301" s="147">
        <v>-166889</v>
      </c>
      <c r="AV301" s="147">
        <v>-275352</v>
      </c>
      <c r="AW301" s="147">
        <v>-469100</v>
      </c>
      <c r="AX301" s="147">
        <v>-102396</v>
      </c>
      <c r="AY301" s="147">
        <v>-259921</v>
      </c>
      <c r="AZ301" s="147">
        <v>-393646</v>
      </c>
      <c r="BA301" s="10"/>
      <c r="BB301" s="10"/>
      <c r="BC301" s="10"/>
      <c r="BD301" s="10"/>
      <c r="BE301" s="10"/>
      <c r="BF301" s="10"/>
      <c r="BG301" s="10"/>
      <c r="BH301" s="10"/>
      <c r="BI301" s="10"/>
      <c r="BJ301" s="10"/>
      <c r="BK301" s="10"/>
      <c r="BL301" s="10"/>
      <c r="BM301" s="10"/>
      <c r="BN301" s="10"/>
      <c r="BO301" s="10"/>
      <c r="BP301" s="10"/>
      <c r="BQ301" s="10"/>
      <c r="BR301" s="10"/>
      <c r="BS301" s="10"/>
    </row>
    <row r="302" spans="1:71" ht="16.5" hidden="1" customHeight="1" x14ac:dyDescent="0.3">
      <c r="A302" s="147" t="s">
        <v>893</v>
      </c>
      <c r="B302" s="147">
        <v>-1221002</v>
      </c>
      <c r="C302" s="147">
        <v>-1142592</v>
      </c>
      <c r="D302" s="147">
        <v>1741137</v>
      </c>
      <c r="E302" s="147">
        <v>2086541</v>
      </c>
      <c r="F302" s="147">
        <v>-3300936</v>
      </c>
      <c r="G302" s="147">
        <v>-5759651</v>
      </c>
      <c r="H302" s="147">
        <v>-5388573</v>
      </c>
      <c r="I302" s="147">
        <v>-7461101.1399999997</v>
      </c>
      <c r="J302" s="147">
        <v>-1463897</v>
      </c>
      <c r="K302" s="147">
        <v>-1226426</v>
      </c>
      <c r="L302" s="147">
        <v>-605687</v>
      </c>
      <c r="M302" s="147">
        <v>26889786.25</v>
      </c>
      <c r="N302" s="147">
        <v>-618276</v>
      </c>
      <c r="O302" s="147">
        <v>-1989230</v>
      </c>
      <c r="P302" s="147">
        <v>-1802404</v>
      </c>
      <c r="Q302" s="147">
        <v>-2366705.0499999998</v>
      </c>
      <c r="R302" s="147">
        <v>-1357207</v>
      </c>
      <c r="S302" s="147">
        <v>-666993</v>
      </c>
      <c r="T302" s="147">
        <v>-2554488</v>
      </c>
      <c r="U302" s="147">
        <v>-168002.02900000001</v>
      </c>
      <c r="V302" s="147">
        <v>676141</v>
      </c>
      <c r="W302" s="147">
        <v>3433790</v>
      </c>
      <c r="X302" s="147">
        <v>1325615</v>
      </c>
      <c r="Y302" s="147">
        <v>2348336.1749999998</v>
      </c>
      <c r="Z302" s="147">
        <v>1806897</v>
      </c>
      <c r="AA302" s="147">
        <v>-918639</v>
      </c>
      <c r="AB302" s="147">
        <v>-7666538</v>
      </c>
      <c r="AC302" s="147">
        <v>1022252.699</v>
      </c>
      <c r="AD302" s="147">
        <v>-5210444</v>
      </c>
      <c r="AE302" s="147">
        <v>-9209231</v>
      </c>
      <c r="AF302" s="147">
        <v>-14631836</v>
      </c>
      <c r="AG302" s="147">
        <v>-13205489.369999999</v>
      </c>
      <c r="AH302" s="147">
        <v>-4876822</v>
      </c>
      <c r="AI302" s="147">
        <v>-3195985</v>
      </c>
      <c r="AJ302" s="147">
        <v>-896296</v>
      </c>
      <c r="AK302" s="147">
        <v>19820894</v>
      </c>
      <c r="AL302" s="147">
        <v>-1531414</v>
      </c>
      <c r="AM302" s="147">
        <v>-2702649</v>
      </c>
      <c r="AN302" s="147">
        <v>-2815248</v>
      </c>
      <c r="AO302" s="147">
        <v>-4551635</v>
      </c>
      <c r="AP302" s="147">
        <v>-1856872</v>
      </c>
      <c r="AQ302" s="147">
        <v>-5307591</v>
      </c>
      <c r="AR302" s="147">
        <v>-7885446</v>
      </c>
      <c r="AS302" s="147">
        <v>-8703734</v>
      </c>
      <c r="AT302" s="147">
        <v>-2448694</v>
      </c>
      <c r="AU302" s="147">
        <v>-3003708</v>
      </c>
      <c r="AV302" s="147">
        <v>-3931224</v>
      </c>
      <c r="AW302" s="147">
        <v>-4028081</v>
      </c>
      <c r="AX302" s="147">
        <v>-3608916</v>
      </c>
      <c r="AY302" s="147">
        <v>-6039253</v>
      </c>
      <c r="AZ302" s="147">
        <v>-7732146</v>
      </c>
      <c r="BA302" s="10"/>
      <c r="BB302" s="10"/>
      <c r="BC302" s="10"/>
      <c r="BD302" s="10"/>
      <c r="BE302" s="10"/>
      <c r="BF302" s="10"/>
      <c r="BG302" s="10"/>
      <c r="BH302" s="10"/>
      <c r="BI302" s="10"/>
      <c r="BJ302" s="10"/>
      <c r="BK302" s="10"/>
      <c r="BL302" s="10"/>
      <c r="BM302" s="10"/>
      <c r="BN302" s="10"/>
      <c r="BO302" s="10"/>
      <c r="BP302" s="10"/>
      <c r="BQ302" s="10"/>
      <c r="BR302" s="10"/>
      <c r="BS302" s="10"/>
    </row>
    <row r="303" spans="1:71" ht="16.5" hidden="1" customHeight="1" x14ac:dyDescent="0.3">
      <c r="A303" s="147"/>
      <c r="B303" s="147"/>
      <c r="C303" s="147"/>
      <c r="D303" s="147"/>
      <c r="E303" s="147"/>
      <c r="F303" s="147"/>
      <c r="G303" s="147"/>
      <c r="H303" s="147"/>
      <c r="I303" s="147"/>
      <c r="J303" s="147"/>
      <c r="K303" s="147"/>
      <c r="L303" s="147"/>
      <c r="M303" s="147"/>
      <c r="N303" s="147"/>
      <c r="O303" s="147"/>
      <c r="P303" s="147"/>
      <c r="Q303" s="147"/>
      <c r="R303" s="147"/>
      <c r="S303" s="147"/>
      <c r="T303" s="147"/>
      <c r="U303" s="147"/>
      <c r="V303" s="147"/>
      <c r="W303" s="147"/>
      <c r="X303" s="147"/>
      <c r="Y303" s="147"/>
      <c r="Z303" s="147"/>
      <c r="AA303" s="147"/>
      <c r="AB303" s="147"/>
      <c r="AC303" s="147"/>
      <c r="AD303" s="147"/>
      <c r="AE303" s="147"/>
      <c r="AF303" s="147"/>
      <c r="AG303" s="147"/>
      <c r="AH303" s="147"/>
      <c r="AI303" s="147"/>
      <c r="AJ303" s="147"/>
      <c r="AK303" s="147"/>
      <c r="AL303" s="147"/>
      <c r="AM303" s="147"/>
      <c r="AN303" s="147"/>
      <c r="AO303" s="147"/>
      <c r="AP303" s="147"/>
      <c r="AQ303" s="147"/>
      <c r="AR303" s="147"/>
      <c r="AS303" s="147"/>
      <c r="AT303" s="147"/>
      <c r="AU303" s="147"/>
      <c r="AV303" s="147"/>
      <c r="AW303" s="147"/>
      <c r="AX303" s="147"/>
      <c r="AY303" s="147"/>
      <c r="AZ303" s="147"/>
      <c r="BA303" s="10"/>
      <c r="BB303" s="10"/>
      <c r="BC303" s="10"/>
      <c r="BD303" s="10"/>
      <c r="BE303" s="10"/>
      <c r="BF303" s="10"/>
      <c r="BG303" s="10"/>
      <c r="BH303" s="10"/>
      <c r="BI303" s="10"/>
      <c r="BJ303" s="10"/>
      <c r="BK303" s="10"/>
      <c r="BL303" s="10"/>
      <c r="BM303" s="10"/>
      <c r="BN303" s="10"/>
      <c r="BO303" s="10"/>
      <c r="BP303" s="10"/>
      <c r="BQ303" s="10"/>
      <c r="BR303" s="10"/>
      <c r="BS303" s="10"/>
    </row>
    <row r="304" spans="1:71" ht="16.5" hidden="1" customHeight="1" x14ac:dyDescent="0.3">
      <c r="A304" s="147" t="s">
        <v>894</v>
      </c>
      <c r="B304" s="147"/>
      <c r="C304" s="147"/>
      <c r="D304" s="147"/>
      <c r="E304" s="147"/>
      <c r="F304" s="147"/>
      <c r="G304" s="147"/>
      <c r="H304" s="147"/>
      <c r="I304" s="147"/>
      <c r="J304" s="147"/>
      <c r="K304" s="147"/>
      <c r="L304" s="147"/>
      <c r="M304" s="147"/>
      <c r="N304" s="147"/>
      <c r="O304" s="147"/>
      <c r="P304" s="147"/>
      <c r="Q304" s="147"/>
      <c r="R304" s="147"/>
      <c r="S304" s="147"/>
      <c r="T304" s="147"/>
      <c r="U304" s="147"/>
      <c r="V304" s="147"/>
      <c r="W304" s="147"/>
      <c r="X304" s="147"/>
      <c r="Y304" s="147"/>
      <c r="Z304" s="147"/>
      <c r="AA304" s="147"/>
      <c r="AB304" s="147"/>
      <c r="AC304" s="147"/>
      <c r="AD304" s="147"/>
      <c r="AE304" s="147"/>
      <c r="AF304" s="147"/>
      <c r="AG304" s="147"/>
      <c r="AH304" s="147"/>
      <c r="AI304" s="147"/>
      <c r="AJ304" s="147"/>
      <c r="AK304" s="147"/>
      <c r="AL304" s="147"/>
      <c r="AM304" s="147"/>
      <c r="AN304" s="147"/>
      <c r="AO304" s="147"/>
      <c r="AP304" s="147"/>
      <c r="AQ304" s="147"/>
      <c r="AR304" s="147"/>
      <c r="AS304" s="147"/>
      <c r="AT304" s="147"/>
      <c r="AU304" s="147"/>
      <c r="AV304" s="147"/>
      <c r="AW304" s="147"/>
      <c r="AX304" s="147"/>
      <c r="AY304" s="147"/>
      <c r="AZ304" s="147"/>
      <c r="BA304" s="10"/>
      <c r="BB304" s="10"/>
      <c r="BC304" s="10"/>
      <c r="BD304" s="10"/>
      <c r="BE304" s="10"/>
      <c r="BF304" s="10"/>
      <c r="BG304" s="10"/>
      <c r="BH304" s="10"/>
      <c r="BI304" s="10"/>
      <c r="BJ304" s="10"/>
      <c r="BK304" s="10"/>
      <c r="BL304" s="10"/>
      <c r="BM304" s="10"/>
      <c r="BN304" s="10"/>
      <c r="BO304" s="10"/>
      <c r="BP304" s="10"/>
      <c r="BQ304" s="10"/>
      <c r="BR304" s="10"/>
      <c r="BS304" s="10"/>
    </row>
    <row r="305" spans="1:71" ht="16.5" hidden="1" customHeight="1" x14ac:dyDescent="0.3">
      <c r="A305" s="147" t="s">
        <v>875</v>
      </c>
      <c r="B305" s="147">
        <v>260790</v>
      </c>
      <c r="C305" s="147">
        <v>143709</v>
      </c>
      <c r="D305" s="147">
        <v>105316</v>
      </c>
      <c r="E305" s="147">
        <v>15486</v>
      </c>
      <c r="F305" s="147">
        <v>-6904</v>
      </c>
      <c r="G305" s="147">
        <v>0</v>
      </c>
      <c r="H305" s="147">
        <v>0</v>
      </c>
      <c r="I305" s="147">
        <v>0</v>
      </c>
      <c r="J305" s="147">
        <v>0</v>
      </c>
      <c r="K305" s="147">
        <v>0</v>
      </c>
      <c r="L305" s="147">
        <v>0</v>
      </c>
      <c r="M305" s="147">
        <v>0</v>
      </c>
      <c r="N305" s="147">
        <v>0</v>
      </c>
      <c r="O305" s="147">
        <v>0</v>
      </c>
      <c r="P305" s="147">
        <v>0</v>
      </c>
      <c r="Q305" s="147">
        <v>0</v>
      </c>
      <c r="R305" s="147">
        <v>0</v>
      </c>
      <c r="S305" s="147">
        <v>0</v>
      </c>
      <c r="T305" s="147">
        <v>0</v>
      </c>
      <c r="U305" s="147">
        <v>0</v>
      </c>
      <c r="V305" s="147">
        <v>0</v>
      </c>
      <c r="W305" s="147">
        <v>0</v>
      </c>
      <c r="X305" s="147">
        <v>0</v>
      </c>
      <c r="Y305" s="147">
        <v>0</v>
      </c>
      <c r="Z305" s="147">
        <v>0</v>
      </c>
      <c r="AA305" s="147">
        <v>0</v>
      </c>
      <c r="AB305" s="147">
        <v>0</v>
      </c>
      <c r="AC305" s="147">
        <v>0</v>
      </c>
      <c r="AD305" s="147">
        <v>0</v>
      </c>
      <c r="AE305" s="147">
        <v>0</v>
      </c>
      <c r="AF305" s="147">
        <v>0</v>
      </c>
      <c r="AG305" s="147">
        <v>0</v>
      </c>
      <c r="AH305" s="147">
        <v>0</v>
      </c>
      <c r="AI305" s="147">
        <v>0</v>
      </c>
      <c r="AJ305" s="147">
        <v>0</v>
      </c>
      <c r="AK305" s="147">
        <v>0</v>
      </c>
      <c r="AL305" s="147">
        <v>0</v>
      </c>
      <c r="AM305" s="147">
        <v>0</v>
      </c>
      <c r="AN305" s="147">
        <v>0</v>
      </c>
      <c r="AO305" s="147">
        <v>0</v>
      </c>
      <c r="AP305" s="147">
        <v>0</v>
      </c>
      <c r="AQ305" s="147">
        <v>0</v>
      </c>
      <c r="AR305" s="147">
        <v>0</v>
      </c>
      <c r="AS305" s="147">
        <v>0</v>
      </c>
      <c r="AT305" s="147">
        <v>0</v>
      </c>
      <c r="AU305" s="147">
        <v>0</v>
      </c>
      <c r="AV305" s="147">
        <v>0</v>
      </c>
      <c r="AW305" s="147">
        <v>0</v>
      </c>
      <c r="AX305" s="147">
        <v>0</v>
      </c>
      <c r="AY305" s="147">
        <v>0</v>
      </c>
      <c r="AZ305" s="147">
        <v>0</v>
      </c>
      <c r="BA305" s="10"/>
      <c r="BB305" s="10"/>
      <c r="BC305" s="10"/>
      <c r="BD305" s="10"/>
      <c r="BE305" s="10"/>
      <c r="BF305" s="10"/>
      <c r="BG305" s="10"/>
      <c r="BH305" s="10"/>
      <c r="BI305" s="10"/>
      <c r="BJ305" s="10"/>
      <c r="BK305" s="10"/>
      <c r="BL305" s="10"/>
      <c r="BM305" s="10"/>
      <c r="BN305" s="10"/>
      <c r="BO305" s="10"/>
      <c r="BP305" s="10"/>
      <c r="BQ305" s="10"/>
      <c r="BR305" s="10"/>
      <c r="BS305" s="10"/>
    </row>
    <row r="306" spans="1:71" ht="16.5" hidden="1" customHeight="1" x14ac:dyDescent="0.3">
      <c r="A306" s="147" t="s">
        <v>895</v>
      </c>
      <c r="B306" s="147">
        <v>-118846</v>
      </c>
      <c r="C306" s="147">
        <v>-128536</v>
      </c>
      <c r="D306" s="147">
        <v>-148269</v>
      </c>
      <c r="E306" s="147">
        <v>1071377</v>
      </c>
      <c r="F306" s="147">
        <v>-849395</v>
      </c>
      <c r="G306" s="147">
        <v>-1044731</v>
      </c>
      <c r="H306" s="147">
        <v>-1078743</v>
      </c>
      <c r="I306" s="147">
        <v>-919866.24</v>
      </c>
      <c r="J306" s="147">
        <v>-167097</v>
      </c>
      <c r="K306" s="147">
        <v>-400371</v>
      </c>
      <c r="L306" s="147">
        <v>87392</v>
      </c>
      <c r="M306" s="147">
        <v>-433458.48</v>
      </c>
      <c r="N306" s="147">
        <v>-322158</v>
      </c>
      <c r="O306" s="147">
        <v>983786</v>
      </c>
      <c r="P306" s="147">
        <v>-588494</v>
      </c>
      <c r="Q306" s="147">
        <v>-82632.710000000006</v>
      </c>
      <c r="R306" s="147">
        <v>-621528</v>
      </c>
      <c r="S306" s="147">
        <v>-220779</v>
      </c>
      <c r="T306" s="147">
        <v>-496241</v>
      </c>
      <c r="U306" s="147">
        <v>-219.78800000000001</v>
      </c>
      <c r="V306" s="147">
        <v>1262744</v>
      </c>
      <c r="W306" s="147">
        <v>903949</v>
      </c>
      <c r="X306" s="147">
        <v>965451</v>
      </c>
      <c r="Y306" s="147">
        <v>655029.21100000001</v>
      </c>
      <c r="Z306" s="147">
        <v>56089</v>
      </c>
      <c r="AA306" s="147">
        <v>-202237</v>
      </c>
      <c r="AB306" s="147">
        <v>-207772</v>
      </c>
      <c r="AC306" s="147">
        <v>1607117.2320000001</v>
      </c>
      <c r="AD306" s="147">
        <v>-628179</v>
      </c>
      <c r="AE306" s="147">
        <v>-1090736</v>
      </c>
      <c r="AF306" s="147">
        <v>2577662</v>
      </c>
      <c r="AG306" s="147">
        <v>343753.43</v>
      </c>
      <c r="AH306" s="147">
        <v>-1859407</v>
      </c>
      <c r="AI306" s="147">
        <v>-574727</v>
      </c>
      <c r="AJ306" s="147">
        <v>-1390989</v>
      </c>
      <c r="AK306" s="147">
        <v>-1809003</v>
      </c>
      <c r="AL306" s="147">
        <v>-728433</v>
      </c>
      <c r="AM306" s="147">
        <v>-266956</v>
      </c>
      <c r="AN306" s="147">
        <v>111735</v>
      </c>
      <c r="AO306" s="147">
        <v>-158180</v>
      </c>
      <c r="AP306" s="147">
        <v>-376929</v>
      </c>
      <c r="AQ306" s="147">
        <v>97487</v>
      </c>
      <c r="AR306" s="147">
        <v>-31736</v>
      </c>
      <c r="AS306" s="147">
        <v>758954</v>
      </c>
      <c r="AT306" s="147">
        <v>-997341</v>
      </c>
      <c r="AU306" s="147">
        <v>-657007</v>
      </c>
      <c r="AV306" s="147">
        <v>-547951</v>
      </c>
      <c r="AW306" s="147">
        <v>3241957</v>
      </c>
      <c r="AX306" s="147">
        <v>-2445255</v>
      </c>
      <c r="AY306" s="147">
        <v>555856</v>
      </c>
      <c r="AZ306" s="147">
        <v>921181</v>
      </c>
      <c r="BA306" s="10"/>
      <c r="BB306" s="10"/>
      <c r="BC306" s="10"/>
      <c r="BD306" s="10"/>
      <c r="BE306" s="10"/>
      <c r="BF306" s="10"/>
      <c r="BG306" s="10"/>
      <c r="BH306" s="10"/>
      <c r="BI306" s="10"/>
      <c r="BJ306" s="10"/>
      <c r="BK306" s="10"/>
      <c r="BL306" s="10"/>
      <c r="BM306" s="10"/>
      <c r="BN306" s="10"/>
      <c r="BO306" s="10"/>
      <c r="BP306" s="10"/>
      <c r="BQ306" s="10"/>
      <c r="BR306" s="10"/>
      <c r="BS306" s="10"/>
    </row>
    <row r="307" spans="1:71" ht="16.5" hidden="1" customHeight="1" x14ac:dyDescent="0.3">
      <c r="A307" s="147" t="s">
        <v>1154</v>
      </c>
      <c r="B307" s="147">
        <v>0</v>
      </c>
      <c r="C307" s="147">
        <v>0</v>
      </c>
      <c r="D307" s="147">
        <v>0</v>
      </c>
      <c r="E307" s="147">
        <v>0</v>
      </c>
      <c r="F307" s="147">
        <v>0</v>
      </c>
      <c r="G307" s="147">
        <v>0</v>
      </c>
      <c r="H307" s="147">
        <v>0</v>
      </c>
      <c r="I307" s="147">
        <v>0</v>
      </c>
      <c r="J307" s="147">
        <v>0</v>
      </c>
      <c r="K307" s="147">
        <v>0</v>
      </c>
      <c r="L307" s="147">
        <v>0</v>
      </c>
      <c r="M307" s="147">
        <v>0</v>
      </c>
      <c r="N307" s="147">
        <v>0</v>
      </c>
      <c r="O307" s="147">
        <v>0</v>
      </c>
      <c r="P307" s="147">
        <v>0</v>
      </c>
      <c r="Q307" s="147">
        <v>0</v>
      </c>
      <c r="R307" s="147">
        <v>0</v>
      </c>
      <c r="S307" s="147">
        <v>0</v>
      </c>
      <c r="T307" s="147">
        <v>0</v>
      </c>
      <c r="U307" s="147">
        <v>0</v>
      </c>
      <c r="V307" s="147">
        <v>0</v>
      </c>
      <c r="W307" s="147">
        <v>0</v>
      </c>
      <c r="X307" s="147">
        <v>0</v>
      </c>
      <c r="Y307" s="147">
        <v>0</v>
      </c>
      <c r="Z307" s="147">
        <v>0</v>
      </c>
      <c r="AA307" s="147">
        <v>0</v>
      </c>
      <c r="AB307" s="147">
        <v>0</v>
      </c>
      <c r="AC307" s="147">
        <v>0</v>
      </c>
      <c r="AD307" s="147">
        <v>0</v>
      </c>
      <c r="AE307" s="147">
        <v>0</v>
      </c>
      <c r="AF307" s="147">
        <v>0</v>
      </c>
      <c r="AG307" s="147">
        <v>0</v>
      </c>
      <c r="AH307" s="147">
        <v>5721</v>
      </c>
      <c r="AI307" s="147">
        <v>-34518</v>
      </c>
      <c r="AJ307" s="147">
        <v>-23769</v>
      </c>
      <c r="AK307" s="147">
        <v>-30845</v>
      </c>
      <c r="AL307" s="147">
        <v>-16419</v>
      </c>
      <c r="AM307" s="147">
        <v>7885</v>
      </c>
      <c r="AN307" s="147">
        <v>14300</v>
      </c>
      <c r="AO307" s="147">
        <v>-84</v>
      </c>
      <c r="AP307" s="147">
        <v>-5799</v>
      </c>
      <c r="AQ307" s="147">
        <v>1599</v>
      </c>
      <c r="AR307" s="147">
        <v>-11741</v>
      </c>
      <c r="AS307" s="147">
        <v>-21001</v>
      </c>
      <c r="AT307" s="147">
        <v>-18722</v>
      </c>
      <c r="AU307" s="147">
        <v>-59378</v>
      </c>
      <c r="AV307" s="147">
        <v>-68996</v>
      </c>
      <c r="AW307" s="147">
        <v>-69075</v>
      </c>
      <c r="AX307" s="147">
        <v>43754</v>
      </c>
      <c r="AY307" s="147">
        <v>-39292</v>
      </c>
      <c r="AZ307" s="147">
        <v>79009</v>
      </c>
      <c r="BA307" s="10"/>
      <c r="BB307" s="10"/>
      <c r="BC307" s="10"/>
      <c r="BD307" s="10"/>
      <c r="BE307" s="10"/>
      <c r="BF307" s="10"/>
      <c r="BG307" s="10"/>
      <c r="BH307" s="10"/>
      <c r="BI307" s="10"/>
      <c r="BJ307" s="10"/>
      <c r="BK307" s="10"/>
      <c r="BL307" s="10"/>
      <c r="BM307" s="10"/>
      <c r="BN307" s="10"/>
      <c r="BO307" s="10"/>
      <c r="BP307" s="10"/>
      <c r="BQ307" s="10"/>
      <c r="BR307" s="10"/>
      <c r="BS307" s="10"/>
    </row>
    <row r="308" spans="1:71" ht="16.5" hidden="1" customHeight="1" x14ac:dyDescent="0.3">
      <c r="A308" s="147" t="s">
        <v>1075</v>
      </c>
      <c r="B308" s="147">
        <v>0</v>
      </c>
      <c r="C308" s="147">
        <v>0</v>
      </c>
      <c r="D308" s="147">
        <v>0</v>
      </c>
      <c r="E308" s="147">
        <v>0</v>
      </c>
      <c r="F308" s="147">
        <v>0</v>
      </c>
      <c r="G308" s="147">
        <v>68938</v>
      </c>
      <c r="H308" s="147">
        <v>135049</v>
      </c>
      <c r="I308" s="147">
        <v>91458.85</v>
      </c>
      <c r="J308" s="147">
        <v>101792</v>
      </c>
      <c r="K308" s="147">
        <v>129874</v>
      </c>
      <c r="L308" s="147">
        <v>177705</v>
      </c>
      <c r="M308" s="147">
        <v>742380.57</v>
      </c>
      <c r="N308" s="147">
        <v>206324</v>
      </c>
      <c r="O308" s="147">
        <v>-401023</v>
      </c>
      <c r="P308" s="147">
        <v>964663</v>
      </c>
      <c r="Q308" s="147">
        <v>-52143.61</v>
      </c>
      <c r="R308" s="147">
        <v>206042</v>
      </c>
      <c r="S308" s="147">
        <v>341373</v>
      </c>
      <c r="T308" s="147">
        <v>420935</v>
      </c>
      <c r="U308" s="147">
        <v>497744.24200000003</v>
      </c>
      <c r="V308" s="147">
        <v>-836429</v>
      </c>
      <c r="W308" s="147">
        <v>-693943</v>
      </c>
      <c r="X308" s="147">
        <v>-813334</v>
      </c>
      <c r="Y308" s="147">
        <v>-434340.22200000001</v>
      </c>
      <c r="Z308" s="147">
        <v>-677472</v>
      </c>
      <c r="AA308" s="147">
        <v>-496010</v>
      </c>
      <c r="AB308" s="147">
        <v>-455614</v>
      </c>
      <c r="AC308" s="147">
        <v>-1104409.932</v>
      </c>
      <c r="AD308" s="147">
        <v>-247801</v>
      </c>
      <c r="AE308" s="147">
        <v>439123</v>
      </c>
      <c r="AF308" s="147">
        <v>516977</v>
      </c>
      <c r="AG308" s="147">
        <v>348775.3</v>
      </c>
      <c r="AH308" s="147">
        <v>0</v>
      </c>
      <c r="AI308" s="147">
        <v>0</v>
      </c>
      <c r="AJ308" s="147">
        <v>0</v>
      </c>
      <c r="AK308" s="147">
        <v>0</v>
      </c>
      <c r="AL308" s="147">
        <v>0</v>
      </c>
      <c r="AM308" s="147">
        <v>0</v>
      </c>
      <c r="AN308" s="147">
        <v>0</v>
      </c>
      <c r="AO308" s="147">
        <v>0</v>
      </c>
      <c r="AP308" s="147">
        <v>0</v>
      </c>
      <c r="AQ308" s="147">
        <v>0</v>
      </c>
      <c r="AR308" s="147">
        <v>0</v>
      </c>
      <c r="AS308" s="147">
        <v>0</v>
      </c>
      <c r="AT308" s="147">
        <v>0</v>
      </c>
      <c r="AU308" s="147">
        <v>0</v>
      </c>
      <c r="AV308" s="147">
        <v>0</v>
      </c>
      <c r="AW308" s="147">
        <v>0</v>
      </c>
      <c r="AX308" s="147">
        <v>0</v>
      </c>
      <c r="AY308" s="147">
        <v>0</v>
      </c>
      <c r="AZ308" s="147">
        <v>0</v>
      </c>
      <c r="BA308" s="10"/>
      <c r="BB308" s="10"/>
      <c r="BC308" s="10"/>
      <c r="BD308" s="10"/>
      <c r="BE308" s="10"/>
      <c r="BF308" s="10"/>
      <c r="BG308" s="10"/>
      <c r="BH308" s="10"/>
      <c r="BI308" s="10"/>
      <c r="BJ308" s="10"/>
      <c r="BK308" s="10"/>
      <c r="BL308" s="10"/>
      <c r="BM308" s="10"/>
      <c r="BN308" s="10"/>
      <c r="BO308" s="10"/>
      <c r="BP308" s="10"/>
      <c r="BQ308" s="10"/>
      <c r="BR308" s="10"/>
      <c r="BS308" s="10"/>
    </row>
    <row r="309" spans="1:71" ht="16.5" hidden="1" customHeight="1" x14ac:dyDescent="0.3">
      <c r="A309" s="147" t="s">
        <v>896</v>
      </c>
      <c r="B309" s="147">
        <v>485405</v>
      </c>
      <c r="C309" s="147">
        <v>485405</v>
      </c>
      <c r="D309" s="147">
        <v>485405</v>
      </c>
      <c r="E309" s="147">
        <v>485405</v>
      </c>
      <c r="F309" s="147">
        <v>1556782</v>
      </c>
      <c r="G309" s="147">
        <v>1556782</v>
      </c>
      <c r="H309" s="147">
        <v>1556782</v>
      </c>
      <c r="I309" s="147">
        <v>1556782</v>
      </c>
      <c r="J309" s="147">
        <v>728375</v>
      </c>
      <c r="K309" s="147">
        <v>728375</v>
      </c>
      <c r="L309" s="147">
        <v>728375</v>
      </c>
      <c r="M309" s="147">
        <v>728374.61</v>
      </c>
      <c r="N309" s="147">
        <v>1037297</v>
      </c>
      <c r="O309" s="147">
        <v>1037297</v>
      </c>
      <c r="P309" s="147">
        <v>1037297</v>
      </c>
      <c r="Q309" s="147">
        <v>1037296.71</v>
      </c>
      <c r="R309" s="147">
        <v>902520</v>
      </c>
      <c r="S309" s="147">
        <v>902520</v>
      </c>
      <c r="T309" s="147">
        <v>902520</v>
      </c>
      <c r="U309" s="147">
        <v>902520.39899999998</v>
      </c>
      <c r="V309" s="147">
        <v>1400045</v>
      </c>
      <c r="W309" s="147">
        <v>1400045</v>
      </c>
      <c r="X309" s="147">
        <v>1400045</v>
      </c>
      <c r="Y309" s="147">
        <v>1400044.8529999999</v>
      </c>
      <c r="Z309" s="147">
        <v>1620734</v>
      </c>
      <c r="AA309" s="147">
        <v>1620734</v>
      </c>
      <c r="AB309" s="147">
        <v>1620734</v>
      </c>
      <c r="AC309" s="147">
        <v>1620733.8419999999</v>
      </c>
      <c r="AD309" s="147">
        <v>2123441</v>
      </c>
      <c r="AE309" s="147">
        <v>2123441</v>
      </c>
      <c r="AF309" s="147">
        <v>2123441</v>
      </c>
      <c r="AG309" s="147">
        <v>2123441.14</v>
      </c>
      <c r="AH309" s="147">
        <v>2815970</v>
      </c>
      <c r="AI309" s="147">
        <v>2815970</v>
      </c>
      <c r="AJ309" s="147">
        <v>2815970</v>
      </c>
      <c r="AK309" s="147">
        <v>2815970</v>
      </c>
      <c r="AL309" s="147">
        <v>730859</v>
      </c>
      <c r="AM309" s="147">
        <v>730859</v>
      </c>
      <c r="AN309" s="147">
        <v>730859</v>
      </c>
      <c r="AO309" s="147">
        <v>730859</v>
      </c>
      <c r="AP309" s="147">
        <v>572595</v>
      </c>
      <c r="AQ309" s="147">
        <v>572595</v>
      </c>
      <c r="AR309" s="147">
        <v>572595</v>
      </c>
      <c r="AS309" s="147">
        <v>572595</v>
      </c>
      <c r="AT309" s="147">
        <v>1310548</v>
      </c>
      <c r="AU309" s="147">
        <v>1310548</v>
      </c>
      <c r="AV309" s="147">
        <v>1310548</v>
      </c>
      <c r="AW309" s="147">
        <v>1310548</v>
      </c>
      <c r="AX309" s="147">
        <v>4483430</v>
      </c>
      <c r="AY309" s="147">
        <v>4483430</v>
      </c>
      <c r="AZ309" s="147">
        <v>4483430</v>
      </c>
      <c r="BA309" s="10"/>
      <c r="BB309" s="10"/>
      <c r="BC309" s="10"/>
      <c r="BD309" s="10"/>
      <c r="BE309" s="10"/>
      <c r="BF309" s="10"/>
      <c r="BG309" s="10"/>
      <c r="BH309" s="10"/>
      <c r="BI309" s="10"/>
      <c r="BJ309" s="10"/>
      <c r="BK309" s="10"/>
      <c r="BL309" s="10"/>
      <c r="BM309" s="10"/>
      <c r="BN309" s="10"/>
      <c r="BO309" s="10"/>
      <c r="BP309" s="10"/>
      <c r="BQ309" s="10"/>
      <c r="BR309" s="10"/>
      <c r="BS309" s="10"/>
    </row>
    <row r="310" spans="1:71" ht="16.5" hidden="1" customHeight="1" x14ac:dyDescent="0.3">
      <c r="A310" s="147" t="s">
        <v>897</v>
      </c>
      <c r="B310" s="147">
        <v>366559</v>
      </c>
      <c r="C310" s="147">
        <v>356869</v>
      </c>
      <c r="D310" s="147">
        <v>337136</v>
      </c>
      <c r="E310" s="147">
        <v>1556782</v>
      </c>
      <c r="F310" s="147">
        <v>707387</v>
      </c>
      <c r="G310" s="147">
        <v>580989</v>
      </c>
      <c r="H310" s="147">
        <v>613088</v>
      </c>
      <c r="I310" s="147">
        <v>728374.61</v>
      </c>
      <c r="J310" s="147">
        <v>663070</v>
      </c>
      <c r="K310" s="147">
        <v>457878</v>
      </c>
      <c r="L310" s="147">
        <v>993472</v>
      </c>
      <c r="M310" s="147">
        <v>1037296.71</v>
      </c>
      <c r="N310" s="147">
        <v>921463</v>
      </c>
      <c r="O310" s="147">
        <v>1620060</v>
      </c>
      <c r="P310" s="147">
        <v>1413466</v>
      </c>
      <c r="Q310" s="147">
        <v>902520.4</v>
      </c>
      <c r="R310" s="147">
        <v>487034</v>
      </c>
      <c r="S310" s="147">
        <v>1023114</v>
      </c>
      <c r="T310" s="147">
        <v>827214</v>
      </c>
      <c r="U310" s="147">
        <v>1400044.8529999999</v>
      </c>
      <c r="V310" s="147">
        <v>1826360</v>
      </c>
      <c r="W310" s="147">
        <v>1610051</v>
      </c>
      <c r="X310" s="147">
        <v>1552162</v>
      </c>
      <c r="Y310" s="147">
        <v>1620733.8419999999</v>
      </c>
      <c r="Z310" s="147">
        <v>999351</v>
      </c>
      <c r="AA310" s="147">
        <v>922487</v>
      </c>
      <c r="AB310" s="147">
        <v>957348</v>
      </c>
      <c r="AC310" s="147">
        <v>2123441.142</v>
      </c>
      <c r="AD310" s="147">
        <v>1247461</v>
      </c>
      <c r="AE310" s="147">
        <v>1471828</v>
      </c>
      <c r="AF310" s="147">
        <v>5218080</v>
      </c>
      <c r="AG310" s="147">
        <v>2815969.87</v>
      </c>
      <c r="AH310" s="147">
        <v>962284</v>
      </c>
      <c r="AI310" s="147">
        <v>2206725</v>
      </c>
      <c r="AJ310" s="147">
        <v>1401212</v>
      </c>
      <c r="AK310" s="147">
        <v>976122</v>
      </c>
      <c r="AL310" s="147">
        <v>-13993</v>
      </c>
      <c r="AM310" s="147">
        <v>471788</v>
      </c>
      <c r="AN310" s="147">
        <v>856894</v>
      </c>
      <c r="AO310" s="147">
        <v>572595</v>
      </c>
      <c r="AP310" s="147">
        <v>189867</v>
      </c>
      <c r="AQ310" s="147">
        <v>671681</v>
      </c>
      <c r="AR310" s="147">
        <v>529118</v>
      </c>
      <c r="AS310" s="147">
        <v>1310548</v>
      </c>
      <c r="AT310" s="147">
        <v>294485</v>
      </c>
      <c r="AU310" s="147">
        <v>594163</v>
      </c>
      <c r="AV310" s="147">
        <v>693601</v>
      </c>
      <c r="AW310" s="147">
        <v>4483430</v>
      </c>
      <c r="AX310" s="147">
        <v>2081929</v>
      </c>
      <c r="AY310" s="147">
        <v>4999994</v>
      </c>
      <c r="AZ310" s="147">
        <v>5483620</v>
      </c>
      <c r="BA310" s="10"/>
      <c r="BB310" s="10"/>
      <c r="BC310" s="10"/>
      <c r="BD310" s="10"/>
      <c r="BE310" s="10"/>
      <c r="BF310" s="10"/>
      <c r="BG310" s="10"/>
      <c r="BH310" s="10"/>
      <c r="BI310" s="10"/>
      <c r="BJ310" s="10"/>
      <c r="BK310" s="10"/>
      <c r="BL310" s="10"/>
      <c r="BM310" s="10"/>
      <c r="BN310" s="10"/>
      <c r="BO310" s="10"/>
      <c r="BP310" s="10"/>
      <c r="BQ310" s="10"/>
      <c r="BR310" s="10"/>
      <c r="BS310" s="10"/>
    </row>
    <row r="311" spans="1:71" ht="16.5" hidden="1" customHeight="1" x14ac:dyDescent="0.3">
      <c r="A311" s="10"/>
      <c r="B311" s="76"/>
      <c r="C311" s="76"/>
      <c r="D311" s="76"/>
      <c r="E311" s="76"/>
      <c r="F311" s="76"/>
      <c r="G311" s="76"/>
      <c r="H311" s="76"/>
      <c r="I311" s="76"/>
      <c r="J311" s="76"/>
      <c r="K311" s="76"/>
      <c r="L311" s="76"/>
      <c r="M311" s="76"/>
      <c r="N311" s="76"/>
      <c r="O311" s="76"/>
      <c r="P311" s="76"/>
      <c r="Q311" s="76"/>
      <c r="R311" s="76"/>
      <c r="S311" s="76"/>
      <c r="T311" s="76"/>
      <c r="U311" s="76"/>
      <c r="V311" s="76"/>
      <c r="W311" s="76"/>
      <c r="X311" s="76"/>
      <c r="Y311" s="76"/>
      <c r="Z311" s="76"/>
      <c r="AA311" s="76"/>
      <c r="AB311" s="76"/>
      <c r="AC311" s="76"/>
      <c r="AD311" s="76"/>
      <c r="AE311" s="76"/>
      <c r="AF311" s="76"/>
      <c r="AG311" s="76"/>
      <c r="AH311" s="76"/>
      <c r="AI311" s="76"/>
      <c r="AJ311" s="76"/>
      <c r="AK311" s="76"/>
      <c r="AL311" s="76"/>
      <c r="AM311" s="76"/>
      <c r="AN311" s="76"/>
      <c r="AO311" s="76"/>
      <c r="AP311" s="76"/>
      <c r="AQ311" s="76"/>
      <c r="AR311" s="76"/>
      <c r="AS311" s="76"/>
      <c r="AT311" s="76"/>
      <c r="AU311" s="76"/>
      <c r="AV311" s="76"/>
      <c r="AW311" s="76"/>
      <c r="AX311" s="76"/>
      <c r="AY311" s="76"/>
      <c r="AZ311" s="76"/>
      <c r="BA311" s="10"/>
      <c r="BB311" s="10"/>
      <c r="BC311" s="10"/>
      <c r="BD311" s="10"/>
      <c r="BE311" s="10"/>
      <c r="BF311" s="10"/>
      <c r="BG311" s="10"/>
      <c r="BH311" s="10"/>
      <c r="BI311" s="10"/>
      <c r="BJ311" s="10"/>
      <c r="BK311" s="10"/>
      <c r="BL311" s="10"/>
      <c r="BM311" s="10"/>
      <c r="BN311" s="10"/>
      <c r="BO311" s="10"/>
      <c r="BP311" s="10"/>
      <c r="BQ311" s="10"/>
      <c r="BR311" s="10"/>
      <c r="BS311" s="10"/>
    </row>
    <row r="312" spans="1:71" ht="16.5" hidden="1" customHeight="1" x14ac:dyDescent="0.3">
      <c r="A312" s="10"/>
      <c r="B312" s="76"/>
      <c r="C312" s="76"/>
      <c r="D312" s="76"/>
      <c r="E312" s="76"/>
      <c r="F312" s="76"/>
      <c r="G312" s="76"/>
      <c r="H312" s="76"/>
      <c r="I312" s="76"/>
      <c r="J312" s="76"/>
      <c r="K312" s="76"/>
      <c r="L312" s="76"/>
      <c r="M312" s="76"/>
      <c r="N312" s="76"/>
      <c r="O312" s="76"/>
      <c r="P312" s="76"/>
      <c r="Q312" s="76"/>
      <c r="R312" s="76"/>
      <c r="S312" s="76"/>
      <c r="T312" s="76"/>
      <c r="U312" s="76"/>
      <c r="V312" s="76"/>
      <c r="W312" s="76"/>
      <c r="X312" s="76"/>
      <c r="Y312" s="76"/>
      <c r="Z312" s="76"/>
      <c r="AA312" s="76"/>
      <c r="AB312" s="76"/>
      <c r="AC312" s="76"/>
      <c r="AD312" s="76"/>
      <c r="AE312" s="76"/>
      <c r="AF312" s="76"/>
      <c r="AG312" s="76"/>
      <c r="AH312" s="76"/>
      <c r="AI312" s="76"/>
      <c r="AJ312" s="76"/>
      <c r="AK312" s="76"/>
      <c r="AL312" s="76"/>
      <c r="AM312" s="76"/>
      <c r="AN312" s="76"/>
      <c r="AO312" s="76"/>
      <c r="AP312" s="76"/>
      <c r="AQ312" s="76"/>
      <c r="AR312" s="76"/>
      <c r="AS312" s="76"/>
      <c r="AT312" s="76"/>
      <c r="AU312" s="76"/>
      <c r="AV312" s="76"/>
      <c r="AW312" s="76"/>
      <c r="AX312" s="76"/>
      <c r="AY312" s="76"/>
      <c r="AZ312" s="76"/>
      <c r="BA312" s="10"/>
      <c r="BB312" s="10"/>
      <c r="BC312" s="10"/>
      <c r="BD312" s="10"/>
      <c r="BE312" s="10"/>
      <c r="BF312" s="10"/>
      <c r="BG312" s="10"/>
      <c r="BH312" s="10"/>
      <c r="BI312" s="10"/>
      <c r="BJ312" s="10"/>
      <c r="BK312" s="10"/>
      <c r="BL312" s="10"/>
      <c r="BM312" s="10"/>
      <c r="BN312" s="10"/>
      <c r="BO312" s="10"/>
      <c r="BP312" s="10"/>
      <c r="BQ312" s="10"/>
      <c r="BR312" s="10"/>
      <c r="BS312" s="10"/>
    </row>
    <row r="313" spans="1:71" ht="16.5" hidden="1" customHeight="1" x14ac:dyDescent="0.3">
      <c r="A313" s="10"/>
      <c r="B313" s="76"/>
      <c r="C313" s="76"/>
      <c r="D313" s="76"/>
      <c r="E313" s="76"/>
      <c r="F313" s="76"/>
      <c r="G313" s="76"/>
      <c r="H313" s="76"/>
      <c r="I313" s="76"/>
      <c r="J313" s="76"/>
      <c r="K313" s="76"/>
      <c r="L313" s="76"/>
      <c r="M313" s="76"/>
      <c r="N313" s="76"/>
      <c r="O313" s="76"/>
      <c r="P313" s="76"/>
      <c r="Q313" s="76"/>
      <c r="R313" s="76"/>
      <c r="S313" s="76"/>
      <c r="T313" s="76"/>
      <c r="U313" s="76"/>
      <c r="V313" s="76"/>
      <c r="W313" s="76"/>
      <c r="X313" s="76"/>
      <c r="Y313" s="76"/>
      <c r="Z313" s="76"/>
      <c r="AA313" s="76"/>
      <c r="AB313" s="76"/>
      <c r="AC313" s="76"/>
      <c r="AD313" s="76"/>
      <c r="AE313" s="76"/>
      <c r="AF313" s="76"/>
      <c r="AG313" s="76"/>
      <c r="AH313" s="76"/>
      <c r="AI313" s="76"/>
      <c r="AJ313" s="76"/>
      <c r="AK313" s="76"/>
      <c r="AL313" s="76"/>
      <c r="AM313" s="76"/>
      <c r="AN313" s="76"/>
      <c r="AO313" s="76"/>
      <c r="AP313" s="76"/>
      <c r="AQ313" s="76"/>
      <c r="AR313" s="76"/>
      <c r="AS313" s="76"/>
      <c r="AT313" s="76"/>
      <c r="AU313" s="76"/>
      <c r="AV313" s="76"/>
      <c r="AW313" s="76"/>
      <c r="AX313" s="76"/>
      <c r="AY313" s="76"/>
      <c r="AZ313" s="76"/>
      <c r="BA313" s="10"/>
      <c r="BB313" s="10"/>
      <c r="BC313" s="10"/>
      <c r="BD313" s="10"/>
      <c r="BE313" s="10"/>
      <c r="BF313" s="10"/>
      <c r="BG313" s="10"/>
      <c r="BH313" s="10"/>
      <c r="BI313" s="10"/>
      <c r="BJ313" s="10"/>
      <c r="BK313" s="10"/>
      <c r="BL313" s="10"/>
      <c r="BM313" s="10"/>
      <c r="BN313" s="10"/>
      <c r="BO313" s="10"/>
      <c r="BP313" s="10"/>
      <c r="BQ313" s="10"/>
      <c r="BR313" s="10"/>
      <c r="BS313" s="10"/>
    </row>
    <row r="314" spans="1:71" ht="16.5" hidden="1" customHeight="1" x14ac:dyDescent="0.3">
      <c r="A314" s="10"/>
      <c r="B314" s="76"/>
      <c r="C314" s="76"/>
      <c r="D314" s="76"/>
      <c r="E314" s="76"/>
      <c r="F314" s="76"/>
      <c r="G314" s="76"/>
      <c r="H314" s="76"/>
      <c r="I314" s="76"/>
      <c r="J314" s="76"/>
      <c r="K314" s="76"/>
      <c r="L314" s="76"/>
      <c r="M314" s="76"/>
      <c r="N314" s="76"/>
      <c r="O314" s="76"/>
      <c r="P314" s="76"/>
      <c r="Q314" s="76"/>
      <c r="R314" s="76"/>
      <c r="S314" s="76"/>
      <c r="T314" s="76"/>
      <c r="U314" s="76"/>
      <c r="V314" s="76"/>
      <c r="W314" s="76"/>
      <c r="X314" s="76"/>
      <c r="Y314" s="76"/>
      <c r="Z314" s="76"/>
      <c r="AA314" s="76"/>
      <c r="AB314" s="76"/>
      <c r="AC314" s="76"/>
      <c r="AD314" s="76"/>
      <c r="AE314" s="76"/>
      <c r="AF314" s="76"/>
      <c r="AG314" s="76"/>
      <c r="AH314" s="76"/>
      <c r="AI314" s="76"/>
      <c r="AJ314" s="76"/>
      <c r="AK314" s="76"/>
      <c r="AL314" s="76"/>
      <c r="AM314" s="76"/>
      <c r="AN314" s="76"/>
      <c r="AO314" s="76"/>
      <c r="AP314" s="76"/>
      <c r="AQ314" s="76"/>
      <c r="AR314" s="76"/>
      <c r="AS314" s="76"/>
      <c r="AT314" s="76"/>
      <c r="AU314" s="76"/>
      <c r="AV314" s="76"/>
      <c r="AW314" s="76"/>
      <c r="AX314" s="76"/>
      <c r="AY314" s="76"/>
      <c r="AZ314" s="76"/>
      <c r="BA314" s="10"/>
      <c r="BB314" s="10"/>
      <c r="BC314" s="10"/>
      <c r="BD314" s="10"/>
      <c r="BE314" s="10"/>
      <c r="BF314" s="10"/>
      <c r="BG314" s="10"/>
      <c r="BH314" s="10"/>
      <c r="BI314" s="10"/>
      <c r="BJ314" s="10"/>
      <c r="BK314" s="10"/>
      <c r="BL314" s="10"/>
      <c r="BM314" s="10"/>
      <c r="BN314" s="10"/>
      <c r="BO314" s="10"/>
      <c r="BP314" s="10"/>
      <c r="BQ314" s="10"/>
      <c r="BR314" s="10"/>
      <c r="BS314" s="10"/>
    </row>
    <row r="315" spans="1:71" ht="16.5" hidden="1" customHeight="1" x14ac:dyDescent="0.3">
      <c r="A315" s="10"/>
      <c r="B315" s="76"/>
      <c r="C315" s="76"/>
      <c r="D315" s="76"/>
      <c r="E315" s="76"/>
      <c r="F315" s="76"/>
      <c r="G315" s="76"/>
      <c r="H315" s="76"/>
      <c r="I315" s="76"/>
      <c r="J315" s="76"/>
      <c r="K315" s="76"/>
      <c r="L315" s="76"/>
      <c r="M315" s="76"/>
      <c r="N315" s="76"/>
      <c r="O315" s="76"/>
      <c r="P315" s="76"/>
      <c r="Q315" s="76"/>
      <c r="R315" s="76"/>
      <c r="S315" s="76"/>
      <c r="T315" s="76"/>
      <c r="U315" s="76"/>
      <c r="V315" s="76"/>
      <c r="W315" s="76"/>
      <c r="X315" s="76"/>
      <c r="Y315" s="76"/>
      <c r="Z315" s="76"/>
      <c r="AA315" s="76"/>
      <c r="AB315" s="76"/>
      <c r="AC315" s="76"/>
      <c r="AD315" s="76"/>
      <c r="AE315" s="76"/>
      <c r="AF315" s="76"/>
      <c r="AG315" s="76"/>
      <c r="AH315" s="76"/>
      <c r="AI315" s="76"/>
      <c r="AJ315" s="76"/>
      <c r="AK315" s="76"/>
      <c r="AL315" s="76"/>
      <c r="AM315" s="76"/>
      <c r="AN315" s="76"/>
      <c r="AO315" s="76"/>
      <c r="AP315" s="76"/>
      <c r="AQ315" s="76"/>
      <c r="AR315" s="76"/>
      <c r="AS315" s="76"/>
      <c r="AT315" s="76"/>
      <c r="AU315" s="76"/>
      <c r="AV315" s="76"/>
      <c r="AW315" s="76"/>
      <c r="AX315" s="76"/>
      <c r="AY315" s="76"/>
      <c r="AZ315" s="76"/>
      <c r="BA315" s="10"/>
      <c r="BB315" s="10"/>
      <c r="BC315" s="10"/>
      <c r="BD315" s="10"/>
      <c r="BE315" s="10"/>
      <c r="BF315" s="10"/>
      <c r="BG315" s="10"/>
      <c r="BH315" s="10"/>
      <c r="BI315" s="10"/>
      <c r="BJ315" s="10"/>
      <c r="BK315" s="10"/>
      <c r="BL315" s="10"/>
      <c r="BM315" s="10"/>
      <c r="BN315" s="10"/>
      <c r="BO315" s="10"/>
      <c r="BP315" s="10"/>
      <c r="BQ315" s="10"/>
      <c r="BR315" s="10"/>
      <c r="BS315" s="10"/>
    </row>
    <row r="316" spans="1:71" ht="16.5" hidden="1" customHeight="1" x14ac:dyDescent="0.3">
      <c r="A316" s="10"/>
      <c r="B316" s="76"/>
      <c r="C316" s="76"/>
      <c r="D316" s="76"/>
      <c r="E316" s="76"/>
      <c r="F316" s="76"/>
      <c r="G316" s="76"/>
      <c r="H316" s="76"/>
      <c r="I316" s="76"/>
      <c r="J316" s="76"/>
      <c r="K316" s="76"/>
      <c r="L316" s="76"/>
      <c r="M316" s="76"/>
      <c r="N316" s="76"/>
      <c r="O316" s="76"/>
      <c r="P316" s="76"/>
      <c r="Q316" s="76"/>
      <c r="R316" s="76"/>
      <c r="S316" s="76"/>
      <c r="T316" s="76"/>
      <c r="U316" s="76"/>
      <c r="V316" s="76"/>
      <c r="W316" s="76"/>
      <c r="X316" s="76"/>
      <c r="Y316" s="76"/>
      <c r="Z316" s="76"/>
      <c r="AA316" s="76"/>
      <c r="AB316" s="76"/>
      <c r="AC316" s="76"/>
      <c r="AD316" s="76"/>
      <c r="AE316" s="76"/>
      <c r="AF316" s="76"/>
      <c r="AG316" s="76"/>
      <c r="AH316" s="76"/>
      <c r="AI316" s="76"/>
      <c r="AJ316" s="76"/>
      <c r="AK316" s="76"/>
      <c r="AL316" s="76"/>
      <c r="AM316" s="76"/>
      <c r="AN316" s="76"/>
      <c r="AO316" s="76"/>
      <c r="AP316" s="76"/>
      <c r="AQ316" s="76"/>
      <c r="AR316" s="76"/>
      <c r="AS316" s="76"/>
      <c r="AT316" s="76"/>
      <c r="AU316" s="76"/>
      <c r="AV316" s="76"/>
      <c r="AW316" s="76"/>
      <c r="AX316" s="76"/>
      <c r="AY316" s="76"/>
      <c r="AZ316" s="76"/>
      <c r="BA316" s="10"/>
      <c r="BB316" s="10"/>
      <c r="BC316" s="10"/>
      <c r="BD316" s="10"/>
      <c r="BE316" s="10"/>
      <c r="BF316" s="10"/>
      <c r="BG316" s="10"/>
      <c r="BH316" s="10"/>
      <c r="BI316" s="10"/>
      <c r="BJ316" s="10"/>
      <c r="BK316" s="10"/>
      <c r="BL316" s="10"/>
      <c r="BM316" s="10"/>
      <c r="BN316" s="10"/>
      <c r="BO316" s="10"/>
      <c r="BP316" s="10"/>
      <c r="BQ316" s="10"/>
      <c r="BR316" s="10"/>
      <c r="BS316" s="10"/>
    </row>
    <row r="317" spans="1:71" ht="16.5" hidden="1" customHeight="1" x14ac:dyDescent="0.3">
      <c r="A317" s="10"/>
      <c r="B317" s="76"/>
      <c r="C317" s="76"/>
      <c r="D317" s="76"/>
      <c r="E317" s="76"/>
      <c r="F317" s="76"/>
      <c r="G317" s="76"/>
      <c r="H317" s="76"/>
      <c r="I317" s="76"/>
      <c r="J317" s="76"/>
      <c r="K317" s="76"/>
      <c r="L317" s="76"/>
      <c r="M317" s="76"/>
      <c r="N317" s="76"/>
      <c r="O317" s="76"/>
      <c r="P317" s="76"/>
      <c r="Q317" s="76"/>
      <c r="R317" s="76"/>
      <c r="S317" s="76"/>
      <c r="T317" s="76"/>
      <c r="U317" s="76"/>
      <c r="V317" s="76"/>
      <c r="W317" s="76"/>
      <c r="X317" s="76"/>
      <c r="Y317" s="76"/>
      <c r="Z317" s="76"/>
      <c r="AA317" s="76"/>
      <c r="AB317" s="76"/>
      <c r="AC317" s="76"/>
      <c r="AD317" s="76"/>
      <c r="AE317" s="76"/>
      <c r="AF317" s="76"/>
      <c r="AG317" s="76"/>
      <c r="AH317" s="76"/>
      <c r="AI317" s="76"/>
      <c r="AJ317" s="76"/>
      <c r="AK317" s="76"/>
      <c r="AL317" s="76"/>
      <c r="AM317" s="76"/>
      <c r="AN317" s="76"/>
      <c r="AO317" s="76"/>
      <c r="AP317" s="76"/>
      <c r="AQ317" s="76"/>
      <c r="AR317" s="76"/>
      <c r="AS317" s="76"/>
      <c r="AT317" s="76"/>
      <c r="AU317" s="76"/>
      <c r="AV317" s="76"/>
      <c r="AW317" s="76"/>
      <c r="AX317" s="76"/>
      <c r="AY317" s="76"/>
      <c r="AZ317" s="76"/>
      <c r="BA317" s="10"/>
      <c r="BB317" s="10"/>
      <c r="BC317" s="10"/>
      <c r="BD317" s="10"/>
      <c r="BE317" s="10"/>
      <c r="BF317" s="10"/>
      <c r="BG317" s="10"/>
      <c r="BH317" s="10"/>
      <c r="BI317" s="10"/>
      <c r="BJ317" s="10"/>
      <c r="BK317" s="10"/>
      <c r="BL317" s="10"/>
      <c r="BM317" s="10"/>
      <c r="BN317" s="10"/>
      <c r="BO317" s="10"/>
      <c r="BP317" s="10"/>
      <c r="BQ317" s="10"/>
      <c r="BR317" s="10"/>
      <c r="BS317" s="10"/>
    </row>
    <row r="318" spans="1:71" ht="16.5" hidden="1" customHeight="1" x14ac:dyDescent="0.3">
      <c r="A318" s="10"/>
      <c r="B318" s="76"/>
      <c r="C318" s="76"/>
      <c r="D318" s="76"/>
      <c r="E318" s="76"/>
      <c r="F318" s="76"/>
      <c r="G318" s="76"/>
      <c r="H318" s="76"/>
      <c r="I318" s="76"/>
      <c r="J318" s="76"/>
      <c r="K318" s="76"/>
      <c r="L318" s="76"/>
      <c r="M318" s="76"/>
      <c r="N318" s="76"/>
      <c r="O318" s="76"/>
      <c r="P318" s="76"/>
      <c r="Q318" s="76"/>
      <c r="R318" s="76"/>
      <c r="S318" s="76"/>
      <c r="T318" s="76"/>
      <c r="U318" s="76"/>
      <c r="V318" s="76"/>
      <c r="W318" s="76"/>
      <c r="X318" s="76"/>
      <c r="Y318" s="76"/>
      <c r="Z318" s="76"/>
      <c r="AA318" s="76"/>
      <c r="AB318" s="76"/>
      <c r="AC318" s="76"/>
      <c r="AD318" s="76"/>
      <c r="AE318" s="76"/>
      <c r="AF318" s="76"/>
      <c r="AG318" s="76"/>
      <c r="AH318" s="76"/>
      <c r="AI318" s="76"/>
      <c r="AJ318" s="76"/>
      <c r="AK318" s="76"/>
      <c r="AL318" s="76"/>
      <c r="AM318" s="76"/>
      <c r="AN318" s="76"/>
      <c r="AO318" s="76"/>
      <c r="AP318" s="76"/>
      <c r="AQ318" s="76"/>
      <c r="AR318" s="76"/>
      <c r="AS318" s="76"/>
      <c r="AT318" s="76"/>
      <c r="AU318" s="76"/>
      <c r="AV318" s="76"/>
      <c r="AW318" s="76"/>
      <c r="AX318" s="76"/>
      <c r="AY318" s="76"/>
      <c r="AZ318" s="76"/>
      <c r="BA318" s="10"/>
      <c r="BB318" s="10"/>
      <c r="BC318" s="10"/>
      <c r="BD318" s="10"/>
      <c r="BE318" s="10"/>
      <c r="BF318" s="10"/>
      <c r="BG318" s="10"/>
      <c r="BH318" s="10"/>
      <c r="BI318" s="10"/>
      <c r="BJ318" s="10"/>
      <c r="BK318" s="10"/>
      <c r="BL318" s="10"/>
      <c r="BM318" s="10"/>
      <c r="BN318" s="10"/>
      <c r="BO318" s="10"/>
      <c r="BP318" s="10"/>
      <c r="BQ318" s="10"/>
      <c r="BR318" s="10"/>
      <c r="BS318" s="10"/>
    </row>
    <row r="319" spans="1:71" ht="16.5" hidden="1" customHeight="1" x14ac:dyDescent="0.3">
      <c r="A319" s="10"/>
      <c r="B319" s="76"/>
      <c r="C319" s="76"/>
      <c r="D319" s="76"/>
      <c r="E319" s="76"/>
      <c r="F319" s="76"/>
      <c r="G319" s="76"/>
      <c r="H319" s="76"/>
      <c r="I319" s="76"/>
      <c r="J319" s="76"/>
      <c r="K319" s="76"/>
      <c r="L319" s="76"/>
      <c r="M319" s="76"/>
      <c r="N319" s="76"/>
      <c r="O319" s="76"/>
      <c r="P319" s="76"/>
      <c r="Q319" s="76"/>
      <c r="R319" s="76"/>
      <c r="S319" s="76"/>
      <c r="T319" s="76"/>
      <c r="U319" s="76"/>
      <c r="V319" s="76"/>
      <c r="W319" s="76"/>
      <c r="X319" s="76"/>
      <c r="Y319" s="76"/>
      <c r="Z319" s="76"/>
      <c r="AA319" s="76"/>
      <c r="AB319" s="76"/>
      <c r="AC319" s="76"/>
      <c r="AD319" s="76"/>
      <c r="AE319" s="76"/>
      <c r="AF319" s="76"/>
      <c r="AG319" s="76"/>
      <c r="AH319" s="76"/>
      <c r="AI319" s="76"/>
      <c r="AJ319" s="76"/>
      <c r="AK319" s="76"/>
      <c r="AL319" s="76"/>
      <c r="AM319" s="76"/>
      <c r="AN319" s="76"/>
      <c r="AO319" s="76"/>
      <c r="AP319" s="76"/>
      <c r="AQ319" s="76"/>
      <c r="AR319" s="76"/>
      <c r="AS319" s="76"/>
      <c r="AT319" s="76"/>
      <c r="AU319" s="76"/>
      <c r="AV319" s="76"/>
      <c r="AW319" s="76"/>
      <c r="AX319" s="76"/>
      <c r="AY319" s="76"/>
      <c r="AZ319" s="76"/>
      <c r="BA319" s="10"/>
      <c r="BB319" s="10"/>
      <c r="BC319" s="10"/>
      <c r="BD319" s="10"/>
      <c r="BE319" s="10"/>
      <c r="BF319" s="10"/>
      <c r="BG319" s="10"/>
      <c r="BH319" s="10"/>
      <c r="BI319" s="10"/>
      <c r="BJ319" s="10"/>
      <c r="BK319" s="10"/>
      <c r="BL319" s="10"/>
      <c r="BM319" s="10"/>
      <c r="BN319" s="10"/>
      <c r="BO319" s="10"/>
      <c r="BP319" s="10"/>
      <c r="BQ319" s="10"/>
      <c r="BR319" s="10"/>
      <c r="BS319" s="10"/>
    </row>
    <row r="320" spans="1:71" ht="16.5" hidden="1" customHeight="1" x14ac:dyDescent="0.3">
      <c r="A320" s="10"/>
      <c r="B320" s="10"/>
      <c r="C320" s="10"/>
      <c r="D320" s="10"/>
      <c r="E320" s="10"/>
      <c r="F320" s="10"/>
      <c r="G320" s="10"/>
      <c r="H320" s="10"/>
      <c r="I320" s="10"/>
      <c r="J320" s="10"/>
      <c r="K320" s="10"/>
      <c r="L320" s="10"/>
      <c r="M320" s="10"/>
      <c r="N320" s="10"/>
      <c r="O320" s="10"/>
      <c r="P320" s="10"/>
      <c r="Q320" s="10"/>
      <c r="R320" s="10"/>
      <c r="S320" s="10"/>
      <c r="T320" s="10"/>
      <c r="U320" s="10"/>
      <c r="V320" s="10"/>
      <c r="W320" s="10"/>
      <c r="X320" s="10"/>
      <c r="Y320" s="10"/>
      <c r="Z320" s="10"/>
      <c r="AA320" s="10"/>
      <c r="AB320" s="10"/>
      <c r="AC320" s="10"/>
      <c r="AD320" s="10"/>
      <c r="AE320" s="10"/>
      <c r="AF320" s="10"/>
      <c r="AG320" s="10"/>
      <c r="AH320" s="10"/>
      <c r="AI320" s="10"/>
      <c r="AJ320" s="10"/>
      <c r="AK320" s="10"/>
      <c r="AL320" s="10"/>
      <c r="AM320" s="10"/>
      <c r="AN320" s="10"/>
      <c r="AO320" s="10"/>
      <c r="AP320" s="10"/>
      <c r="AQ320" s="10"/>
      <c r="AR320" s="10"/>
      <c r="AS320" s="10"/>
      <c r="AT320" s="10"/>
      <c r="AU320" s="10"/>
      <c r="AV320" s="10"/>
      <c r="AW320" s="10"/>
      <c r="AX320" s="10"/>
      <c r="AY320" s="10"/>
      <c r="AZ320" s="10"/>
      <c r="BA320" s="10"/>
      <c r="BB320" s="10"/>
      <c r="BC320" s="10"/>
      <c r="BD320" s="10"/>
      <c r="BE320" s="10"/>
      <c r="BF320" s="10"/>
      <c r="BG320" s="10"/>
      <c r="BH320" s="10"/>
      <c r="BI320" s="10"/>
      <c r="BJ320" s="10"/>
      <c r="BK320" s="10"/>
      <c r="BL320" s="10"/>
      <c r="BM320" s="10"/>
      <c r="BN320" s="10"/>
      <c r="BO320" s="10"/>
      <c r="BP320" s="10"/>
      <c r="BQ320" s="10"/>
      <c r="BR320" s="10"/>
      <c r="BS320" s="10"/>
    </row>
    <row r="321" spans="1:71" ht="16.5" hidden="1" customHeight="1" x14ac:dyDescent="0.3">
      <c r="A321" s="10"/>
      <c r="B321" s="10"/>
      <c r="C321" s="10"/>
      <c r="D321" s="10"/>
      <c r="E321" s="10"/>
      <c r="F321" s="10"/>
      <c r="G321" s="10"/>
      <c r="H321" s="10"/>
      <c r="I321" s="10"/>
      <c r="J321" s="10"/>
      <c r="K321" s="10"/>
      <c r="L321" s="10"/>
      <c r="M321" s="10"/>
      <c r="N321" s="10"/>
      <c r="O321" s="10"/>
      <c r="P321" s="10"/>
      <c r="Q321" s="10"/>
      <c r="R321" s="10"/>
      <c r="S321" s="10"/>
      <c r="T321" s="10"/>
      <c r="U321" s="10"/>
      <c r="V321" s="10"/>
      <c r="W321" s="10"/>
      <c r="X321" s="10"/>
      <c r="Y321" s="10"/>
      <c r="Z321" s="10"/>
      <c r="AA321" s="10"/>
      <c r="AB321" s="10"/>
      <c r="AC321" s="10"/>
      <c r="AD321" s="10"/>
      <c r="AE321" s="10"/>
      <c r="AF321" s="10"/>
      <c r="AG321" s="10"/>
      <c r="AH321" s="10"/>
      <c r="AI321" s="10"/>
      <c r="AJ321" s="10"/>
      <c r="AK321" s="10"/>
      <c r="AL321" s="10"/>
      <c r="AM321" s="10"/>
      <c r="AN321" s="10"/>
      <c r="AO321" s="10"/>
      <c r="AP321" s="10"/>
      <c r="AQ321" s="10"/>
      <c r="AR321" s="10"/>
      <c r="AS321" s="10"/>
      <c r="AT321" s="10"/>
      <c r="AU321" s="10"/>
      <c r="AV321" s="10"/>
      <c r="AW321" s="10"/>
      <c r="AX321" s="10"/>
      <c r="AY321" s="10"/>
      <c r="AZ321" s="10"/>
      <c r="BA321" s="10"/>
      <c r="BB321" s="10"/>
      <c r="BC321" s="10"/>
      <c r="BD321" s="10"/>
      <c r="BE321" s="10"/>
      <c r="BF321" s="10"/>
      <c r="BG321" s="10"/>
      <c r="BH321" s="10"/>
      <c r="BI321" s="10"/>
      <c r="BJ321" s="10"/>
      <c r="BK321" s="10"/>
      <c r="BL321" s="10"/>
      <c r="BM321" s="10"/>
      <c r="BN321" s="10"/>
      <c r="BO321" s="10"/>
      <c r="BP321" s="10"/>
      <c r="BQ321" s="10"/>
      <c r="BR321" s="10"/>
      <c r="BS321" s="10"/>
    </row>
    <row r="322" spans="1:71" ht="16.5" hidden="1" customHeight="1" x14ac:dyDescent="0.3">
      <c r="A322" s="10"/>
      <c r="B322" s="10"/>
      <c r="C322" s="10"/>
      <c r="D322" s="10"/>
      <c r="E322" s="10"/>
      <c r="F322" s="10"/>
      <c r="G322" s="10"/>
      <c r="H322" s="10"/>
      <c r="I322" s="10"/>
      <c r="J322" s="10"/>
      <c r="K322" s="10"/>
      <c r="L322" s="10"/>
      <c r="M322" s="10"/>
      <c r="N322" s="10"/>
      <c r="O322" s="10"/>
      <c r="P322" s="10"/>
      <c r="Q322" s="10"/>
      <c r="R322" s="10"/>
      <c r="S322" s="10"/>
      <c r="T322" s="10"/>
      <c r="U322" s="10"/>
      <c r="V322" s="10"/>
      <c r="W322" s="10"/>
      <c r="X322" s="10"/>
      <c r="Y322" s="10"/>
      <c r="Z322" s="10"/>
      <c r="AA322" s="10"/>
      <c r="AB322" s="10"/>
      <c r="AC322" s="10"/>
      <c r="AD322" s="10"/>
      <c r="AE322" s="10"/>
      <c r="AF322" s="10"/>
      <c r="AG322" s="10"/>
      <c r="AH322" s="10"/>
      <c r="AI322" s="10"/>
      <c r="AJ322" s="10"/>
      <c r="AK322" s="10"/>
      <c r="AL322" s="10"/>
      <c r="AM322" s="10"/>
      <c r="AN322" s="10"/>
      <c r="AO322" s="10"/>
      <c r="AP322" s="10"/>
      <c r="AQ322" s="10"/>
      <c r="AR322" s="10"/>
      <c r="AS322" s="10"/>
      <c r="AT322" s="10"/>
      <c r="AU322" s="10"/>
      <c r="AV322" s="10"/>
      <c r="AW322" s="10"/>
      <c r="AX322" s="10"/>
      <c r="AY322" s="10"/>
      <c r="AZ322" s="10"/>
      <c r="BA322" s="10"/>
      <c r="BB322" s="10"/>
      <c r="BC322" s="10"/>
      <c r="BD322" s="10"/>
      <c r="BE322" s="10"/>
      <c r="BF322" s="10"/>
      <c r="BG322" s="10"/>
      <c r="BH322" s="10"/>
      <c r="BI322" s="10"/>
      <c r="BJ322" s="10"/>
      <c r="BK322" s="10"/>
      <c r="BL322" s="10"/>
      <c r="BM322" s="10"/>
      <c r="BN322" s="10"/>
      <c r="BO322" s="10"/>
      <c r="BP322" s="10"/>
      <c r="BQ322" s="10"/>
      <c r="BR322" s="10"/>
      <c r="BS322" s="10"/>
    </row>
    <row r="323" spans="1:71" ht="16.5" hidden="1" customHeight="1" x14ac:dyDescent="0.3">
      <c r="A323" s="10"/>
      <c r="B323" s="10"/>
      <c r="C323" s="10"/>
      <c r="D323" s="10"/>
      <c r="E323" s="10"/>
      <c r="F323" s="10"/>
      <c r="G323" s="10"/>
      <c r="H323" s="10"/>
      <c r="I323" s="10"/>
      <c r="J323" s="10"/>
      <c r="K323" s="10"/>
      <c r="L323" s="10"/>
      <c r="M323" s="10"/>
      <c r="N323" s="10"/>
      <c r="O323" s="10"/>
      <c r="P323" s="10"/>
      <c r="Q323" s="10"/>
      <c r="R323" s="10"/>
      <c r="S323" s="10"/>
      <c r="T323" s="10"/>
      <c r="U323" s="10"/>
      <c r="V323" s="10"/>
      <c r="W323" s="10"/>
      <c r="X323" s="10"/>
      <c r="Y323" s="10"/>
      <c r="Z323" s="10"/>
      <c r="AA323" s="10"/>
      <c r="AB323" s="10"/>
      <c r="AC323" s="10"/>
      <c r="AD323" s="10"/>
      <c r="AE323" s="10"/>
      <c r="AF323" s="10"/>
      <c r="AG323" s="10"/>
      <c r="AH323" s="10"/>
      <c r="AI323" s="10"/>
      <c r="AJ323" s="10"/>
      <c r="AK323" s="10"/>
      <c r="AL323" s="10"/>
      <c r="AM323" s="10"/>
      <c r="AN323" s="10"/>
      <c r="AO323" s="10"/>
      <c r="AP323" s="10"/>
      <c r="AQ323" s="10"/>
      <c r="AR323" s="10"/>
      <c r="AS323" s="10"/>
      <c r="AT323" s="10"/>
      <c r="AU323" s="10"/>
      <c r="AV323" s="10"/>
      <c r="AW323" s="10"/>
      <c r="AX323" s="10"/>
      <c r="AY323" s="10"/>
      <c r="AZ323" s="10"/>
      <c r="BA323" s="10"/>
      <c r="BB323" s="10"/>
      <c r="BC323" s="10"/>
      <c r="BD323" s="10"/>
      <c r="BE323" s="10"/>
      <c r="BF323" s="10"/>
      <c r="BG323" s="10"/>
      <c r="BH323" s="10"/>
      <c r="BI323" s="10"/>
      <c r="BJ323" s="10"/>
      <c r="BK323" s="10"/>
      <c r="BL323" s="10"/>
      <c r="BM323" s="10"/>
      <c r="BN323" s="10"/>
      <c r="BO323" s="10"/>
      <c r="BP323" s="10"/>
      <c r="BQ323" s="10"/>
      <c r="BR323" s="10"/>
      <c r="BS323" s="10"/>
    </row>
    <row r="324" spans="1:71" ht="16.5" customHeight="1" x14ac:dyDescent="0.3">
      <c r="A324" s="15"/>
      <c r="B324" s="16">
        <v>2008</v>
      </c>
      <c r="C324" s="16">
        <v>2009</v>
      </c>
      <c r="D324" s="16">
        <v>2010</v>
      </c>
      <c r="E324" s="16">
        <v>2011</v>
      </c>
      <c r="F324" s="16">
        <v>2012</v>
      </c>
      <c r="G324" s="16">
        <v>2013</v>
      </c>
      <c r="H324" s="16">
        <v>2014</v>
      </c>
      <c r="I324" s="16">
        <v>2015</v>
      </c>
      <c r="J324" s="16">
        <v>2016</v>
      </c>
      <c r="K324" s="16">
        <v>2017</v>
      </c>
      <c r="L324" s="16">
        <v>2018</v>
      </c>
      <c r="M324" s="16">
        <v>2019</v>
      </c>
      <c r="N324" s="16">
        <v>2020</v>
      </c>
      <c r="O324" s="17"/>
      <c r="P324" s="16"/>
      <c r="Q324" s="15"/>
      <c r="R324" s="15"/>
      <c r="S324" s="15"/>
      <c r="T324" s="15"/>
      <c r="U324" s="15"/>
      <c r="V324" s="15"/>
      <c r="W324" s="15"/>
      <c r="X324" s="15"/>
      <c r="Y324" s="15"/>
      <c r="Z324" s="15"/>
      <c r="AA324" s="15"/>
      <c r="AB324" s="15"/>
      <c r="AC324" s="15"/>
      <c r="AD324" s="15"/>
      <c r="AE324" s="15"/>
      <c r="AF324" s="15"/>
      <c r="AG324" s="15"/>
      <c r="AH324" s="15"/>
      <c r="AI324" s="15"/>
      <c r="AJ324" s="15"/>
      <c r="AK324" s="15"/>
      <c r="AL324" s="15"/>
      <c r="AM324" s="15"/>
      <c r="AN324" s="15"/>
      <c r="AO324" s="15"/>
      <c r="AP324" s="15"/>
      <c r="AQ324" s="15"/>
      <c r="AR324" s="15"/>
      <c r="AS324" s="15"/>
      <c r="AT324" s="15"/>
      <c r="AU324" s="15"/>
      <c r="AV324" s="15"/>
      <c r="AW324" s="15"/>
      <c r="AX324" s="15"/>
      <c r="AY324" s="15"/>
      <c r="AZ324" s="15"/>
      <c r="BA324" s="15"/>
      <c r="BB324" s="15"/>
      <c r="BC324" s="15"/>
      <c r="BD324" s="15"/>
      <c r="BE324" s="15"/>
      <c r="BF324" s="15"/>
      <c r="BG324" s="15"/>
      <c r="BH324" s="15"/>
      <c r="BI324" s="15"/>
      <c r="BJ324" s="15"/>
      <c r="BK324" s="15"/>
      <c r="BL324" s="15"/>
      <c r="BM324" s="15"/>
      <c r="BN324" s="15"/>
      <c r="BO324" s="15"/>
      <c r="BP324" s="15"/>
      <c r="BQ324" s="15"/>
      <c r="BR324" s="15"/>
      <c r="BS324" s="15"/>
    </row>
    <row r="325" spans="1:71" ht="16.5" customHeight="1" x14ac:dyDescent="0.3">
      <c r="A325" s="18"/>
      <c r="B325" s="163" t="s">
        <v>898</v>
      </c>
      <c r="C325" s="158"/>
      <c r="D325" s="158"/>
      <c r="E325" s="158"/>
      <c r="F325" s="158"/>
      <c r="G325" s="158"/>
      <c r="H325" s="158"/>
      <c r="I325" s="158"/>
      <c r="J325" s="158"/>
      <c r="K325" s="158"/>
      <c r="L325" s="158"/>
      <c r="M325" s="158"/>
      <c r="N325" s="159"/>
      <c r="O325" s="19"/>
      <c r="P325" s="12"/>
      <c r="Q325" s="10"/>
      <c r="R325" s="10"/>
      <c r="S325" s="10"/>
      <c r="T325" s="10"/>
      <c r="U325" s="10"/>
      <c r="V325" s="10"/>
      <c r="W325" s="10"/>
      <c r="X325" s="10"/>
      <c r="Y325" s="10"/>
      <c r="Z325" s="10"/>
      <c r="AA325" s="10"/>
      <c r="AB325" s="10"/>
      <c r="AC325" s="10"/>
      <c r="AD325" s="10"/>
      <c r="AE325" s="10"/>
      <c r="AF325" s="10"/>
      <c r="AG325" s="10"/>
      <c r="AH325" s="10"/>
      <c r="AI325" s="10"/>
      <c r="AJ325" s="10"/>
      <c r="AK325" s="10"/>
      <c r="AL325" s="10"/>
      <c r="AM325" s="10"/>
      <c r="AN325" s="10"/>
      <c r="AO325" s="10"/>
      <c r="AP325" s="10"/>
      <c r="AQ325" s="10"/>
      <c r="AR325" s="10"/>
      <c r="AS325" s="10"/>
      <c r="AT325" s="10"/>
      <c r="AU325" s="10"/>
      <c r="AV325" s="10"/>
      <c r="AW325" s="10"/>
      <c r="AX325" s="10"/>
      <c r="AY325" s="10"/>
      <c r="AZ325" s="10"/>
      <c r="BA325" s="10"/>
      <c r="BB325" s="10"/>
      <c r="BC325" s="10"/>
      <c r="BD325" s="10"/>
      <c r="BE325" s="10"/>
      <c r="BF325" s="10"/>
      <c r="BG325" s="10"/>
      <c r="BH325" s="10"/>
      <c r="BI325" s="10"/>
      <c r="BJ325" s="10"/>
      <c r="BK325" s="10"/>
      <c r="BL325" s="10"/>
      <c r="BM325" s="10"/>
      <c r="BN325" s="10"/>
      <c r="BO325" s="10"/>
      <c r="BP325" s="10"/>
      <c r="BQ325" s="10"/>
      <c r="BR325" s="10"/>
      <c r="BS325" s="10"/>
    </row>
    <row r="326" spans="1:71" ht="16.5" customHeight="1" x14ac:dyDescent="0.3">
      <c r="A326" s="10"/>
      <c r="B326" s="164" t="s">
        <v>788</v>
      </c>
      <c r="C326" s="158"/>
      <c r="D326" s="158"/>
      <c r="E326" s="158"/>
      <c r="F326" s="158"/>
      <c r="G326" s="158"/>
      <c r="H326" s="158"/>
      <c r="I326" s="158"/>
      <c r="J326" s="158"/>
      <c r="K326" s="158"/>
      <c r="L326" s="158"/>
      <c r="M326" s="158"/>
      <c r="N326" s="159"/>
      <c r="O326" s="19"/>
      <c r="P326" s="12"/>
      <c r="Q326" s="10"/>
      <c r="R326" s="10"/>
      <c r="S326" s="10"/>
      <c r="T326" s="10"/>
      <c r="U326" s="10"/>
      <c r="V326" s="10"/>
      <c r="W326" s="10"/>
      <c r="X326" s="10"/>
      <c r="Y326" s="10"/>
      <c r="Z326" s="10"/>
      <c r="AA326" s="10"/>
      <c r="AB326" s="10"/>
      <c r="AC326" s="10"/>
      <c r="AD326" s="10"/>
      <c r="AE326" s="10"/>
      <c r="AF326" s="10"/>
      <c r="AG326" s="10"/>
      <c r="AH326" s="10"/>
      <c r="AI326" s="10"/>
      <c r="AJ326" s="10"/>
      <c r="AK326" s="10"/>
      <c r="AL326" s="10"/>
      <c r="AM326" s="10"/>
      <c r="AN326" s="10"/>
      <c r="AO326" s="10"/>
      <c r="AP326" s="10"/>
      <c r="AQ326" s="10"/>
      <c r="AR326" s="10"/>
      <c r="AS326" s="10"/>
      <c r="AT326" s="10"/>
      <c r="AU326" s="10"/>
      <c r="AV326" s="10"/>
      <c r="AW326" s="10"/>
      <c r="AX326" s="10"/>
      <c r="AY326" s="10"/>
      <c r="AZ326" s="10"/>
      <c r="BA326" s="10"/>
      <c r="BB326" s="10"/>
      <c r="BC326" s="10"/>
      <c r="BD326" s="10"/>
      <c r="BE326" s="10"/>
      <c r="BF326" s="10"/>
      <c r="BG326" s="10"/>
      <c r="BH326" s="10"/>
      <c r="BI326" s="10"/>
      <c r="BJ326" s="10"/>
      <c r="BK326" s="10"/>
      <c r="BL326" s="10"/>
      <c r="BM326" s="10"/>
      <c r="BN326" s="10"/>
      <c r="BO326" s="10"/>
      <c r="BP326" s="10"/>
      <c r="BQ326" s="10"/>
      <c r="BR326" s="10"/>
      <c r="BS326" s="10"/>
    </row>
    <row r="327" spans="1:71" ht="16.5" customHeight="1" x14ac:dyDescent="0.3">
      <c r="A327" s="10"/>
      <c r="B327" s="20">
        <f t="shared" ref="B327:N330" si="5">IFERROR(VLOOKUP($B$326,$4:$126,MATCH($P327&amp;"/"&amp;B$324,$2:$2,0),FALSE),"")</f>
        <v>366559</v>
      </c>
      <c r="C327" s="20">
        <f t="shared" si="5"/>
        <v>707387</v>
      </c>
      <c r="D327" s="20">
        <f t="shared" si="5"/>
        <v>663070</v>
      </c>
      <c r="E327" s="20">
        <f t="shared" si="5"/>
        <v>921463</v>
      </c>
      <c r="F327" s="20">
        <f t="shared" si="5"/>
        <v>487034</v>
      </c>
      <c r="G327" s="20">
        <f t="shared" si="5"/>
        <v>1826360</v>
      </c>
      <c r="H327" s="20">
        <f t="shared" si="5"/>
        <v>999351</v>
      </c>
      <c r="I327" s="20">
        <f t="shared" si="5"/>
        <v>1247461</v>
      </c>
      <c r="J327" s="20">
        <f t="shared" si="5"/>
        <v>962284</v>
      </c>
      <c r="K327" s="20">
        <f t="shared" si="5"/>
        <v>470443</v>
      </c>
      <c r="L327" s="20">
        <f t="shared" si="5"/>
        <v>478764</v>
      </c>
      <c r="M327" s="20">
        <f t="shared" si="5"/>
        <v>802664</v>
      </c>
      <c r="N327" s="21">
        <f t="shared" si="5"/>
        <v>2365018</v>
      </c>
      <c r="O327" s="19"/>
      <c r="P327" s="22" t="s">
        <v>899</v>
      </c>
      <c r="Q327" s="10"/>
      <c r="R327" s="10"/>
      <c r="S327" s="10"/>
      <c r="T327" s="10"/>
      <c r="U327" s="10"/>
      <c r="V327" s="10"/>
      <c r="W327" s="10"/>
      <c r="X327" s="10"/>
      <c r="Y327" s="10"/>
      <c r="Z327" s="10"/>
      <c r="AA327" s="10"/>
      <c r="AB327" s="10"/>
      <c r="AC327" s="10"/>
      <c r="AD327" s="10"/>
      <c r="AE327" s="10"/>
      <c r="AF327" s="10"/>
      <c r="AG327" s="10"/>
      <c r="AH327" s="10"/>
      <c r="AI327" s="10"/>
      <c r="AJ327" s="10"/>
      <c r="AK327" s="10"/>
      <c r="AL327" s="10"/>
      <c r="AM327" s="10"/>
      <c r="AN327" s="10"/>
      <c r="AO327" s="10"/>
      <c r="AP327" s="10"/>
      <c r="AQ327" s="10"/>
      <c r="AR327" s="10"/>
      <c r="AS327" s="10"/>
      <c r="AT327" s="10"/>
      <c r="AU327" s="10"/>
      <c r="AV327" s="10"/>
      <c r="AW327" s="10"/>
      <c r="AX327" s="10"/>
      <c r="AY327" s="10"/>
      <c r="AZ327" s="10"/>
      <c r="BA327" s="10"/>
      <c r="BB327" s="10"/>
      <c r="BC327" s="10"/>
      <c r="BD327" s="10"/>
      <c r="BE327" s="10"/>
      <c r="BF327" s="10"/>
      <c r="BG327" s="10"/>
      <c r="BH327" s="10"/>
      <c r="BI327" s="10"/>
      <c r="BJ327" s="10"/>
      <c r="BK327" s="10"/>
      <c r="BL327" s="10"/>
      <c r="BM327" s="10"/>
      <c r="BN327" s="10"/>
      <c r="BO327" s="10"/>
      <c r="BP327" s="10"/>
      <c r="BQ327" s="10"/>
      <c r="BR327" s="10"/>
      <c r="BS327" s="10"/>
    </row>
    <row r="328" spans="1:71" ht="16.5" customHeight="1" x14ac:dyDescent="0.3">
      <c r="A328" s="10"/>
      <c r="B328" s="20">
        <f t="shared" si="5"/>
        <v>356869</v>
      </c>
      <c r="C328" s="20">
        <f t="shared" si="5"/>
        <v>580989</v>
      </c>
      <c r="D328" s="20">
        <f t="shared" si="5"/>
        <v>457878</v>
      </c>
      <c r="E328" s="20">
        <f t="shared" si="5"/>
        <v>1620060</v>
      </c>
      <c r="F328" s="20">
        <f t="shared" si="5"/>
        <v>1023114</v>
      </c>
      <c r="G328" s="20">
        <f t="shared" si="5"/>
        <v>1610051</v>
      </c>
      <c r="H328" s="20">
        <f t="shared" si="5"/>
        <v>922487</v>
      </c>
      <c r="I328" s="20">
        <f t="shared" si="5"/>
        <v>1471828</v>
      </c>
      <c r="J328" s="20">
        <f t="shared" si="5"/>
        <v>2206725</v>
      </c>
      <c r="K328" s="20">
        <f t="shared" si="5"/>
        <v>610231</v>
      </c>
      <c r="L328" s="20">
        <f t="shared" si="5"/>
        <v>972338</v>
      </c>
      <c r="M328" s="20">
        <f t="shared" si="5"/>
        <v>1063411</v>
      </c>
      <c r="N328" s="21">
        <f t="shared" si="5"/>
        <v>5322492</v>
      </c>
      <c r="O328" s="19"/>
      <c r="P328" s="22" t="s">
        <v>900</v>
      </c>
      <c r="Q328" s="10"/>
      <c r="R328" s="10"/>
      <c r="S328" s="10"/>
      <c r="T328" s="10"/>
      <c r="U328" s="10"/>
      <c r="V328" s="10"/>
      <c r="W328" s="10"/>
      <c r="X328" s="10"/>
      <c r="Y328" s="10"/>
      <c r="Z328" s="10"/>
      <c r="AA328" s="10"/>
      <c r="AB328" s="10"/>
      <c r="AC328" s="10"/>
      <c r="AD328" s="10"/>
      <c r="AE328" s="10"/>
      <c r="AF328" s="10"/>
      <c r="AG328" s="10"/>
      <c r="AH328" s="10"/>
      <c r="AI328" s="10"/>
      <c r="AJ328" s="10"/>
      <c r="AK328" s="10"/>
      <c r="AL328" s="10"/>
      <c r="AM328" s="10"/>
      <c r="AN328" s="10"/>
      <c r="AO328" s="10"/>
      <c r="AP328" s="10"/>
      <c r="AQ328" s="10"/>
      <c r="AR328" s="10"/>
      <c r="AS328" s="10"/>
      <c r="AT328" s="10"/>
      <c r="AU328" s="10"/>
      <c r="AV328" s="10"/>
      <c r="AW328" s="10"/>
      <c r="AX328" s="10"/>
      <c r="AY328" s="10"/>
      <c r="AZ328" s="10"/>
      <c r="BA328" s="10"/>
      <c r="BB328" s="10"/>
      <c r="BC328" s="10"/>
      <c r="BD328" s="10"/>
      <c r="BE328" s="10"/>
      <c r="BF328" s="10"/>
      <c r="BG328" s="10"/>
      <c r="BH328" s="10"/>
      <c r="BI328" s="10"/>
      <c r="BJ328" s="10"/>
      <c r="BK328" s="10"/>
      <c r="BL328" s="10"/>
      <c r="BM328" s="10"/>
      <c r="BN328" s="10"/>
      <c r="BO328" s="10"/>
      <c r="BP328" s="10"/>
      <c r="BQ328" s="10"/>
      <c r="BR328" s="10"/>
      <c r="BS328" s="10"/>
    </row>
    <row r="329" spans="1:71" ht="16.5" customHeight="1" x14ac:dyDescent="0.3">
      <c r="A329" s="10"/>
      <c r="B329" s="20">
        <f t="shared" si="5"/>
        <v>337136</v>
      </c>
      <c r="C329" s="20">
        <f t="shared" si="5"/>
        <v>613088</v>
      </c>
      <c r="D329" s="20">
        <f t="shared" si="5"/>
        <v>993472</v>
      </c>
      <c r="E329" s="20">
        <f t="shared" si="5"/>
        <v>1413466</v>
      </c>
      <c r="F329" s="20">
        <f t="shared" si="5"/>
        <v>827214</v>
      </c>
      <c r="G329" s="20">
        <f t="shared" si="5"/>
        <v>1552162</v>
      </c>
      <c r="H329" s="20">
        <f t="shared" si="5"/>
        <v>957348</v>
      </c>
      <c r="I329" s="20">
        <f t="shared" si="5"/>
        <v>5218080</v>
      </c>
      <c r="J329" s="20">
        <f t="shared" si="5"/>
        <v>1401212</v>
      </c>
      <c r="K329" s="20">
        <f t="shared" si="5"/>
        <v>1098010</v>
      </c>
      <c r="L329" s="20">
        <f t="shared" si="5"/>
        <v>764198</v>
      </c>
      <c r="M329" s="20">
        <f t="shared" si="5"/>
        <v>828720</v>
      </c>
      <c r="N329" s="21">
        <f t="shared" si="5"/>
        <v>5862442</v>
      </c>
      <c r="O329" s="19"/>
      <c r="P329" s="22" t="s">
        <v>901</v>
      </c>
      <c r="Q329" s="10"/>
      <c r="R329" s="10"/>
      <c r="S329" s="10"/>
      <c r="T329" s="10"/>
      <c r="U329" s="10"/>
      <c r="V329" s="10"/>
      <c r="W329" s="10"/>
      <c r="X329" s="10"/>
      <c r="Y329" s="10"/>
      <c r="Z329" s="10"/>
      <c r="AA329" s="10"/>
      <c r="AB329" s="10"/>
      <c r="AC329" s="10"/>
      <c r="AD329" s="10"/>
      <c r="AE329" s="10"/>
      <c r="AF329" s="10"/>
      <c r="AG329" s="10"/>
      <c r="AH329" s="10"/>
      <c r="AI329" s="10"/>
      <c r="AJ329" s="10"/>
      <c r="AK329" s="10"/>
      <c r="AL329" s="10"/>
      <c r="AM329" s="10"/>
      <c r="AN329" s="10"/>
      <c r="AO329" s="10"/>
      <c r="AP329" s="10"/>
      <c r="AQ329" s="10"/>
      <c r="AR329" s="10"/>
      <c r="AS329" s="10"/>
      <c r="AT329" s="10"/>
      <c r="AU329" s="10"/>
      <c r="AV329" s="10"/>
      <c r="AW329" s="10"/>
      <c r="AX329" s="10"/>
      <c r="AY329" s="10"/>
      <c r="AZ329" s="10"/>
      <c r="BA329" s="10"/>
      <c r="BB329" s="10"/>
      <c r="BC329" s="10"/>
      <c r="BD329" s="10"/>
      <c r="BE329" s="10"/>
      <c r="BF329" s="10"/>
      <c r="BG329" s="10"/>
      <c r="BH329" s="10"/>
      <c r="BI329" s="10"/>
      <c r="BJ329" s="10"/>
      <c r="BK329" s="10"/>
      <c r="BL329" s="10"/>
      <c r="BM329" s="10"/>
      <c r="BN329" s="10"/>
      <c r="BO329" s="10"/>
      <c r="BP329" s="10"/>
      <c r="BQ329" s="10"/>
      <c r="BR329" s="10"/>
      <c r="BS329" s="10"/>
    </row>
    <row r="330" spans="1:71" ht="16.5" customHeight="1" x14ac:dyDescent="0.3">
      <c r="A330" s="10"/>
      <c r="B330" s="20">
        <f t="shared" si="5"/>
        <v>556782</v>
      </c>
      <c r="C330" s="20">
        <f t="shared" si="5"/>
        <v>728374.61</v>
      </c>
      <c r="D330" s="20">
        <f t="shared" si="5"/>
        <v>1037296.71</v>
      </c>
      <c r="E330" s="20">
        <f t="shared" si="5"/>
        <v>902520.4</v>
      </c>
      <c r="F330" s="20">
        <f t="shared" si="5"/>
        <v>1400044.8529999999</v>
      </c>
      <c r="G330" s="20">
        <f t="shared" si="5"/>
        <v>1620733.8419999999</v>
      </c>
      <c r="H330" s="20">
        <f t="shared" si="5"/>
        <v>2123441.142</v>
      </c>
      <c r="I330" s="20">
        <f t="shared" si="5"/>
        <v>2815969.87</v>
      </c>
      <c r="J330" s="20">
        <f t="shared" si="5"/>
        <v>976122</v>
      </c>
      <c r="K330" s="20">
        <f t="shared" si="5"/>
        <v>814911</v>
      </c>
      <c r="L330" s="20">
        <f t="shared" si="5"/>
        <v>1585654</v>
      </c>
      <c r="M330" s="20">
        <f t="shared" si="5"/>
        <v>4689470</v>
      </c>
      <c r="N330" s="21">
        <f>IFERROR(VLOOKUP($B$326,$4:$126,MATCH($P330&amp;"/"&amp;N$324,$2:$2,0),FALSE),IFERROR(VLOOKUP($B$326,$4:$126,MATCH($P329&amp;"/"&amp;N$324,$2:$2,0),FALSE),IFERROR(VLOOKUP($B$326,$4:$126,MATCH($P328&amp;"/"&amp;N$324,$2:$2,0),FALSE),IFERROR(VLOOKUP($B$326,$4:$126,MATCH($P327&amp;"/"&amp;N$324,$2:$2,0),FALSE),""))))</f>
        <v>5862442</v>
      </c>
      <c r="O330" s="19"/>
      <c r="P330" s="22" t="s">
        <v>902</v>
      </c>
      <c r="Q330" s="10"/>
      <c r="R330" s="10"/>
      <c r="S330" s="10"/>
      <c r="T330" s="10"/>
      <c r="U330" s="10"/>
      <c r="V330" s="10"/>
      <c r="W330" s="10"/>
      <c r="X330" s="10"/>
      <c r="Y330" s="10"/>
      <c r="Z330" s="10"/>
      <c r="AA330" s="10"/>
      <c r="AB330" s="10"/>
      <c r="AC330" s="10"/>
      <c r="AD330" s="10"/>
      <c r="AE330" s="10"/>
      <c r="AF330" s="10"/>
      <c r="AG330" s="10"/>
      <c r="AH330" s="10"/>
      <c r="AI330" s="10"/>
      <c r="AJ330" s="10"/>
      <c r="AK330" s="10"/>
      <c r="AL330" s="10"/>
      <c r="AM330" s="10"/>
      <c r="AN330" s="10"/>
      <c r="AO330" s="10"/>
      <c r="AP330" s="10"/>
      <c r="AQ330" s="10"/>
      <c r="AR330" s="10"/>
      <c r="AS330" s="10"/>
      <c r="AT330" s="10"/>
      <c r="AU330" s="10"/>
      <c r="AV330" s="10"/>
      <c r="AW330" s="10"/>
      <c r="AX330" s="10"/>
      <c r="AY330" s="10"/>
      <c r="AZ330" s="10"/>
      <c r="BA330" s="10"/>
      <c r="BB330" s="10"/>
      <c r="BC330" s="10"/>
      <c r="BD330" s="10"/>
      <c r="BE330" s="10"/>
      <c r="BF330" s="10"/>
      <c r="BG330" s="10"/>
      <c r="BH330" s="10"/>
      <c r="BI330" s="10"/>
      <c r="BJ330" s="10"/>
      <c r="BK330" s="10"/>
      <c r="BL330" s="10"/>
      <c r="BM330" s="10"/>
      <c r="BN330" s="10"/>
      <c r="BO330" s="10"/>
      <c r="BP330" s="10"/>
      <c r="BQ330" s="10"/>
      <c r="BR330" s="10"/>
      <c r="BS330" s="10"/>
    </row>
    <row r="331" spans="1:71" ht="16.5" customHeight="1" x14ac:dyDescent="0.3">
      <c r="A331" s="10"/>
      <c r="B331" s="23">
        <f t="shared" ref="B331:N331" si="6">+B330/B$378</f>
        <v>1.3966589123001541E-2</v>
      </c>
      <c r="C331" s="23">
        <f t="shared" si="6"/>
        <v>2.0305987338076367E-2</v>
      </c>
      <c r="D331" s="23">
        <f t="shared" si="6"/>
        <v>1.3871882851159719E-2</v>
      </c>
      <c r="E331" s="23">
        <f t="shared" si="6"/>
        <v>1.0843747581095447E-2</v>
      </c>
      <c r="F331" s="23">
        <f t="shared" si="6"/>
        <v>1.4774850477443474E-2</v>
      </c>
      <c r="G331" s="23">
        <f t="shared" si="6"/>
        <v>1.4966567630357181E-2</v>
      </c>
      <c r="H331" s="23">
        <f t="shared" si="6"/>
        <v>1.8393903266800963E-2</v>
      </c>
      <c r="I331" s="23">
        <f t="shared" si="6"/>
        <v>2.5260543334996131E-2</v>
      </c>
      <c r="J331" s="23">
        <f t="shared" si="6"/>
        <v>6.8564522562610565E-3</v>
      </c>
      <c r="K331" s="23">
        <f t="shared" si="6"/>
        <v>5.5713718895915171E-3</v>
      </c>
      <c r="L331" s="23">
        <f t="shared" si="6"/>
        <v>1.1173180499726591E-2</v>
      </c>
      <c r="M331" s="23">
        <f t="shared" si="6"/>
        <v>3.3045602328009398E-2</v>
      </c>
      <c r="N331" s="23">
        <f t="shared" si="6"/>
        <v>4.0489590398002213E-2</v>
      </c>
      <c r="O331" s="19">
        <f>RATE(M$324-B$324,,-B331,M331)</f>
        <v>8.1439229228827431E-2</v>
      </c>
      <c r="P331" s="24" t="s">
        <v>903</v>
      </c>
      <c r="Q331" s="10"/>
      <c r="R331" s="10"/>
      <c r="S331" s="10"/>
      <c r="T331" s="10"/>
      <c r="U331" s="10"/>
      <c r="V331" s="10"/>
      <c r="W331" s="10"/>
      <c r="X331" s="10"/>
      <c r="Y331" s="10"/>
      <c r="Z331" s="10"/>
      <c r="AA331" s="10"/>
      <c r="AB331" s="10"/>
      <c r="AC331" s="10"/>
      <c r="AD331" s="10"/>
      <c r="AE331" s="10"/>
      <c r="AF331" s="10"/>
      <c r="AG331" s="10"/>
      <c r="AH331" s="10"/>
      <c r="AI331" s="10"/>
      <c r="AJ331" s="10"/>
      <c r="AK331" s="10"/>
      <c r="AL331" s="10"/>
      <c r="AM331" s="10"/>
      <c r="AN331" s="10"/>
      <c r="AO331" s="10"/>
      <c r="AP331" s="10"/>
      <c r="AQ331" s="10"/>
      <c r="AR331" s="10"/>
      <c r="AS331" s="10"/>
      <c r="AT331" s="10"/>
      <c r="AU331" s="10"/>
      <c r="AV331" s="10"/>
      <c r="AW331" s="10"/>
      <c r="AX331" s="10"/>
      <c r="AY331" s="10"/>
      <c r="AZ331" s="10"/>
      <c r="BA331" s="10"/>
      <c r="BB331" s="10"/>
      <c r="BC331" s="10"/>
      <c r="BD331" s="10"/>
      <c r="BE331" s="10"/>
      <c r="BF331" s="10"/>
      <c r="BG331" s="10"/>
      <c r="BH331" s="10"/>
      <c r="BI331" s="10"/>
      <c r="BJ331" s="10"/>
      <c r="BK331" s="10"/>
      <c r="BL331" s="10"/>
      <c r="BM331" s="10"/>
      <c r="BN331" s="10"/>
      <c r="BO331" s="10"/>
      <c r="BP331" s="10"/>
      <c r="BQ331" s="10"/>
      <c r="BR331" s="10"/>
      <c r="BS331" s="10"/>
    </row>
    <row r="332" spans="1:71" ht="16.5" customHeight="1" x14ac:dyDescent="0.3">
      <c r="A332" s="10"/>
      <c r="B332" s="165" t="s">
        <v>963</v>
      </c>
      <c r="C332" s="155"/>
      <c r="D332" s="155"/>
      <c r="E332" s="155"/>
      <c r="F332" s="155"/>
      <c r="G332" s="155"/>
      <c r="H332" s="155"/>
      <c r="I332" s="155"/>
      <c r="J332" s="155"/>
      <c r="K332" s="155"/>
      <c r="L332" s="155"/>
      <c r="M332" s="155"/>
      <c r="N332" s="156"/>
      <c r="O332" s="19"/>
      <c r="P332" s="12"/>
      <c r="Q332" s="10"/>
      <c r="R332" s="10"/>
      <c r="S332" s="10"/>
      <c r="T332" s="10"/>
      <c r="U332" s="10"/>
      <c r="V332" s="10"/>
      <c r="W332" s="10"/>
      <c r="X332" s="10"/>
      <c r="Y332" s="10"/>
      <c r="Z332" s="10"/>
      <c r="AA332" s="10"/>
      <c r="AB332" s="10"/>
      <c r="AC332" s="10"/>
      <c r="AD332" s="10"/>
      <c r="AE332" s="10"/>
      <c r="AF332" s="10"/>
      <c r="AG332" s="10"/>
      <c r="AH332" s="10"/>
      <c r="AI332" s="10"/>
      <c r="AJ332" s="10"/>
      <c r="AK332" s="10"/>
      <c r="AL332" s="10"/>
      <c r="AM332" s="10"/>
      <c r="AN332" s="10"/>
      <c r="AO332" s="10"/>
      <c r="AP332" s="10"/>
      <c r="AQ332" s="10"/>
      <c r="AR332" s="10"/>
      <c r="AS332" s="10"/>
      <c r="AT332" s="10"/>
      <c r="AU332" s="10"/>
      <c r="AV332" s="10"/>
      <c r="AW332" s="10"/>
      <c r="AX332" s="10"/>
      <c r="AY332" s="10"/>
      <c r="AZ332" s="10"/>
      <c r="BA332" s="10"/>
      <c r="BB332" s="10"/>
      <c r="BC332" s="10"/>
      <c r="BD332" s="10"/>
      <c r="BE332" s="10"/>
      <c r="BF332" s="10"/>
      <c r="BG332" s="10"/>
      <c r="BH332" s="10"/>
      <c r="BI332" s="10"/>
      <c r="BJ332" s="10"/>
      <c r="BK332" s="10"/>
      <c r="BL332" s="10"/>
      <c r="BM332" s="10"/>
      <c r="BN332" s="10"/>
      <c r="BO332" s="10"/>
      <c r="BP332" s="10"/>
      <c r="BQ332" s="10"/>
      <c r="BR332" s="10"/>
      <c r="BS332" s="10"/>
    </row>
    <row r="333" spans="1:71" ht="16.5" customHeight="1" x14ac:dyDescent="0.3">
      <c r="A333" s="10"/>
      <c r="B333" s="21">
        <f t="shared" ref="B333:N336" si="7">IFERROR(VLOOKUP($B$332,$4:$126,MATCH($P333&amp;"/"&amp;B$324,$2:$2,0),FALSE),IFERROR(VLOOKUP($B$332,$4:$126,MATCH($P332&amp;"/"&amp;B$324,$2:$2,0),FALSE),IFERROR(VLOOKUP($B$332,$4:$126,MATCH($P331&amp;"/"&amp;B$324,$2:$2,0),FALSE),IFERROR(VLOOKUP($B$332,$4:$126,MATCH($P330&amp;"/"&amp;B$324,$2:$2,0),FALSE),"0"))))</f>
        <v>0</v>
      </c>
      <c r="C333" s="21">
        <f t="shared" si="7"/>
        <v>0</v>
      </c>
      <c r="D333" s="21">
        <f t="shared" si="7"/>
        <v>0</v>
      </c>
      <c r="E333" s="21">
        <f t="shared" si="7"/>
        <v>0</v>
      </c>
      <c r="F333" s="21">
        <f t="shared" si="7"/>
        <v>0</v>
      </c>
      <c r="G333" s="21">
        <f t="shared" si="7"/>
        <v>0</v>
      </c>
      <c r="H333" s="21">
        <f t="shared" si="7"/>
        <v>7461086</v>
      </c>
      <c r="I333" s="21">
        <f t="shared" si="7"/>
        <v>4022212</v>
      </c>
      <c r="J333" s="21">
        <f t="shared" si="7"/>
        <v>0</v>
      </c>
      <c r="K333" s="21">
        <f t="shared" si="7"/>
        <v>0</v>
      </c>
      <c r="L333" s="21">
        <f t="shared" si="7"/>
        <v>63560</v>
      </c>
      <c r="M333" s="21">
        <f t="shared" si="7"/>
        <v>0</v>
      </c>
      <c r="N333" s="21">
        <f t="shared" si="7"/>
        <v>0</v>
      </c>
      <c r="O333" s="19"/>
      <c r="P333" s="22" t="s">
        <v>899</v>
      </c>
      <c r="Q333" s="10"/>
      <c r="R333" s="10"/>
      <c r="S333" s="10"/>
      <c r="T333" s="10"/>
      <c r="U333" s="10"/>
      <c r="V333" s="10"/>
      <c r="W333" s="10"/>
      <c r="X333" s="10"/>
      <c r="Y333" s="10"/>
      <c r="Z333" s="10"/>
      <c r="AA333" s="10"/>
      <c r="AB333" s="10"/>
      <c r="AC333" s="10"/>
      <c r="AD333" s="10"/>
      <c r="AE333" s="10"/>
      <c r="AF333" s="10"/>
      <c r="AG333" s="10"/>
      <c r="AH333" s="10"/>
      <c r="AI333" s="10"/>
      <c r="AJ333" s="10"/>
      <c r="AK333" s="10"/>
      <c r="AL333" s="10"/>
      <c r="AM333" s="10"/>
      <c r="AN333" s="10"/>
      <c r="AO333" s="10"/>
      <c r="AP333" s="10"/>
      <c r="AQ333" s="10"/>
      <c r="AR333" s="10"/>
      <c r="AS333" s="10"/>
      <c r="AT333" s="10"/>
      <c r="AU333" s="10"/>
      <c r="AV333" s="10"/>
      <c r="AW333" s="10"/>
      <c r="AX333" s="10"/>
      <c r="AY333" s="10"/>
      <c r="AZ333" s="10"/>
      <c r="BA333" s="10"/>
      <c r="BB333" s="10"/>
      <c r="BC333" s="10"/>
      <c r="BD333" s="10"/>
      <c r="BE333" s="10"/>
      <c r="BF333" s="10"/>
      <c r="BG333" s="10"/>
      <c r="BH333" s="10"/>
      <c r="BI333" s="10"/>
      <c r="BJ333" s="10"/>
      <c r="BK333" s="10"/>
      <c r="BL333" s="10"/>
      <c r="BM333" s="10"/>
      <c r="BN333" s="10"/>
      <c r="BO333" s="10"/>
      <c r="BP333" s="10"/>
      <c r="BQ333" s="10"/>
      <c r="BR333" s="10"/>
      <c r="BS333" s="10"/>
    </row>
    <row r="334" spans="1:71" ht="16.5" customHeight="1" x14ac:dyDescent="0.3">
      <c r="A334" s="10"/>
      <c r="B334" s="21">
        <f t="shared" si="7"/>
        <v>0</v>
      </c>
      <c r="C334" s="21">
        <f t="shared" si="7"/>
        <v>0</v>
      </c>
      <c r="D334" s="21">
        <f t="shared" si="7"/>
        <v>0</v>
      </c>
      <c r="E334" s="21">
        <f t="shared" si="7"/>
        <v>0</v>
      </c>
      <c r="F334" s="21">
        <f t="shared" si="7"/>
        <v>0</v>
      </c>
      <c r="G334" s="21">
        <f t="shared" si="7"/>
        <v>0</v>
      </c>
      <c r="H334" s="21">
        <f t="shared" si="7"/>
        <v>7462426</v>
      </c>
      <c r="I334" s="21">
        <f t="shared" si="7"/>
        <v>4116842</v>
      </c>
      <c r="J334" s="21">
        <f t="shared" si="7"/>
        <v>0</v>
      </c>
      <c r="K334" s="21">
        <f t="shared" si="7"/>
        <v>0</v>
      </c>
      <c r="L334" s="21">
        <f t="shared" si="7"/>
        <v>0</v>
      </c>
      <c r="M334" s="21">
        <f t="shared" si="7"/>
        <v>0</v>
      </c>
      <c r="N334" s="21">
        <f t="shared" si="7"/>
        <v>0</v>
      </c>
      <c r="O334" s="19"/>
      <c r="P334" s="22" t="s">
        <v>900</v>
      </c>
      <c r="Q334" s="10"/>
      <c r="R334" s="10"/>
      <c r="S334" s="10"/>
      <c r="T334" s="10"/>
      <c r="U334" s="10"/>
      <c r="V334" s="10"/>
      <c r="W334" s="10"/>
      <c r="X334" s="10"/>
      <c r="Y334" s="10"/>
      <c r="Z334" s="10"/>
      <c r="AA334" s="10"/>
      <c r="AB334" s="10"/>
      <c r="AC334" s="10"/>
      <c r="AD334" s="10"/>
      <c r="AE334" s="10"/>
      <c r="AF334" s="10"/>
      <c r="AG334" s="10"/>
      <c r="AH334" s="10"/>
      <c r="AI334" s="10"/>
      <c r="AJ334" s="10"/>
      <c r="AK334" s="10"/>
      <c r="AL334" s="10"/>
      <c r="AM334" s="10"/>
      <c r="AN334" s="10"/>
      <c r="AO334" s="10"/>
      <c r="AP334" s="10"/>
      <c r="AQ334" s="10"/>
      <c r="AR334" s="10"/>
      <c r="AS334" s="10"/>
      <c r="AT334" s="10"/>
      <c r="AU334" s="10"/>
      <c r="AV334" s="10"/>
      <c r="AW334" s="10"/>
      <c r="AX334" s="10"/>
      <c r="AY334" s="10"/>
      <c r="AZ334" s="10"/>
      <c r="BA334" s="10"/>
      <c r="BB334" s="10"/>
      <c r="BC334" s="10"/>
      <c r="BD334" s="10"/>
      <c r="BE334" s="10"/>
      <c r="BF334" s="10"/>
      <c r="BG334" s="10"/>
      <c r="BH334" s="10"/>
      <c r="BI334" s="10"/>
      <c r="BJ334" s="10"/>
      <c r="BK334" s="10"/>
      <c r="BL334" s="10"/>
      <c r="BM334" s="10"/>
      <c r="BN334" s="10"/>
      <c r="BO334" s="10"/>
      <c r="BP334" s="10"/>
      <c r="BQ334" s="10"/>
      <c r="BR334" s="10"/>
      <c r="BS334" s="10"/>
    </row>
    <row r="335" spans="1:71" ht="16.5" customHeight="1" x14ac:dyDescent="0.3">
      <c r="A335" s="10"/>
      <c r="B335" s="21">
        <f t="shared" si="7"/>
        <v>0</v>
      </c>
      <c r="C335" s="21">
        <f t="shared" si="7"/>
        <v>0</v>
      </c>
      <c r="D335" s="21">
        <f t="shared" si="7"/>
        <v>0</v>
      </c>
      <c r="E335" s="21">
        <f t="shared" si="7"/>
        <v>0</v>
      </c>
      <c r="F335" s="21">
        <f t="shared" si="7"/>
        <v>0</v>
      </c>
      <c r="G335" s="21">
        <f t="shared" si="7"/>
        <v>0</v>
      </c>
      <c r="H335" s="21">
        <f t="shared" si="7"/>
        <v>2500000</v>
      </c>
      <c r="I335" s="21">
        <f t="shared" si="7"/>
        <v>0</v>
      </c>
      <c r="J335" s="21">
        <f t="shared" si="7"/>
        <v>0</v>
      </c>
      <c r="K335" s="21">
        <f t="shared" si="7"/>
        <v>0</v>
      </c>
      <c r="L335" s="21">
        <f t="shared" si="7"/>
        <v>0</v>
      </c>
      <c r="M335" s="21">
        <f t="shared" si="7"/>
        <v>0</v>
      </c>
      <c r="N335" s="21">
        <f t="shared" si="7"/>
        <v>0</v>
      </c>
      <c r="O335" s="19"/>
      <c r="P335" s="22" t="s">
        <v>901</v>
      </c>
      <c r="Q335" s="10"/>
      <c r="R335" s="10"/>
      <c r="S335" s="10"/>
      <c r="T335" s="10"/>
      <c r="U335" s="10"/>
      <c r="V335" s="10"/>
      <c r="W335" s="10"/>
      <c r="X335" s="10"/>
      <c r="Y335" s="10"/>
      <c r="Z335" s="10"/>
      <c r="AA335" s="10"/>
      <c r="AB335" s="10"/>
      <c r="AC335" s="10"/>
      <c r="AD335" s="10"/>
      <c r="AE335" s="10"/>
      <c r="AF335" s="10"/>
      <c r="AG335" s="10"/>
      <c r="AH335" s="10"/>
      <c r="AI335" s="10"/>
      <c r="AJ335" s="10"/>
      <c r="AK335" s="10"/>
      <c r="AL335" s="10"/>
      <c r="AM335" s="10"/>
      <c r="AN335" s="10"/>
      <c r="AO335" s="10"/>
      <c r="AP335" s="10"/>
      <c r="AQ335" s="10"/>
      <c r="AR335" s="10"/>
      <c r="AS335" s="10"/>
      <c r="AT335" s="10"/>
      <c r="AU335" s="10"/>
      <c r="AV335" s="10"/>
      <c r="AW335" s="10"/>
      <c r="AX335" s="10"/>
      <c r="AY335" s="10"/>
      <c r="AZ335" s="10"/>
      <c r="BA335" s="10"/>
      <c r="BB335" s="10"/>
      <c r="BC335" s="10"/>
      <c r="BD335" s="10"/>
      <c r="BE335" s="10"/>
      <c r="BF335" s="10"/>
      <c r="BG335" s="10"/>
      <c r="BH335" s="10"/>
      <c r="BI335" s="10"/>
      <c r="BJ335" s="10"/>
      <c r="BK335" s="10"/>
      <c r="BL335" s="10"/>
      <c r="BM335" s="10"/>
      <c r="BN335" s="10"/>
      <c r="BO335" s="10"/>
      <c r="BP335" s="10"/>
      <c r="BQ335" s="10"/>
      <c r="BR335" s="10"/>
      <c r="BS335" s="10"/>
    </row>
    <row r="336" spans="1:71" ht="16.5" customHeight="1" x14ac:dyDescent="0.3">
      <c r="A336" s="10"/>
      <c r="B336" s="21">
        <f t="shared" si="7"/>
        <v>1000000</v>
      </c>
      <c r="C336" s="21">
        <f t="shared" si="7"/>
        <v>0</v>
      </c>
      <c r="D336" s="21">
        <f t="shared" si="7"/>
        <v>0</v>
      </c>
      <c r="E336" s="21">
        <f t="shared" si="7"/>
        <v>0</v>
      </c>
      <c r="F336" s="21">
        <f t="shared" si="7"/>
        <v>0</v>
      </c>
      <c r="G336" s="21">
        <f t="shared" si="7"/>
        <v>1593720</v>
      </c>
      <c r="H336" s="21">
        <f t="shared" si="7"/>
        <v>4032884.358</v>
      </c>
      <c r="I336" s="21">
        <f t="shared" si="7"/>
        <v>0</v>
      </c>
      <c r="J336" s="21">
        <f t="shared" si="7"/>
        <v>0</v>
      </c>
      <c r="K336" s="21">
        <f t="shared" si="7"/>
        <v>63560</v>
      </c>
      <c r="L336" s="21">
        <f t="shared" si="7"/>
        <v>0</v>
      </c>
      <c r="M336" s="21">
        <f t="shared" si="7"/>
        <v>0</v>
      </c>
      <c r="N336" s="21">
        <f t="shared" si="7"/>
        <v>0</v>
      </c>
      <c r="O336" s="19"/>
      <c r="P336" s="22" t="s">
        <v>902</v>
      </c>
      <c r="Q336" s="10"/>
      <c r="R336" s="10"/>
      <c r="S336" s="10"/>
      <c r="T336" s="10"/>
      <c r="U336" s="10"/>
      <c r="V336" s="10"/>
      <c r="W336" s="10"/>
      <c r="X336" s="10"/>
      <c r="Y336" s="10"/>
      <c r="Z336" s="10"/>
      <c r="AA336" s="10"/>
      <c r="AB336" s="10"/>
      <c r="AC336" s="10"/>
      <c r="AD336" s="10"/>
      <c r="AE336" s="10"/>
      <c r="AF336" s="10"/>
      <c r="AG336" s="10"/>
      <c r="AH336" s="10"/>
      <c r="AI336" s="10"/>
      <c r="AJ336" s="10"/>
      <c r="AK336" s="10"/>
      <c r="AL336" s="10"/>
      <c r="AM336" s="10"/>
      <c r="AN336" s="10"/>
      <c r="AO336" s="10"/>
      <c r="AP336" s="10"/>
      <c r="AQ336" s="10"/>
      <c r="AR336" s="10"/>
      <c r="AS336" s="10"/>
      <c r="AT336" s="10"/>
      <c r="AU336" s="10"/>
      <c r="AV336" s="10"/>
      <c r="AW336" s="10"/>
      <c r="AX336" s="10"/>
      <c r="AY336" s="10"/>
      <c r="AZ336" s="10"/>
      <c r="BA336" s="10"/>
      <c r="BB336" s="10"/>
      <c r="BC336" s="10"/>
      <c r="BD336" s="10"/>
      <c r="BE336" s="10"/>
      <c r="BF336" s="10"/>
      <c r="BG336" s="10"/>
      <c r="BH336" s="10"/>
      <c r="BI336" s="10"/>
      <c r="BJ336" s="10"/>
      <c r="BK336" s="10"/>
      <c r="BL336" s="10"/>
      <c r="BM336" s="10"/>
      <c r="BN336" s="10"/>
      <c r="BO336" s="10"/>
      <c r="BP336" s="10"/>
      <c r="BQ336" s="10"/>
      <c r="BR336" s="10"/>
      <c r="BS336" s="10"/>
    </row>
    <row r="337" spans="1:71" ht="16.5" customHeight="1" x14ac:dyDescent="0.3">
      <c r="A337" s="10"/>
      <c r="B337" s="23">
        <f t="shared" ref="B337:N337" si="8">+B336/B$378</f>
        <v>2.5084483914712654E-2</v>
      </c>
      <c r="C337" s="23">
        <f t="shared" si="8"/>
        <v>0</v>
      </c>
      <c r="D337" s="23">
        <f t="shared" si="8"/>
        <v>0</v>
      </c>
      <c r="E337" s="23">
        <f t="shared" si="8"/>
        <v>0</v>
      </c>
      <c r="F337" s="23">
        <f t="shared" si="8"/>
        <v>0</v>
      </c>
      <c r="G337" s="23">
        <f t="shared" si="8"/>
        <v>1.4717109957066503E-2</v>
      </c>
      <c r="H337" s="23">
        <f t="shared" si="8"/>
        <v>3.4934090378120168E-2</v>
      </c>
      <c r="I337" s="23">
        <f t="shared" si="8"/>
        <v>0</v>
      </c>
      <c r="J337" s="23">
        <f t="shared" si="8"/>
        <v>0</v>
      </c>
      <c r="K337" s="23">
        <f t="shared" si="8"/>
        <v>4.3454610049740007E-4</v>
      </c>
      <c r="L337" s="23">
        <f t="shared" si="8"/>
        <v>0</v>
      </c>
      <c r="M337" s="23">
        <f t="shared" si="8"/>
        <v>0</v>
      </c>
      <c r="N337" s="23">
        <f t="shared" si="8"/>
        <v>0</v>
      </c>
      <c r="O337" s="19" t="e">
        <f>RATE(M$324-B$324,,-B337,M337)</f>
        <v>#NUM!</v>
      </c>
      <c r="P337" s="24" t="s">
        <v>903</v>
      </c>
      <c r="Q337" s="10"/>
      <c r="R337" s="10"/>
      <c r="S337" s="10"/>
      <c r="T337" s="10"/>
      <c r="U337" s="10"/>
      <c r="V337" s="10"/>
      <c r="W337" s="10"/>
      <c r="X337" s="10"/>
      <c r="Y337" s="10"/>
      <c r="Z337" s="10"/>
      <c r="AA337" s="10"/>
      <c r="AB337" s="10"/>
      <c r="AC337" s="10"/>
      <c r="AD337" s="10"/>
      <c r="AE337" s="10"/>
      <c r="AF337" s="10"/>
      <c r="AG337" s="10"/>
      <c r="AH337" s="10"/>
      <c r="AI337" s="10"/>
      <c r="AJ337" s="10"/>
      <c r="AK337" s="10"/>
      <c r="AL337" s="10"/>
      <c r="AM337" s="10"/>
      <c r="AN337" s="10"/>
      <c r="AO337" s="10"/>
      <c r="AP337" s="10"/>
      <c r="AQ337" s="10"/>
      <c r="AR337" s="10"/>
      <c r="AS337" s="10"/>
      <c r="AT337" s="10"/>
      <c r="AU337" s="10"/>
      <c r="AV337" s="10"/>
      <c r="AW337" s="10"/>
      <c r="AX337" s="10"/>
      <c r="AY337" s="10"/>
      <c r="AZ337" s="10"/>
      <c r="BA337" s="10"/>
      <c r="BB337" s="10"/>
      <c r="BC337" s="10"/>
      <c r="BD337" s="10"/>
      <c r="BE337" s="10"/>
      <c r="BF337" s="10"/>
      <c r="BG337" s="10"/>
      <c r="BH337" s="10"/>
      <c r="BI337" s="10"/>
      <c r="BJ337" s="10"/>
      <c r="BK337" s="10"/>
      <c r="BL337" s="10"/>
      <c r="BM337" s="10"/>
      <c r="BN337" s="10"/>
      <c r="BO337" s="10"/>
      <c r="BP337" s="10"/>
      <c r="BQ337" s="10"/>
      <c r="BR337" s="10"/>
      <c r="BS337" s="10"/>
    </row>
    <row r="338" spans="1:71" ht="16.5" customHeight="1" x14ac:dyDescent="0.3">
      <c r="A338" s="10"/>
      <c r="B338" s="165" t="s">
        <v>964</v>
      </c>
      <c r="C338" s="155"/>
      <c r="D338" s="155"/>
      <c r="E338" s="155"/>
      <c r="F338" s="155"/>
      <c r="G338" s="155"/>
      <c r="H338" s="155"/>
      <c r="I338" s="155"/>
      <c r="J338" s="155"/>
      <c r="K338" s="155"/>
      <c r="L338" s="155"/>
      <c r="M338" s="155"/>
      <c r="N338" s="156"/>
      <c r="O338" s="19"/>
      <c r="P338" s="12"/>
      <c r="Q338" s="10"/>
      <c r="R338" s="10"/>
      <c r="S338" s="10"/>
      <c r="T338" s="10"/>
      <c r="U338" s="10"/>
      <c r="V338" s="10"/>
      <c r="W338" s="10"/>
      <c r="X338" s="10"/>
      <c r="Y338" s="10"/>
      <c r="Z338" s="10"/>
      <c r="AA338" s="10"/>
      <c r="AB338" s="10"/>
      <c r="AC338" s="10"/>
      <c r="AD338" s="10"/>
      <c r="AE338" s="10"/>
      <c r="AF338" s="10"/>
      <c r="AG338" s="10"/>
      <c r="AH338" s="10"/>
      <c r="AI338" s="10"/>
      <c r="AJ338" s="10"/>
      <c r="AK338" s="10"/>
      <c r="AL338" s="10"/>
      <c r="AM338" s="10"/>
      <c r="AN338" s="10"/>
      <c r="AO338" s="10"/>
      <c r="AP338" s="10"/>
      <c r="AQ338" s="10"/>
      <c r="AR338" s="10"/>
      <c r="AS338" s="10"/>
      <c r="AT338" s="10"/>
      <c r="AU338" s="10"/>
      <c r="AV338" s="10"/>
      <c r="AW338" s="10"/>
      <c r="AX338" s="10"/>
      <c r="AY338" s="10"/>
      <c r="AZ338" s="10"/>
      <c r="BA338" s="10"/>
      <c r="BB338" s="10"/>
      <c r="BC338" s="10"/>
      <c r="BD338" s="10"/>
      <c r="BE338" s="10"/>
      <c r="BF338" s="10"/>
      <c r="BG338" s="10"/>
      <c r="BH338" s="10"/>
      <c r="BI338" s="10"/>
      <c r="BJ338" s="10"/>
      <c r="BK338" s="10"/>
      <c r="BL338" s="10"/>
      <c r="BM338" s="10"/>
      <c r="BN338" s="10"/>
      <c r="BO338" s="10"/>
      <c r="BP338" s="10"/>
      <c r="BQ338" s="10"/>
      <c r="BR338" s="10"/>
      <c r="BS338" s="10"/>
    </row>
    <row r="339" spans="1:71" ht="16.5" customHeight="1" x14ac:dyDescent="0.3">
      <c r="A339" s="10"/>
      <c r="B339" s="21">
        <f t="shared" ref="B339:N342" si="9">IFERROR(VLOOKUP($B$338,$4:$126,MATCH($P339&amp;"/"&amp;B$324,$2:$2,0),FALSE),"")</f>
        <v>6079313</v>
      </c>
      <c r="C339" s="21">
        <f t="shared" si="9"/>
        <v>7491961</v>
      </c>
      <c r="D339" s="21">
        <f t="shared" si="9"/>
        <v>6456499</v>
      </c>
      <c r="E339" s="21">
        <f t="shared" si="9"/>
        <v>10339358</v>
      </c>
      <c r="F339" s="21">
        <f t="shared" si="9"/>
        <v>11974807</v>
      </c>
      <c r="G339" s="21">
        <f t="shared" si="9"/>
        <v>12331796</v>
      </c>
      <c r="H339" s="21">
        <f t="shared" si="9"/>
        <v>13284418</v>
      </c>
      <c r="I339" s="21">
        <f t="shared" si="9"/>
        <v>13607514</v>
      </c>
      <c r="J339" s="21">
        <f t="shared" si="9"/>
        <v>15535560</v>
      </c>
      <c r="K339" s="21">
        <f t="shared" si="9"/>
        <v>16161127</v>
      </c>
      <c r="L339" s="21">
        <f t="shared" si="9"/>
        <v>13961077</v>
      </c>
      <c r="M339" s="21">
        <f t="shared" si="9"/>
        <v>14797718</v>
      </c>
      <c r="N339" s="21">
        <f t="shared" si="9"/>
        <v>15705143</v>
      </c>
      <c r="O339" s="19"/>
      <c r="P339" s="22" t="s">
        <v>899</v>
      </c>
      <c r="Q339" s="10"/>
      <c r="R339" s="10"/>
      <c r="S339" s="10"/>
      <c r="T339" s="10"/>
      <c r="U339" s="10"/>
      <c r="V339" s="10"/>
      <c r="W339" s="10"/>
      <c r="X339" s="10"/>
      <c r="Y339" s="10"/>
      <c r="Z339" s="10"/>
      <c r="AA339" s="10"/>
      <c r="AB339" s="10"/>
      <c r="AC339" s="10"/>
      <c r="AD339" s="10"/>
      <c r="AE339" s="10"/>
      <c r="AF339" s="10"/>
      <c r="AG339" s="10"/>
      <c r="AH339" s="10"/>
      <c r="AI339" s="10"/>
      <c r="AJ339" s="10"/>
      <c r="AK339" s="10"/>
      <c r="AL339" s="10"/>
      <c r="AM339" s="10"/>
      <c r="AN339" s="10"/>
      <c r="AO339" s="10"/>
      <c r="AP339" s="10"/>
      <c r="AQ339" s="10"/>
      <c r="AR339" s="10"/>
      <c r="AS339" s="10"/>
      <c r="AT339" s="10"/>
      <c r="AU339" s="10"/>
      <c r="AV339" s="10"/>
      <c r="AW339" s="10"/>
      <c r="AX339" s="10"/>
      <c r="AY339" s="10"/>
      <c r="AZ339" s="10"/>
      <c r="BA339" s="10"/>
      <c r="BB339" s="10"/>
      <c r="BC339" s="10"/>
      <c r="BD339" s="10"/>
      <c r="BE339" s="10"/>
      <c r="BF339" s="10"/>
      <c r="BG339" s="10"/>
      <c r="BH339" s="10"/>
      <c r="BI339" s="10"/>
      <c r="BJ339" s="10"/>
      <c r="BK339" s="10"/>
      <c r="BL339" s="10"/>
      <c r="BM339" s="10"/>
      <c r="BN339" s="10"/>
      <c r="BO339" s="10"/>
      <c r="BP339" s="10"/>
      <c r="BQ339" s="10"/>
      <c r="BR339" s="10"/>
      <c r="BS339" s="10"/>
    </row>
    <row r="340" spans="1:71" ht="16.5" customHeight="1" x14ac:dyDescent="0.3">
      <c r="A340" s="10"/>
      <c r="B340" s="21">
        <f t="shared" si="9"/>
        <v>6999043</v>
      </c>
      <c r="C340" s="21">
        <f t="shared" si="9"/>
        <v>6811227</v>
      </c>
      <c r="D340" s="21">
        <f t="shared" si="9"/>
        <v>6918882</v>
      </c>
      <c r="E340" s="21">
        <f t="shared" si="9"/>
        <v>11210281</v>
      </c>
      <c r="F340" s="21">
        <f t="shared" si="9"/>
        <v>12811627</v>
      </c>
      <c r="G340" s="21">
        <f t="shared" si="9"/>
        <v>14754216</v>
      </c>
      <c r="H340" s="21">
        <f t="shared" si="9"/>
        <v>14859356</v>
      </c>
      <c r="I340" s="21">
        <f t="shared" si="9"/>
        <v>14807170</v>
      </c>
      <c r="J340" s="21">
        <f t="shared" si="9"/>
        <v>17415347</v>
      </c>
      <c r="K340" s="21">
        <f t="shared" si="9"/>
        <v>18076803</v>
      </c>
      <c r="L340" s="21">
        <f t="shared" si="9"/>
        <v>15637149</v>
      </c>
      <c r="M340" s="21">
        <f t="shared" si="9"/>
        <v>15422256</v>
      </c>
      <c r="N340" s="21">
        <f t="shared" si="9"/>
        <v>13903963</v>
      </c>
      <c r="O340" s="19"/>
      <c r="P340" s="22" t="s">
        <v>900</v>
      </c>
      <c r="Q340" s="10"/>
      <c r="R340" s="10"/>
      <c r="S340" s="10"/>
      <c r="T340" s="10"/>
      <c r="U340" s="10"/>
      <c r="V340" s="10"/>
      <c r="W340" s="10"/>
      <c r="X340" s="10"/>
      <c r="Y340" s="10"/>
      <c r="Z340" s="10"/>
      <c r="AA340" s="10"/>
      <c r="AB340" s="10"/>
      <c r="AC340" s="10"/>
      <c r="AD340" s="10"/>
      <c r="AE340" s="10"/>
      <c r="AF340" s="10"/>
      <c r="AG340" s="10"/>
      <c r="AH340" s="10"/>
      <c r="AI340" s="10"/>
      <c r="AJ340" s="10"/>
      <c r="AK340" s="10"/>
      <c r="AL340" s="10"/>
      <c r="AM340" s="10"/>
      <c r="AN340" s="10"/>
      <c r="AO340" s="10"/>
      <c r="AP340" s="10"/>
      <c r="AQ340" s="10"/>
      <c r="AR340" s="10"/>
      <c r="AS340" s="10"/>
      <c r="AT340" s="10"/>
      <c r="AU340" s="10"/>
      <c r="AV340" s="10"/>
      <c r="AW340" s="10"/>
      <c r="AX340" s="10"/>
      <c r="AY340" s="10"/>
      <c r="AZ340" s="10"/>
      <c r="BA340" s="10"/>
      <c r="BB340" s="10"/>
      <c r="BC340" s="10"/>
      <c r="BD340" s="10"/>
      <c r="BE340" s="10"/>
      <c r="BF340" s="10"/>
      <c r="BG340" s="10"/>
      <c r="BH340" s="10"/>
      <c r="BI340" s="10"/>
      <c r="BJ340" s="10"/>
      <c r="BK340" s="10"/>
      <c r="BL340" s="10"/>
      <c r="BM340" s="10"/>
      <c r="BN340" s="10"/>
      <c r="BO340" s="10"/>
      <c r="BP340" s="10"/>
      <c r="BQ340" s="10"/>
      <c r="BR340" s="10"/>
      <c r="BS340" s="10"/>
    </row>
    <row r="341" spans="1:71" ht="16.5" customHeight="1" x14ac:dyDescent="0.3">
      <c r="A341" s="10"/>
      <c r="B341" s="21">
        <f t="shared" si="9"/>
        <v>7375659</v>
      </c>
      <c r="C341" s="21">
        <f t="shared" si="9"/>
        <v>6524408</v>
      </c>
      <c r="D341" s="21">
        <f t="shared" si="9"/>
        <v>6149731</v>
      </c>
      <c r="E341" s="21">
        <f t="shared" si="9"/>
        <v>10709650</v>
      </c>
      <c r="F341" s="21">
        <f t="shared" si="9"/>
        <v>12267003</v>
      </c>
      <c r="G341" s="21">
        <f t="shared" si="9"/>
        <v>13054693</v>
      </c>
      <c r="H341" s="21">
        <f t="shared" si="9"/>
        <v>13453681</v>
      </c>
      <c r="I341" s="21">
        <f t="shared" si="9"/>
        <v>14122912</v>
      </c>
      <c r="J341" s="21">
        <f t="shared" si="9"/>
        <v>17411517</v>
      </c>
      <c r="K341" s="21">
        <f t="shared" si="9"/>
        <v>18109227</v>
      </c>
      <c r="L341" s="21">
        <f t="shared" si="9"/>
        <v>15851816</v>
      </c>
      <c r="M341" s="21">
        <f t="shared" si="9"/>
        <v>15461923</v>
      </c>
      <c r="N341" s="21">
        <f t="shared" si="9"/>
        <v>14344031</v>
      </c>
      <c r="O341" s="19"/>
      <c r="P341" s="22" t="s">
        <v>901</v>
      </c>
      <c r="Q341" s="10"/>
      <c r="R341" s="10"/>
      <c r="S341" s="10"/>
      <c r="T341" s="10"/>
      <c r="U341" s="10"/>
      <c r="V341" s="10"/>
      <c r="W341" s="10"/>
      <c r="X341" s="10"/>
      <c r="Y341" s="10"/>
      <c r="Z341" s="10"/>
      <c r="AA341" s="10"/>
      <c r="AB341" s="10"/>
      <c r="AC341" s="10"/>
      <c r="AD341" s="10"/>
      <c r="AE341" s="10"/>
      <c r="AF341" s="10"/>
      <c r="AG341" s="10"/>
      <c r="AH341" s="10"/>
      <c r="AI341" s="10"/>
      <c r="AJ341" s="10"/>
      <c r="AK341" s="10"/>
      <c r="AL341" s="10"/>
      <c r="AM341" s="10"/>
      <c r="AN341" s="10"/>
      <c r="AO341" s="10"/>
      <c r="AP341" s="10"/>
      <c r="AQ341" s="10"/>
      <c r="AR341" s="10"/>
      <c r="AS341" s="10"/>
      <c r="AT341" s="10"/>
      <c r="AU341" s="10"/>
      <c r="AV341" s="10"/>
      <c r="AW341" s="10"/>
      <c r="AX341" s="10"/>
      <c r="AY341" s="10"/>
      <c r="AZ341" s="10"/>
      <c r="BA341" s="10"/>
      <c r="BB341" s="10"/>
      <c r="BC341" s="10"/>
      <c r="BD341" s="10"/>
      <c r="BE341" s="10"/>
      <c r="BF341" s="10"/>
      <c r="BG341" s="10"/>
      <c r="BH341" s="10"/>
      <c r="BI341" s="10"/>
      <c r="BJ341" s="10"/>
      <c r="BK341" s="10"/>
      <c r="BL341" s="10"/>
      <c r="BM341" s="10"/>
      <c r="BN341" s="10"/>
      <c r="BO341" s="10"/>
      <c r="BP341" s="10"/>
      <c r="BQ341" s="10"/>
      <c r="BR341" s="10"/>
      <c r="BS341" s="10"/>
    </row>
    <row r="342" spans="1:71" ht="16.5" customHeight="1" x14ac:dyDescent="0.3">
      <c r="A342" s="10"/>
      <c r="B342" s="21">
        <f t="shared" si="9"/>
        <v>7104888</v>
      </c>
      <c r="C342" s="21">
        <f t="shared" si="9"/>
        <v>6501039.5599999996</v>
      </c>
      <c r="D342" s="21">
        <f t="shared" si="9"/>
        <v>9217858.3800000008</v>
      </c>
      <c r="E342" s="21">
        <f t="shared" si="9"/>
        <v>11160791.42</v>
      </c>
      <c r="F342" s="21">
        <f t="shared" si="9"/>
        <v>11918157.722999999</v>
      </c>
      <c r="G342" s="21">
        <f t="shared" si="9"/>
        <v>13948340.827</v>
      </c>
      <c r="H342" s="21">
        <f t="shared" si="9"/>
        <v>15403766.437999999</v>
      </c>
      <c r="I342" s="21">
        <f t="shared" si="9"/>
        <v>15775582.15</v>
      </c>
      <c r="J342" s="21">
        <f t="shared" si="9"/>
        <v>16412244</v>
      </c>
      <c r="K342" s="21">
        <f t="shared" si="9"/>
        <v>16343842</v>
      </c>
      <c r="L342" s="21">
        <f t="shared" si="9"/>
        <v>16018214</v>
      </c>
      <c r="M342" s="21">
        <f t="shared" si="9"/>
        <v>14868926</v>
      </c>
      <c r="N342" s="21">
        <f>IFERROR(VLOOKUP($B$338,$4:$126,MATCH($P342&amp;"/"&amp;N$324,$2:$2,0),FALSE),IFERROR(VLOOKUP($B$338,$4:$126,MATCH($P341&amp;"/"&amp;N$324,$2:$2,0),FALSE),IFERROR(VLOOKUP($B$338,$4:$126,MATCH($P340&amp;"/"&amp;N$324,$2:$2,0),FALSE),IFERROR(VLOOKUP($B$338,$4:$126,MATCH($P339&amp;"/"&amp;N$324,$2:$2,0),FALSE),""))))</f>
        <v>14344031</v>
      </c>
      <c r="O342" s="19">
        <f t="shared" ref="O342:O343" si="10">RATE(M$324-B$324,,-B342,M342)</f>
        <v>6.9440380836801374E-2</v>
      </c>
      <c r="P342" s="22" t="s">
        <v>902</v>
      </c>
      <c r="Q342" s="10"/>
      <c r="R342" s="10"/>
      <c r="S342" s="10"/>
      <c r="T342" s="10"/>
      <c r="U342" s="10"/>
      <c r="V342" s="10"/>
      <c r="W342" s="10"/>
      <c r="X342" s="10"/>
      <c r="Y342" s="10"/>
      <c r="Z342" s="10"/>
      <c r="AA342" s="10"/>
      <c r="AB342" s="10"/>
      <c r="AC342" s="10"/>
      <c r="AD342" s="10"/>
      <c r="AE342" s="10"/>
      <c r="AF342" s="10"/>
      <c r="AG342" s="10"/>
      <c r="AH342" s="10"/>
      <c r="AI342" s="10"/>
      <c r="AJ342" s="10"/>
      <c r="AK342" s="10"/>
      <c r="AL342" s="10"/>
      <c r="AM342" s="10"/>
      <c r="AN342" s="10"/>
      <c r="AO342" s="10"/>
      <c r="AP342" s="10"/>
      <c r="AQ342" s="10"/>
      <c r="AR342" s="10"/>
      <c r="AS342" s="10"/>
      <c r="AT342" s="10"/>
      <c r="AU342" s="10"/>
      <c r="AV342" s="10"/>
      <c r="AW342" s="10"/>
      <c r="AX342" s="10"/>
      <c r="AY342" s="10"/>
      <c r="AZ342" s="10"/>
      <c r="BA342" s="10"/>
      <c r="BB342" s="10"/>
      <c r="BC342" s="10"/>
      <c r="BD342" s="10"/>
      <c r="BE342" s="10"/>
      <c r="BF342" s="10"/>
      <c r="BG342" s="10"/>
      <c r="BH342" s="10"/>
      <c r="BI342" s="10"/>
      <c r="BJ342" s="10"/>
      <c r="BK342" s="10"/>
      <c r="BL342" s="10"/>
      <c r="BM342" s="10"/>
      <c r="BN342" s="10"/>
      <c r="BO342" s="10"/>
      <c r="BP342" s="10"/>
      <c r="BQ342" s="10"/>
      <c r="BR342" s="10"/>
      <c r="BS342" s="10"/>
    </row>
    <row r="343" spans="1:71" ht="16.5" customHeight="1" x14ac:dyDescent="0.3">
      <c r="A343" s="10"/>
      <c r="B343" s="23">
        <f t="shared" ref="B343:N343" si="11">+B342/B$378</f>
        <v>0.17822244875183496</v>
      </c>
      <c r="C343" s="23">
        <f t="shared" si="11"/>
        <v>0.18123919364747429</v>
      </c>
      <c r="D343" s="23">
        <f t="shared" si="11"/>
        <v>0.12327143270891212</v>
      </c>
      <c r="E343" s="23">
        <f t="shared" si="11"/>
        <v>0.13409647578463135</v>
      </c>
      <c r="F343" s="23">
        <f t="shared" si="11"/>
        <v>0.12577382642176907</v>
      </c>
      <c r="G343" s="23">
        <f t="shared" si="11"/>
        <v>0.12880510106518014</v>
      </c>
      <c r="H343" s="23">
        <f t="shared" si="11"/>
        <v>0.13343218429784348</v>
      </c>
      <c r="I343" s="23">
        <f t="shared" si="11"/>
        <v>0.14151421887723054</v>
      </c>
      <c r="J343" s="23">
        <f t="shared" si="11"/>
        <v>0.11528248252176161</v>
      </c>
      <c r="K343" s="23">
        <f t="shared" si="11"/>
        <v>0.11173934563004451</v>
      </c>
      <c r="L343" s="23">
        <f t="shared" si="11"/>
        <v>0.11287102754147342</v>
      </c>
      <c r="M343" s="23">
        <f t="shared" si="11"/>
        <v>0.10477785669608708</v>
      </c>
      <c r="N343" s="23">
        <f t="shared" si="11"/>
        <v>9.9068603125838359E-2</v>
      </c>
      <c r="O343" s="19">
        <f t="shared" si="10"/>
        <v>-4.7142583693719958E-2</v>
      </c>
      <c r="P343" s="24" t="s">
        <v>903</v>
      </c>
      <c r="Q343" s="10"/>
      <c r="R343" s="10"/>
      <c r="S343" s="10"/>
      <c r="T343" s="10"/>
      <c r="U343" s="10"/>
      <c r="V343" s="10"/>
      <c r="W343" s="10"/>
      <c r="X343" s="10"/>
      <c r="Y343" s="10"/>
      <c r="Z343" s="10"/>
      <c r="AA343" s="10"/>
      <c r="AB343" s="10"/>
      <c r="AC343" s="10"/>
      <c r="AD343" s="10"/>
      <c r="AE343" s="10"/>
      <c r="AF343" s="10"/>
      <c r="AG343" s="10"/>
      <c r="AH343" s="10"/>
      <c r="AI343" s="10"/>
      <c r="AJ343" s="10"/>
      <c r="AK343" s="10"/>
      <c r="AL343" s="10"/>
      <c r="AM343" s="10"/>
      <c r="AN343" s="10"/>
      <c r="AO343" s="10"/>
      <c r="AP343" s="10"/>
      <c r="AQ343" s="10"/>
      <c r="AR343" s="10"/>
      <c r="AS343" s="10"/>
      <c r="AT343" s="10"/>
      <c r="AU343" s="10"/>
      <c r="AV343" s="10"/>
      <c r="AW343" s="10"/>
      <c r="AX343" s="10"/>
      <c r="AY343" s="10"/>
      <c r="AZ343" s="10"/>
      <c r="BA343" s="10"/>
      <c r="BB343" s="10"/>
      <c r="BC343" s="10"/>
      <c r="BD343" s="10"/>
      <c r="BE343" s="10"/>
      <c r="BF343" s="10"/>
      <c r="BG343" s="10"/>
      <c r="BH343" s="10"/>
      <c r="BI343" s="10"/>
      <c r="BJ343" s="10"/>
      <c r="BK343" s="10"/>
      <c r="BL343" s="10"/>
      <c r="BM343" s="10"/>
      <c r="BN343" s="10"/>
      <c r="BO343" s="10"/>
      <c r="BP343" s="10"/>
      <c r="BQ343" s="10"/>
      <c r="BR343" s="10"/>
      <c r="BS343" s="10"/>
    </row>
    <row r="344" spans="1:71" ht="16.5" customHeight="1" x14ac:dyDescent="0.3">
      <c r="A344" s="10"/>
      <c r="B344" s="165" t="s">
        <v>966</v>
      </c>
      <c r="C344" s="155"/>
      <c r="D344" s="155"/>
      <c r="E344" s="155"/>
      <c r="F344" s="155"/>
      <c r="G344" s="155"/>
      <c r="H344" s="155"/>
      <c r="I344" s="155"/>
      <c r="J344" s="155"/>
      <c r="K344" s="155"/>
      <c r="L344" s="155"/>
      <c r="M344" s="155"/>
      <c r="N344" s="156"/>
      <c r="O344" s="19"/>
      <c r="P344" s="12"/>
      <c r="Q344" s="10"/>
      <c r="R344" s="10"/>
      <c r="S344" s="10"/>
      <c r="T344" s="10"/>
      <c r="U344" s="10"/>
      <c r="V344" s="10"/>
      <c r="W344" s="10"/>
      <c r="X344" s="10"/>
      <c r="Y344" s="10"/>
      <c r="Z344" s="10"/>
      <c r="AA344" s="10"/>
      <c r="AB344" s="10"/>
      <c r="AC344" s="10"/>
      <c r="AD344" s="10"/>
      <c r="AE344" s="10"/>
      <c r="AF344" s="10"/>
      <c r="AG344" s="10"/>
      <c r="AH344" s="10"/>
      <c r="AI344" s="10"/>
      <c r="AJ344" s="10"/>
      <c r="AK344" s="10"/>
      <c r="AL344" s="10"/>
      <c r="AM344" s="10"/>
      <c r="AN344" s="10"/>
      <c r="AO344" s="10"/>
      <c r="AP344" s="10"/>
      <c r="AQ344" s="10"/>
      <c r="AR344" s="10"/>
      <c r="AS344" s="10"/>
      <c r="AT344" s="10"/>
      <c r="AU344" s="10"/>
      <c r="AV344" s="10"/>
      <c r="AW344" s="10"/>
      <c r="AX344" s="10"/>
      <c r="AY344" s="10"/>
      <c r="AZ344" s="10"/>
      <c r="BA344" s="10"/>
      <c r="BB344" s="10"/>
      <c r="BC344" s="10"/>
      <c r="BD344" s="10"/>
      <c r="BE344" s="10"/>
      <c r="BF344" s="10"/>
      <c r="BG344" s="10"/>
      <c r="BH344" s="10"/>
      <c r="BI344" s="10"/>
      <c r="BJ344" s="10"/>
      <c r="BK344" s="10"/>
      <c r="BL344" s="10"/>
      <c r="BM344" s="10"/>
      <c r="BN344" s="10"/>
      <c r="BO344" s="10"/>
      <c r="BP344" s="10"/>
      <c r="BQ344" s="10"/>
      <c r="BR344" s="10"/>
      <c r="BS344" s="10"/>
    </row>
    <row r="345" spans="1:71" ht="16.5" customHeight="1" x14ac:dyDescent="0.3">
      <c r="A345" s="10"/>
      <c r="B345" s="21">
        <f t="shared" ref="B345:N348" si="12">IFERROR(VLOOKUP($B$344,$4:$126,MATCH($P345&amp;"/"&amp;B$324,$2:$2,0),FALSE),"")</f>
        <v>14218102</v>
      </c>
      <c r="C345" s="21">
        <f t="shared" si="12"/>
        <v>16696822</v>
      </c>
      <c r="D345" s="21">
        <f t="shared" si="12"/>
        <v>15228573</v>
      </c>
      <c r="E345" s="21">
        <f t="shared" si="12"/>
        <v>21780915</v>
      </c>
      <c r="F345" s="21">
        <f t="shared" si="12"/>
        <v>27490838</v>
      </c>
      <c r="G345" s="21">
        <f t="shared" si="12"/>
        <v>33546713</v>
      </c>
      <c r="H345" s="21">
        <f t="shared" si="12"/>
        <v>34463889</v>
      </c>
      <c r="I345" s="21">
        <f t="shared" si="12"/>
        <v>34133354</v>
      </c>
      <c r="J345" s="21">
        <f t="shared" si="12"/>
        <v>33062536</v>
      </c>
      <c r="K345" s="21">
        <f t="shared" si="12"/>
        <v>39129576</v>
      </c>
      <c r="L345" s="21">
        <f t="shared" si="12"/>
        <v>40690667</v>
      </c>
      <c r="M345" s="21">
        <f t="shared" si="12"/>
        <v>36859224</v>
      </c>
      <c r="N345" s="21">
        <f t="shared" si="12"/>
        <v>35719609</v>
      </c>
      <c r="O345" s="19"/>
      <c r="P345" s="22" t="s">
        <v>899</v>
      </c>
      <c r="Q345" s="10"/>
      <c r="R345" s="10"/>
      <c r="S345" s="10"/>
      <c r="T345" s="10"/>
      <c r="U345" s="10"/>
      <c r="V345" s="10"/>
      <c r="W345" s="10"/>
      <c r="X345" s="10"/>
      <c r="Y345" s="10"/>
      <c r="Z345" s="10"/>
      <c r="AA345" s="10"/>
      <c r="AB345" s="10"/>
      <c r="AC345" s="10"/>
      <c r="AD345" s="10"/>
      <c r="AE345" s="10"/>
      <c r="AF345" s="10"/>
      <c r="AG345" s="10"/>
      <c r="AH345" s="10"/>
      <c r="AI345" s="10"/>
      <c r="AJ345" s="10"/>
      <c r="AK345" s="10"/>
      <c r="AL345" s="10"/>
      <c r="AM345" s="10"/>
      <c r="AN345" s="10"/>
      <c r="AO345" s="10"/>
      <c r="AP345" s="10"/>
      <c r="AQ345" s="10"/>
      <c r="AR345" s="10"/>
      <c r="AS345" s="10"/>
      <c r="AT345" s="10"/>
      <c r="AU345" s="10"/>
      <c r="AV345" s="10"/>
      <c r="AW345" s="10"/>
      <c r="AX345" s="10"/>
      <c r="AY345" s="10"/>
      <c r="AZ345" s="10"/>
      <c r="BA345" s="10"/>
      <c r="BB345" s="10"/>
      <c r="BC345" s="10"/>
      <c r="BD345" s="10"/>
      <c r="BE345" s="10"/>
      <c r="BF345" s="10"/>
      <c r="BG345" s="10"/>
      <c r="BH345" s="10"/>
      <c r="BI345" s="10"/>
      <c r="BJ345" s="10"/>
      <c r="BK345" s="10"/>
      <c r="BL345" s="10"/>
      <c r="BM345" s="10"/>
      <c r="BN345" s="10"/>
      <c r="BO345" s="10"/>
      <c r="BP345" s="10"/>
      <c r="BQ345" s="10"/>
      <c r="BR345" s="10"/>
      <c r="BS345" s="10"/>
    </row>
    <row r="346" spans="1:71" ht="16.5" customHeight="1" x14ac:dyDescent="0.3">
      <c r="A346" s="10"/>
      <c r="B346" s="21">
        <f t="shared" si="12"/>
        <v>15233738</v>
      </c>
      <c r="C346" s="21">
        <f t="shared" si="12"/>
        <v>16294265</v>
      </c>
      <c r="D346" s="21">
        <f t="shared" si="12"/>
        <v>16787056</v>
      </c>
      <c r="E346" s="21">
        <f t="shared" si="12"/>
        <v>22986007</v>
      </c>
      <c r="F346" s="21">
        <f t="shared" si="12"/>
        <v>29342539</v>
      </c>
      <c r="G346" s="21">
        <f t="shared" si="12"/>
        <v>34637462</v>
      </c>
      <c r="H346" s="21">
        <f t="shared" si="12"/>
        <v>33884960</v>
      </c>
      <c r="I346" s="21">
        <f t="shared" si="12"/>
        <v>33169349</v>
      </c>
      <c r="J346" s="21">
        <f t="shared" si="12"/>
        <v>34976601</v>
      </c>
      <c r="K346" s="21">
        <f t="shared" si="12"/>
        <v>40417978</v>
      </c>
      <c r="L346" s="21">
        <f t="shared" si="12"/>
        <v>39707722</v>
      </c>
      <c r="M346" s="21">
        <f t="shared" si="12"/>
        <v>37125714</v>
      </c>
      <c r="N346" s="21">
        <f t="shared" si="12"/>
        <v>34695744</v>
      </c>
      <c r="O346" s="19"/>
      <c r="P346" s="22" t="s">
        <v>900</v>
      </c>
      <c r="Q346" s="10"/>
      <c r="R346" s="10"/>
      <c r="S346" s="10"/>
      <c r="T346" s="10"/>
      <c r="U346" s="10"/>
      <c r="V346" s="10"/>
      <c r="W346" s="10"/>
      <c r="X346" s="10"/>
      <c r="Y346" s="10"/>
      <c r="Z346" s="10"/>
      <c r="AA346" s="10"/>
      <c r="AB346" s="10"/>
      <c r="AC346" s="10"/>
      <c r="AD346" s="10"/>
      <c r="AE346" s="10"/>
      <c r="AF346" s="10"/>
      <c r="AG346" s="10"/>
      <c r="AH346" s="10"/>
      <c r="AI346" s="10"/>
      <c r="AJ346" s="10"/>
      <c r="AK346" s="10"/>
      <c r="AL346" s="10"/>
      <c r="AM346" s="10"/>
      <c r="AN346" s="10"/>
      <c r="AO346" s="10"/>
      <c r="AP346" s="10"/>
      <c r="AQ346" s="10"/>
      <c r="AR346" s="10"/>
      <c r="AS346" s="10"/>
      <c r="AT346" s="10"/>
      <c r="AU346" s="10"/>
      <c r="AV346" s="10"/>
      <c r="AW346" s="10"/>
      <c r="AX346" s="10"/>
      <c r="AY346" s="10"/>
      <c r="AZ346" s="10"/>
      <c r="BA346" s="10"/>
      <c r="BB346" s="10"/>
      <c r="BC346" s="10"/>
      <c r="BD346" s="10"/>
      <c r="BE346" s="10"/>
      <c r="BF346" s="10"/>
      <c r="BG346" s="10"/>
      <c r="BH346" s="10"/>
      <c r="BI346" s="10"/>
      <c r="BJ346" s="10"/>
      <c r="BK346" s="10"/>
      <c r="BL346" s="10"/>
      <c r="BM346" s="10"/>
      <c r="BN346" s="10"/>
      <c r="BO346" s="10"/>
      <c r="BP346" s="10"/>
      <c r="BQ346" s="10"/>
      <c r="BR346" s="10"/>
      <c r="BS346" s="10"/>
    </row>
    <row r="347" spans="1:71" ht="16.5" customHeight="1" x14ac:dyDescent="0.3">
      <c r="A347" s="10"/>
      <c r="B347" s="21">
        <f t="shared" si="12"/>
        <v>19693344</v>
      </c>
      <c r="C347" s="21">
        <f t="shared" si="12"/>
        <v>17477334</v>
      </c>
      <c r="D347" s="21">
        <f t="shared" si="12"/>
        <v>16840348</v>
      </c>
      <c r="E347" s="21">
        <f t="shared" si="12"/>
        <v>25389074</v>
      </c>
      <c r="F347" s="21">
        <f t="shared" si="12"/>
        <v>29319918</v>
      </c>
      <c r="G347" s="21">
        <f t="shared" si="12"/>
        <v>36181065</v>
      </c>
      <c r="H347" s="21">
        <f t="shared" si="12"/>
        <v>35809097</v>
      </c>
      <c r="I347" s="21">
        <f t="shared" si="12"/>
        <v>35032449</v>
      </c>
      <c r="J347" s="21">
        <f t="shared" si="12"/>
        <v>37248080</v>
      </c>
      <c r="K347" s="21">
        <f t="shared" si="12"/>
        <v>42155317</v>
      </c>
      <c r="L347" s="21">
        <f t="shared" si="12"/>
        <v>39995712</v>
      </c>
      <c r="M347" s="21">
        <f t="shared" si="12"/>
        <v>36950766</v>
      </c>
      <c r="N347" s="21">
        <f t="shared" si="12"/>
        <v>37758390</v>
      </c>
      <c r="O347" s="19"/>
      <c r="P347" s="22" t="s">
        <v>901</v>
      </c>
      <c r="Q347" s="10"/>
      <c r="R347" s="10"/>
      <c r="S347" s="10"/>
      <c r="T347" s="10"/>
      <c r="U347" s="10"/>
      <c r="V347" s="10"/>
      <c r="W347" s="10"/>
      <c r="X347" s="10"/>
      <c r="Y347" s="10"/>
      <c r="Z347" s="10"/>
      <c r="AA347" s="10"/>
      <c r="AB347" s="10"/>
      <c r="AC347" s="10"/>
      <c r="AD347" s="10"/>
      <c r="AE347" s="10"/>
      <c r="AF347" s="10"/>
      <c r="AG347" s="10"/>
      <c r="AH347" s="10"/>
      <c r="AI347" s="10"/>
      <c r="AJ347" s="10"/>
      <c r="AK347" s="10"/>
      <c r="AL347" s="10"/>
      <c r="AM347" s="10"/>
      <c r="AN347" s="10"/>
      <c r="AO347" s="10"/>
      <c r="AP347" s="10"/>
      <c r="AQ347" s="10"/>
      <c r="AR347" s="10"/>
      <c r="AS347" s="10"/>
      <c r="AT347" s="10"/>
      <c r="AU347" s="10"/>
      <c r="AV347" s="10"/>
      <c r="AW347" s="10"/>
      <c r="AX347" s="10"/>
      <c r="AY347" s="10"/>
      <c r="AZ347" s="10"/>
      <c r="BA347" s="10"/>
      <c r="BB347" s="10"/>
      <c r="BC347" s="10"/>
      <c r="BD347" s="10"/>
      <c r="BE347" s="10"/>
      <c r="BF347" s="10"/>
      <c r="BG347" s="10"/>
      <c r="BH347" s="10"/>
      <c r="BI347" s="10"/>
      <c r="BJ347" s="10"/>
      <c r="BK347" s="10"/>
      <c r="BL347" s="10"/>
      <c r="BM347" s="10"/>
      <c r="BN347" s="10"/>
      <c r="BO347" s="10"/>
      <c r="BP347" s="10"/>
      <c r="BQ347" s="10"/>
      <c r="BR347" s="10"/>
      <c r="BS347" s="10"/>
    </row>
    <row r="348" spans="1:71" ht="16.5" customHeight="1" x14ac:dyDescent="0.3">
      <c r="A348" s="10"/>
      <c r="B348" s="21">
        <f t="shared" si="12"/>
        <v>19228747</v>
      </c>
      <c r="C348" s="21">
        <f t="shared" si="12"/>
        <v>16008231.52</v>
      </c>
      <c r="D348" s="21">
        <f t="shared" si="12"/>
        <v>21383155.48</v>
      </c>
      <c r="E348" s="21">
        <f t="shared" si="12"/>
        <v>26131954.5</v>
      </c>
      <c r="F348" s="21">
        <f t="shared" si="12"/>
        <v>33290478.541000001</v>
      </c>
      <c r="G348" s="21">
        <f t="shared" si="12"/>
        <v>36917346.431999996</v>
      </c>
      <c r="H348" s="21">
        <f t="shared" si="12"/>
        <v>37517574.733999997</v>
      </c>
      <c r="I348" s="21">
        <f t="shared" si="12"/>
        <v>35180216.25</v>
      </c>
      <c r="J348" s="21">
        <f t="shared" si="12"/>
        <v>39626191</v>
      </c>
      <c r="K348" s="21">
        <f t="shared" si="12"/>
        <v>43359928</v>
      </c>
      <c r="L348" s="21">
        <f t="shared" si="12"/>
        <v>38371250</v>
      </c>
      <c r="M348" s="21">
        <f t="shared" si="12"/>
        <v>36873414</v>
      </c>
      <c r="N348" s="21">
        <f>IFERROR(VLOOKUP($B$344,$4:$126,MATCH($P348&amp;"/"&amp;N$324,$2:$2,0),FALSE),IFERROR(VLOOKUP($B$344,$4:$126,MATCH($P347&amp;"/"&amp;N$324,$2:$2,0),FALSE),IFERROR(VLOOKUP($B$344,$4:$126,MATCH($P346&amp;"/"&amp;N$324,$2:$2,0),FALSE),IFERROR(VLOOKUP($B$344,$4:$126,MATCH($P345&amp;"/"&amp;N$324,$2:$2,0),FALSE),""))))</f>
        <v>37758390</v>
      </c>
      <c r="O348" s="19">
        <f t="shared" ref="O348:O349" si="13">RATE(M$324-B$324,,-B348,M348)</f>
        <v>6.0976267503352735E-2</v>
      </c>
      <c r="P348" s="22" t="s">
        <v>902</v>
      </c>
      <c r="Q348" s="10"/>
      <c r="R348" s="10"/>
      <c r="S348" s="10"/>
      <c r="T348" s="10"/>
      <c r="U348" s="10"/>
      <c r="V348" s="10"/>
      <c r="W348" s="10"/>
      <c r="X348" s="10"/>
      <c r="Y348" s="10"/>
      <c r="Z348" s="10"/>
      <c r="AA348" s="10"/>
      <c r="AB348" s="10"/>
      <c r="AC348" s="10"/>
      <c r="AD348" s="10"/>
      <c r="AE348" s="10"/>
      <c r="AF348" s="10"/>
      <c r="AG348" s="10"/>
      <c r="AH348" s="10"/>
      <c r="AI348" s="10"/>
      <c r="AJ348" s="10"/>
      <c r="AK348" s="10"/>
      <c r="AL348" s="10"/>
      <c r="AM348" s="10"/>
      <c r="AN348" s="10"/>
      <c r="AO348" s="10"/>
      <c r="AP348" s="10"/>
      <c r="AQ348" s="10"/>
      <c r="AR348" s="10"/>
      <c r="AS348" s="10"/>
      <c r="AT348" s="10"/>
      <c r="AU348" s="10"/>
      <c r="AV348" s="10"/>
      <c r="AW348" s="10"/>
      <c r="AX348" s="10"/>
      <c r="AY348" s="10"/>
      <c r="AZ348" s="10"/>
      <c r="BA348" s="10"/>
      <c r="BB348" s="10"/>
      <c r="BC348" s="10"/>
      <c r="BD348" s="10"/>
      <c r="BE348" s="10"/>
      <c r="BF348" s="10"/>
      <c r="BG348" s="10"/>
      <c r="BH348" s="10"/>
      <c r="BI348" s="10"/>
      <c r="BJ348" s="10"/>
      <c r="BK348" s="10"/>
      <c r="BL348" s="10"/>
      <c r="BM348" s="10"/>
      <c r="BN348" s="10"/>
      <c r="BO348" s="10"/>
      <c r="BP348" s="10"/>
      <c r="BQ348" s="10"/>
      <c r="BR348" s="10"/>
      <c r="BS348" s="10"/>
    </row>
    <row r="349" spans="1:71" ht="16.5" customHeight="1" x14ac:dyDescent="0.3">
      <c r="A349" s="10"/>
      <c r="B349" s="119">
        <f t="shared" ref="B349:N349" si="14">+B348/B$378</f>
        <v>0.48234319482157922</v>
      </c>
      <c r="C349" s="119">
        <f t="shared" si="14"/>
        <v>0.44628538953343666</v>
      </c>
      <c r="D349" s="119">
        <f t="shared" si="14"/>
        <v>0.2859592872001821</v>
      </c>
      <c r="E349" s="119">
        <f t="shared" si="14"/>
        <v>0.31397441919171165</v>
      </c>
      <c r="F349" s="119">
        <f t="shared" si="14"/>
        <v>0.35131863219371851</v>
      </c>
      <c r="G349" s="119">
        <f t="shared" si="14"/>
        <v>0.34091097982259161</v>
      </c>
      <c r="H349" s="119">
        <f t="shared" si="14"/>
        <v>0.32498882441930754</v>
      </c>
      <c r="I349" s="119">
        <f t="shared" si="14"/>
        <v>0.31558270086095064</v>
      </c>
      <c r="J349" s="119">
        <f t="shared" si="14"/>
        <v>0.27834132074574858</v>
      </c>
      <c r="K349" s="119">
        <f t="shared" si="14"/>
        <v>0.29644253666217796</v>
      </c>
      <c r="L349" s="119">
        <f t="shared" si="14"/>
        <v>0.27037985730186659</v>
      </c>
      <c r="M349" s="119">
        <f t="shared" si="14"/>
        <v>0.25983835604451128</v>
      </c>
      <c r="N349" s="119">
        <f t="shared" si="14"/>
        <v>0.26078240862562441</v>
      </c>
      <c r="O349" s="19">
        <f t="shared" si="13"/>
        <v>-5.4683998163136877E-2</v>
      </c>
      <c r="P349" s="24" t="s">
        <v>903</v>
      </c>
      <c r="Q349" s="10"/>
      <c r="R349" s="10"/>
      <c r="S349" s="10"/>
      <c r="T349" s="10"/>
      <c r="U349" s="10"/>
      <c r="V349" s="10"/>
      <c r="W349" s="10"/>
      <c r="X349" s="10"/>
      <c r="Y349" s="10"/>
      <c r="Z349" s="10"/>
      <c r="AA349" s="10"/>
      <c r="AB349" s="10"/>
      <c r="AC349" s="10"/>
      <c r="AD349" s="10"/>
      <c r="AE349" s="10"/>
      <c r="AF349" s="10"/>
      <c r="AG349" s="10"/>
      <c r="AH349" s="10"/>
      <c r="AI349" s="10"/>
      <c r="AJ349" s="10"/>
      <c r="AK349" s="10"/>
      <c r="AL349" s="10"/>
      <c r="AM349" s="10"/>
      <c r="AN349" s="10"/>
      <c r="AO349" s="10"/>
      <c r="AP349" s="10"/>
      <c r="AQ349" s="10"/>
      <c r="AR349" s="10"/>
      <c r="AS349" s="10"/>
      <c r="AT349" s="10"/>
      <c r="AU349" s="10"/>
      <c r="AV349" s="10"/>
      <c r="AW349" s="10"/>
      <c r="AX349" s="10"/>
      <c r="AY349" s="10"/>
      <c r="AZ349" s="10"/>
      <c r="BA349" s="10"/>
      <c r="BB349" s="10"/>
      <c r="BC349" s="10"/>
      <c r="BD349" s="10"/>
      <c r="BE349" s="10"/>
      <c r="BF349" s="10"/>
      <c r="BG349" s="10"/>
      <c r="BH349" s="10"/>
      <c r="BI349" s="10"/>
      <c r="BJ349" s="10"/>
      <c r="BK349" s="10"/>
      <c r="BL349" s="10"/>
      <c r="BM349" s="10"/>
      <c r="BN349" s="10"/>
      <c r="BO349" s="10"/>
      <c r="BP349" s="10"/>
      <c r="BQ349" s="10"/>
      <c r="BR349" s="10"/>
      <c r="BS349" s="10"/>
    </row>
    <row r="350" spans="1:71" ht="16.5" customHeight="1" x14ac:dyDescent="0.3">
      <c r="A350" s="18"/>
      <c r="B350" s="164" t="s">
        <v>971</v>
      </c>
      <c r="C350" s="158"/>
      <c r="D350" s="158"/>
      <c r="E350" s="158"/>
      <c r="F350" s="158"/>
      <c r="G350" s="158"/>
      <c r="H350" s="158"/>
      <c r="I350" s="158"/>
      <c r="J350" s="158"/>
      <c r="K350" s="158"/>
      <c r="L350" s="158"/>
      <c r="M350" s="158"/>
      <c r="N350" s="159"/>
      <c r="O350" s="19"/>
      <c r="P350" s="12"/>
      <c r="Q350" s="10"/>
      <c r="R350" s="10"/>
      <c r="S350" s="10"/>
      <c r="T350" s="10"/>
      <c r="U350" s="10"/>
      <c r="V350" s="10"/>
      <c r="W350" s="10"/>
      <c r="X350" s="10"/>
      <c r="Y350" s="10"/>
      <c r="Z350" s="10"/>
      <c r="AA350" s="10"/>
      <c r="AB350" s="10"/>
      <c r="AC350" s="10"/>
      <c r="AD350" s="10"/>
      <c r="AE350" s="10"/>
      <c r="AF350" s="10"/>
      <c r="AG350" s="10"/>
      <c r="AH350" s="10"/>
      <c r="AI350" s="10"/>
      <c r="AJ350" s="10"/>
      <c r="AK350" s="10"/>
      <c r="AL350" s="10"/>
      <c r="AM350" s="10"/>
      <c r="AN350" s="10"/>
      <c r="AO350" s="10"/>
      <c r="AP350" s="10"/>
      <c r="AQ350" s="10"/>
      <c r="AR350" s="10"/>
      <c r="AS350" s="10"/>
      <c r="AT350" s="10"/>
      <c r="AU350" s="10"/>
      <c r="AV350" s="10"/>
      <c r="AW350" s="10"/>
      <c r="AX350" s="10"/>
      <c r="AY350" s="10"/>
      <c r="AZ350" s="10"/>
      <c r="BA350" s="10"/>
      <c r="BB350" s="10"/>
      <c r="BC350" s="10"/>
      <c r="BD350" s="10"/>
      <c r="BE350" s="10"/>
      <c r="BF350" s="10"/>
      <c r="BG350" s="10"/>
      <c r="BH350" s="10"/>
      <c r="BI350" s="10"/>
      <c r="BJ350" s="10"/>
      <c r="BK350" s="10"/>
      <c r="BL350" s="10"/>
      <c r="BM350" s="10"/>
      <c r="BN350" s="10"/>
      <c r="BO350" s="10"/>
      <c r="BP350" s="10"/>
      <c r="BQ350" s="10"/>
      <c r="BR350" s="10"/>
      <c r="BS350" s="10"/>
    </row>
    <row r="351" spans="1:71" ht="16.5" customHeight="1" x14ac:dyDescent="0.3">
      <c r="A351" s="10"/>
      <c r="B351" s="21">
        <f t="shared" ref="B351:N354" si="15">IFERROR(VLOOKUP($B$350,$4:$126,MATCH($P351&amp;"/"&amp;B$324,$2:$2,0),FALSE),"")</f>
        <v>21757743</v>
      </c>
      <c r="C351" s="21">
        <f t="shared" si="15"/>
        <v>25667193</v>
      </c>
      <c r="D351" s="21">
        <f t="shared" si="15"/>
        <v>23268342</v>
      </c>
      <c r="E351" s="21">
        <f t="shared" si="15"/>
        <v>34931430</v>
      </c>
      <c r="F351" s="21">
        <f t="shared" si="15"/>
        <v>41798767</v>
      </c>
      <c r="G351" s="21">
        <f t="shared" si="15"/>
        <v>49896535</v>
      </c>
      <c r="H351" s="21">
        <f t="shared" si="15"/>
        <v>57883944</v>
      </c>
      <c r="I351" s="21">
        <f t="shared" si="15"/>
        <v>55626133</v>
      </c>
      <c r="J351" s="21">
        <f t="shared" si="15"/>
        <v>51701824</v>
      </c>
      <c r="K351" s="21">
        <f t="shared" si="15"/>
        <v>59078603</v>
      </c>
      <c r="L351" s="21">
        <f t="shared" si="15"/>
        <v>57824178</v>
      </c>
      <c r="M351" s="21">
        <f t="shared" si="15"/>
        <v>55078268</v>
      </c>
      <c r="N351" s="21">
        <f t="shared" si="15"/>
        <v>55226539</v>
      </c>
      <c r="O351" s="19"/>
      <c r="P351" s="22" t="s">
        <v>899</v>
      </c>
      <c r="Q351" s="10"/>
      <c r="R351" s="10"/>
      <c r="S351" s="10"/>
      <c r="T351" s="10"/>
      <c r="U351" s="10"/>
      <c r="V351" s="10"/>
      <c r="W351" s="10"/>
      <c r="X351" s="10"/>
      <c r="Y351" s="10"/>
      <c r="Z351" s="10"/>
      <c r="AA351" s="10"/>
      <c r="AB351" s="10"/>
      <c r="AC351" s="10"/>
      <c r="AD351" s="10"/>
      <c r="AE351" s="10"/>
      <c r="AF351" s="10"/>
      <c r="AG351" s="10"/>
      <c r="AH351" s="10"/>
      <c r="AI351" s="10"/>
      <c r="AJ351" s="10"/>
      <c r="AK351" s="10"/>
      <c r="AL351" s="10"/>
      <c r="AM351" s="10"/>
      <c r="AN351" s="10"/>
      <c r="AO351" s="10"/>
      <c r="AP351" s="10"/>
      <c r="AQ351" s="10"/>
      <c r="AR351" s="10"/>
      <c r="AS351" s="10"/>
      <c r="AT351" s="10"/>
      <c r="AU351" s="10"/>
      <c r="AV351" s="10"/>
      <c r="AW351" s="10"/>
      <c r="AX351" s="10"/>
      <c r="AY351" s="10"/>
      <c r="AZ351" s="10"/>
      <c r="BA351" s="10"/>
      <c r="BB351" s="10"/>
      <c r="BC351" s="10"/>
      <c r="BD351" s="10"/>
      <c r="BE351" s="10"/>
      <c r="BF351" s="10"/>
      <c r="BG351" s="10"/>
      <c r="BH351" s="10"/>
      <c r="BI351" s="10"/>
      <c r="BJ351" s="10"/>
      <c r="BK351" s="10"/>
      <c r="BL351" s="10"/>
      <c r="BM351" s="10"/>
      <c r="BN351" s="10"/>
      <c r="BO351" s="10"/>
      <c r="BP351" s="10"/>
      <c r="BQ351" s="10"/>
      <c r="BR351" s="10"/>
      <c r="BS351" s="10"/>
    </row>
    <row r="352" spans="1:71" ht="16.5" customHeight="1" x14ac:dyDescent="0.3">
      <c r="A352" s="10"/>
      <c r="B352" s="21">
        <f t="shared" si="15"/>
        <v>23509304</v>
      </c>
      <c r="C352" s="21">
        <f t="shared" si="15"/>
        <v>24321499</v>
      </c>
      <c r="D352" s="21">
        <f t="shared" si="15"/>
        <v>25010856</v>
      </c>
      <c r="E352" s="21">
        <f t="shared" si="15"/>
        <v>37509675</v>
      </c>
      <c r="F352" s="21">
        <f t="shared" si="15"/>
        <v>44979203</v>
      </c>
      <c r="G352" s="21">
        <f t="shared" si="15"/>
        <v>52627054</v>
      </c>
      <c r="H352" s="21">
        <f t="shared" si="15"/>
        <v>58608462</v>
      </c>
      <c r="I352" s="21">
        <f t="shared" si="15"/>
        <v>55870354</v>
      </c>
      <c r="J352" s="21">
        <f t="shared" si="15"/>
        <v>56608975</v>
      </c>
      <c r="K352" s="21">
        <f t="shared" si="15"/>
        <v>61274221</v>
      </c>
      <c r="L352" s="21">
        <f t="shared" si="15"/>
        <v>58357253</v>
      </c>
      <c r="M352" s="21">
        <f t="shared" si="15"/>
        <v>56652326</v>
      </c>
      <c r="N352" s="21">
        <f t="shared" si="15"/>
        <v>56210618</v>
      </c>
      <c r="O352" s="19"/>
      <c r="P352" s="22" t="s">
        <v>900</v>
      </c>
      <c r="Q352" s="10"/>
      <c r="R352" s="10"/>
      <c r="S352" s="10"/>
      <c r="T352" s="10"/>
      <c r="U352" s="10"/>
      <c r="V352" s="10"/>
      <c r="W352" s="10"/>
      <c r="X352" s="10"/>
      <c r="Y352" s="10"/>
      <c r="Z352" s="10"/>
      <c r="AA352" s="10"/>
      <c r="AB352" s="10"/>
      <c r="AC352" s="10"/>
      <c r="AD352" s="10"/>
      <c r="AE352" s="10"/>
      <c r="AF352" s="10"/>
      <c r="AG352" s="10"/>
      <c r="AH352" s="10"/>
      <c r="AI352" s="10"/>
      <c r="AJ352" s="10"/>
      <c r="AK352" s="10"/>
      <c r="AL352" s="10"/>
      <c r="AM352" s="10"/>
      <c r="AN352" s="10"/>
      <c r="AO352" s="10"/>
      <c r="AP352" s="10"/>
      <c r="AQ352" s="10"/>
      <c r="AR352" s="10"/>
      <c r="AS352" s="10"/>
      <c r="AT352" s="10"/>
      <c r="AU352" s="10"/>
      <c r="AV352" s="10"/>
      <c r="AW352" s="10"/>
      <c r="AX352" s="10"/>
      <c r="AY352" s="10"/>
      <c r="AZ352" s="10"/>
      <c r="BA352" s="10"/>
      <c r="BB352" s="10"/>
      <c r="BC352" s="10"/>
      <c r="BD352" s="10"/>
      <c r="BE352" s="10"/>
      <c r="BF352" s="10"/>
      <c r="BG352" s="10"/>
      <c r="BH352" s="10"/>
      <c r="BI352" s="10"/>
      <c r="BJ352" s="10"/>
      <c r="BK352" s="10"/>
      <c r="BL352" s="10"/>
      <c r="BM352" s="10"/>
      <c r="BN352" s="10"/>
      <c r="BO352" s="10"/>
      <c r="BP352" s="10"/>
      <c r="BQ352" s="10"/>
      <c r="BR352" s="10"/>
      <c r="BS352" s="10"/>
    </row>
    <row r="353" spans="1:71" ht="16.5" customHeight="1" x14ac:dyDescent="0.3">
      <c r="A353" s="10"/>
      <c r="B353" s="21">
        <f t="shared" si="15"/>
        <v>28312037</v>
      </c>
      <c r="C353" s="21">
        <f t="shared" si="15"/>
        <v>25310300</v>
      </c>
      <c r="D353" s="21">
        <f t="shared" si="15"/>
        <v>25696297</v>
      </c>
      <c r="E353" s="21">
        <f t="shared" si="15"/>
        <v>39224784</v>
      </c>
      <c r="F353" s="21">
        <f t="shared" si="15"/>
        <v>44419881</v>
      </c>
      <c r="G353" s="21">
        <f t="shared" si="15"/>
        <v>52433376</v>
      </c>
      <c r="H353" s="21">
        <f t="shared" si="15"/>
        <v>54099078</v>
      </c>
      <c r="I353" s="21">
        <f t="shared" si="15"/>
        <v>57818794</v>
      </c>
      <c r="J353" s="21">
        <f t="shared" si="15"/>
        <v>57865467</v>
      </c>
      <c r="K353" s="21">
        <f t="shared" si="15"/>
        <v>63378848</v>
      </c>
      <c r="L353" s="21">
        <f t="shared" si="15"/>
        <v>59060638</v>
      </c>
      <c r="M353" s="21">
        <f t="shared" si="15"/>
        <v>56455339</v>
      </c>
      <c r="N353" s="21">
        <f t="shared" si="15"/>
        <v>59535130</v>
      </c>
      <c r="O353" s="19"/>
      <c r="P353" s="22" t="s">
        <v>901</v>
      </c>
      <c r="Q353" s="10"/>
      <c r="R353" s="10"/>
      <c r="S353" s="10"/>
      <c r="T353" s="10"/>
      <c r="U353" s="10"/>
      <c r="V353" s="10"/>
      <c r="W353" s="10"/>
      <c r="X353" s="10"/>
      <c r="Y353" s="10"/>
      <c r="Z353" s="10"/>
      <c r="AA353" s="10"/>
      <c r="AB353" s="10"/>
      <c r="AC353" s="10"/>
      <c r="AD353" s="10"/>
      <c r="AE353" s="10"/>
      <c r="AF353" s="10"/>
      <c r="AG353" s="10"/>
      <c r="AH353" s="10"/>
      <c r="AI353" s="10"/>
      <c r="AJ353" s="10"/>
      <c r="AK353" s="10"/>
      <c r="AL353" s="10"/>
      <c r="AM353" s="10"/>
      <c r="AN353" s="10"/>
      <c r="AO353" s="10"/>
      <c r="AP353" s="10"/>
      <c r="AQ353" s="10"/>
      <c r="AR353" s="10"/>
      <c r="AS353" s="10"/>
      <c r="AT353" s="10"/>
      <c r="AU353" s="10"/>
      <c r="AV353" s="10"/>
      <c r="AW353" s="10"/>
      <c r="AX353" s="10"/>
      <c r="AY353" s="10"/>
      <c r="AZ353" s="10"/>
      <c r="BA353" s="10"/>
      <c r="BB353" s="10"/>
      <c r="BC353" s="10"/>
      <c r="BD353" s="10"/>
      <c r="BE353" s="10"/>
      <c r="BF353" s="10"/>
      <c r="BG353" s="10"/>
      <c r="BH353" s="10"/>
      <c r="BI353" s="10"/>
      <c r="BJ353" s="10"/>
      <c r="BK353" s="10"/>
      <c r="BL353" s="10"/>
      <c r="BM353" s="10"/>
      <c r="BN353" s="10"/>
      <c r="BO353" s="10"/>
      <c r="BP353" s="10"/>
      <c r="BQ353" s="10"/>
      <c r="BR353" s="10"/>
      <c r="BS353" s="10"/>
    </row>
    <row r="354" spans="1:71" ht="16.5" customHeight="1" x14ac:dyDescent="0.3">
      <c r="A354" s="10"/>
      <c r="B354" s="21">
        <f t="shared" si="15"/>
        <v>28816067</v>
      </c>
      <c r="C354" s="21">
        <f t="shared" si="15"/>
        <v>24217345.629999999</v>
      </c>
      <c r="D354" s="21">
        <f t="shared" si="15"/>
        <v>34001027.909999996</v>
      </c>
      <c r="E354" s="21">
        <f t="shared" si="15"/>
        <v>39930365.869999997</v>
      </c>
      <c r="F354" s="21">
        <f t="shared" si="15"/>
        <v>48336627.002999999</v>
      </c>
      <c r="G354" s="21">
        <f t="shared" si="15"/>
        <v>55544308.873000003</v>
      </c>
      <c r="H354" s="21">
        <f t="shared" si="15"/>
        <v>60863899.549000002</v>
      </c>
      <c r="I354" s="21">
        <f t="shared" si="15"/>
        <v>56854784.869999997</v>
      </c>
      <c r="J354" s="21">
        <f t="shared" si="15"/>
        <v>60078524</v>
      </c>
      <c r="K354" s="21">
        <f t="shared" si="15"/>
        <v>62746566</v>
      </c>
      <c r="L354" s="21">
        <f t="shared" si="15"/>
        <v>59021027</v>
      </c>
      <c r="M354" s="21">
        <f t="shared" si="15"/>
        <v>59546783</v>
      </c>
      <c r="N354" s="21">
        <f>IFERROR(VLOOKUP($B$350,$4:$126,MATCH($P354&amp;"/"&amp;N$324,$2:$2,0),FALSE),IFERROR(VLOOKUP($B$350,$4:$126,MATCH($P353&amp;"/"&amp;N$324,$2:$2,0),FALSE),IFERROR(VLOOKUP($B$350,$4:$126,MATCH($P352&amp;"/"&amp;N$324,$2:$2,0),FALSE),IFERROR(VLOOKUP($B$350,$4:$126,MATCH($P351&amp;"/"&amp;N$324,$2:$2,0),FALSE),""))))</f>
        <v>59535130</v>
      </c>
      <c r="O354" s="19">
        <f t="shared" ref="O354:O355" si="16">RATE(M$324-B$324,,-B354,M354)</f>
        <v>6.8210126664092041E-2</v>
      </c>
      <c r="P354" s="22" t="s">
        <v>902</v>
      </c>
      <c r="Q354" s="10"/>
      <c r="R354" s="10"/>
      <c r="S354" s="10"/>
      <c r="T354" s="10"/>
      <c r="U354" s="10"/>
      <c r="V354" s="10"/>
      <c r="W354" s="10"/>
      <c r="X354" s="10"/>
      <c r="Y354" s="10"/>
      <c r="Z354" s="10"/>
      <c r="AA354" s="10"/>
      <c r="AB354" s="10"/>
      <c r="AC354" s="10"/>
      <c r="AD354" s="10"/>
      <c r="AE354" s="10"/>
      <c r="AF354" s="10"/>
      <c r="AG354" s="10"/>
      <c r="AH354" s="10"/>
      <c r="AI354" s="10"/>
      <c r="AJ354" s="10"/>
      <c r="AK354" s="10"/>
      <c r="AL354" s="10"/>
      <c r="AM354" s="10"/>
      <c r="AN354" s="10"/>
      <c r="AO354" s="10"/>
      <c r="AP354" s="10"/>
      <c r="AQ354" s="10"/>
      <c r="AR354" s="10"/>
      <c r="AS354" s="10"/>
      <c r="AT354" s="10"/>
      <c r="AU354" s="10"/>
      <c r="AV354" s="10"/>
      <c r="AW354" s="10"/>
      <c r="AX354" s="10"/>
      <c r="AY354" s="10"/>
      <c r="AZ354" s="10"/>
      <c r="BA354" s="10"/>
      <c r="BB354" s="10"/>
      <c r="BC354" s="10"/>
      <c r="BD354" s="10"/>
      <c r="BE354" s="10"/>
      <c r="BF354" s="10"/>
      <c r="BG354" s="10"/>
      <c r="BH354" s="10"/>
      <c r="BI354" s="10"/>
      <c r="BJ354" s="10"/>
      <c r="BK354" s="10"/>
      <c r="BL354" s="10"/>
      <c r="BM354" s="10"/>
      <c r="BN354" s="10"/>
      <c r="BO354" s="10"/>
      <c r="BP354" s="10"/>
      <c r="BQ354" s="10"/>
      <c r="BR354" s="10"/>
      <c r="BS354" s="10"/>
    </row>
    <row r="355" spans="1:71" ht="16.5" customHeight="1" x14ac:dyDescent="0.3">
      <c r="A355" s="10"/>
      <c r="B355" s="23">
        <f t="shared" ref="B355:N355" si="17">+B354/B$378</f>
        <v>0.72283616914678217</v>
      </c>
      <c r="C355" s="23">
        <f t="shared" si="17"/>
        <v>0.6751431296110102</v>
      </c>
      <c r="D355" s="23">
        <f t="shared" si="17"/>
        <v>0.45469948129550314</v>
      </c>
      <c r="E355" s="23">
        <f t="shared" si="17"/>
        <v>0.47976179631515103</v>
      </c>
      <c r="F355" s="23">
        <f t="shared" si="17"/>
        <v>0.51010254066001826</v>
      </c>
      <c r="G355" s="23">
        <f t="shared" si="17"/>
        <v>0.512920526298977</v>
      </c>
      <c r="H355" s="23">
        <f t="shared" si="17"/>
        <v>0.52722190344779374</v>
      </c>
      <c r="I355" s="23">
        <f t="shared" si="17"/>
        <v>0.51001353825228157</v>
      </c>
      <c r="J355" s="23">
        <f t="shared" si="17"/>
        <v>0.42200209751714851</v>
      </c>
      <c r="K355" s="23">
        <f t="shared" si="17"/>
        <v>0.42898482654032011</v>
      </c>
      <c r="L355" s="23">
        <f t="shared" si="17"/>
        <v>0.41588681260239413</v>
      </c>
      <c r="M355" s="23">
        <f t="shared" si="17"/>
        <v>0.41961230393419097</v>
      </c>
      <c r="N355" s="23">
        <f t="shared" si="17"/>
        <v>0.41118582119734631</v>
      </c>
      <c r="O355" s="19">
        <f t="shared" si="16"/>
        <v>-4.8238724098938188E-2</v>
      </c>
      <c r="P355" s="24" t="s">
        <v>903</v>
      </c>
      <c r="Q355" s="10"/>
      <c r="R355" s="10"/>
      <c r="S355" s="10"/>
      <c r="T355" s="10"/>
      <c r="U355" s="10"/>
      <c r="V355" s="10"/>
      <c r="W355" s="10"/>
      <c r="X355" s="10"/>
      <c r="Y355" s="10"/>
      <c r="Z355" s="10"/>
      <c r="AA355" s="10"/>
      <c r="AB355" s="10"/>
      <c r="AC355" s="10"/>
      <c r="AD355" s="10"/>
      <c r="AE355" s="10"/>
      <c r="AF355" s="10"/>
      <c r="AG355" s="10"/>
      <c r="AH355" s="10"/>
      <c r="AI355" s="10"/>
      <c r="AJ355" s="10"/>
      <c r="AK355" s="10"/>
      <c r="AL355" s="10"/>
      <c r="AM355" s="10"/>
      <c r="AN355" s="10"/>
      <c r="AO355" s="10"/>
      <c r="AP355" s="10"/>
      <c r="AQ355" s="10"/>
      <c r="AR355" s="10"/>
      <c r="AS355" s="10"/>
      <c r="AT355" s="10"/>
      <c r="AU355" s="10"/>
      <c r="AV355" s="10"/>
      <c r="AW355" s="10"/>
      <c r="AX355" s="10"/>
      <c r="AY355" s="10"/>
      <c r="AZ355" s="10"/>
      <c r="BA355" s="10"/>
      <c r="BB355" s="10"/>
      <c r="BC355" s="10"/>
      <c r="BD355" s="10"/>
      <c r="BE355" s="10"/>
      <c r="BF355" s="10"/>
      <c r="BG355" s="10"/>
      <c r="BH355" s="10"/>
      <c r="BI355" s="10"/>
      <c r="BJ355" s="10"/>
      <c r="BK355" s="10"/>
      <c r="BL355" s="10"/>
      <c r="BM355" s="10"/>
      <c r="BN355" s="10"/>
      <c r="BO355" s="10"/>
      <c r="BP355" s="10"/>
      <c r="BQ355" s="10"/>
      <c r="BR355" s="10"/>
      <c r="BS355" s="10"/>
    </row>
    <row r="356" spans="1:71" ht="16.5" customHeight="1" x14ac:dyDescent="0.3">
      <c r="A356" s="10"/>
      <c r="B356" s="164" t="s">
        <v>791</v>
      </c>
      <c r="C356" s="158"/>
      <c r="D356" s="158"/>
      <c r="E356" s="158"/>
      <c r="F356" s="158"/>
      <c r="G356" s="158"/>
      <c r="H356" s="158"/>
      <c r="I356" s="158"/>
      <c r="J356" s="158"/>
      <c r="K356" s="158"/>
      <c r="L356" s="158"/>
      <c r="M356" s="158"/>
      <c r="N356" s="159"/>
      <c r="O356" s="19"/>
      <c r="P356" s="12"/>
      <c r="Q356" s="10"/>
      <c r="R356" s="10"/>
      <c r="S356" s="10"/>
      <c r="T356" s="10"/>
      <c r="U356" s="10"/>
      <c r="V356" s="10"/>
      <c r="W356" s="10"/>
      <c r="X356" s="10"/>
      <c r="Y356" s="10"/>
      <c r="Z356" s="10"/>
      <c r="AA356" s="10"/>
      <c r="AB356" s="10"/>
      <c r="AC356" s="10"/>
      <c r="AD356" s="10"/>
      <c r="AE356" s="10"/>
      <c r="AF356" s="10"/>
      <c r="AG356" s="10"/>
      <c r="AH356" s="10"/>
      <c r="AI356" s="10"/>
      <c r="AJ356" s="10"/>
      <c r="AK356" s="10"/>
      <c r="AL356" s="10"/>
      <c r="AM356" s="10"/>
      <c r="AN356" s="10"/>
      <c r="AO356" s="10"/>
      <c r="AP356" s="10"/>
      <c r="AQ356" s="10"/>
      <c r="AR356" s="10"/>
      <c r="AS356" s="10"/>
      <c r="AT356" s="10"/>
      <c r="AU356" s="10"/>
      <c r="AV356" s="10"/>
      <c r="AW356" s="10"/>
      <c r="AX356" s="10"/>
      <c r="AY356" s="10"/>
      <c r="AZ356" s="10"/>
      <c r="BA356" s="10"/>
      <c r="BB356" s="10"/>
      <c r="BC356" s="10"/>
      <c r="BD356" s="10"/>
      <c r="BE356" s="10"/>
      <c r="BF356" s="10"/>
      <c r="BG356" s="10"/>
      <c r="BH356" s="10"/>
      <c r="BI356" s="10"/>
      <c r="BJ356" s="10"/>
      <c r="BK356" s="10"/>
      <c r="BL356" s="10"/>
      <c r="BM356" s="10"/>
      <c r="BN356" s="10"/>
      <c r="BO356" s="10"/>
      <c r="BP356" s="10"/>
      <c r="BQ356" s="10"/>
      <c r="BR356" s="10"/>
      <c r="BS356" s="10"/>
    </row>
    <row r="357" spans="1:71" ht="16.5" customHeight="1" x14ac:dyDescent="0.3">
      <c r="A357" s="10"/>
      <c r="B357" s="21">
        <f t="shared" ref="B357:N360" si="18">IFERROR(VLOOKUP($B$356,$4:$126,MATCH($P357&amp;"/"&amp;B$324,$2:$2,0),FALSE),"")</f>
        <v>7907368</v>
      </c>
      <c r="C357" s="21">
        <f t="shared" si="18"/>
        <v>8685912</v>
      </c>
      <c r="D357" s="21">
        <f t="shared" si="18"/>
        <v>9696180</v>
      </c>
      <c r="E357" s="21">
        <f t="shared" si="18"/>
        <v>14593941</v>
      </c>
      <c r="F357" s="21">
        <f t="shared" si="18"/>
        <v>16737169</v>
      </c>
      <c r="G357" s="21">
        <f t="shared" si="18"/>
        <v>20146592</v>
      </c>
      <c r="H357" s="21">
        <f t="shared" si="18"/>
        <v>21353561</v>
      </c>
      <c r="I357" s="21">
        <f t="shared" si="18"/>
        <v>22520005</v>
      </c>
      <c r="J357" s="21">
        <f t="shared" si="18"/>
        <v>23061312</v>
      </c>
      <c r="K357" s="21">
        <f t="shared" si="18"/>
        <v>23337138</v>
      </c>
      <c r="L357" s="21">
        <f t="shared" si="18"/>
        <v>25425219</v>
      </c>
      <c r="M357" s="21">
        <f t="shared" si="18"/>
        <v>26408674</v>
      </c>
      <c r="N357" s="21">
        <f t="shared" si="18"/>
        <v>26583734</v>
      </c>
      <c r="O357" s="19"/>
      <c r="P357" s="22" t="s">
        <v>899</v>
      </c>
      <c r="Q357" s="10"/>
      <c r="R357" s="10"/>
      <c r="S357" s="10"/>
      <c r="T357" s="10"/>
      <c r="U357" s="10"/>
      <c r="V357" s="10"/>
      <c r="W357" s="10"/>
      <c r="X357" s="10"/>
      <c r="Y357" s="10"/>
      <c r="Z357" s="10"/>
      <c r="AA357" s="10"/>
      <c r="AB357" s="10"/>
      <c r="AC357" s="10"/>
      <c r="AD357" s="10"/>
      <c r="AE357" s="10"/>
      <c r="AF357" s="10"/>
      <c r="AG357" s="10"/>
      <c r="AH357" s="10"/>
      <c r="AI357" s="10"/>
      <c r="AJ357" s="10"/>
      <c r="AK357" s="10"/>
      <c r="AL357" s="10"/>
      <c r="AM357" s="10"/>
      <c r="AN357" s="10"/>
      <c r="AO357" s="10"/>
      <c r="AP357" s="10"/>
      <c r="AQ357" s="10"/>
      <c r="AR357" s="10"/>
      <c r="AS357" s="10"/>
      <c r="AT357" s="10"/>
      <c r="AU357" s="10"/>
      <c r="AV357" s="10"/>
      <c r="AW357" s="10"/>
      <c r="AX357" s="10"/>
      <c r="AY357" s="10"/>
      <c r="AZ357" s="10"/>
      <c r="BA357" s="10"/>
      <c r="BB357" s="10"/>
      <c r="BC357" s="10"/>
      <c r="BD357" s="10"/>
      <c r="BE357" s="10"/>
      <c r="BF357" s="10"/>
      <c r="BG357" s="10"/>
      <c r="BH357" s="10"/>
      <c r="BI357" s="10"/>
      <c r="BJ357" s="10"/>
      <c r="BK357" s="10"/>
      <c r="BL357" s="10"/>
      <c r="BM357" s="10"/>
      <c r="BN357" s="10"/>
      <c r="BO357" s="10"/>
      <c r="BP357" s="10"/>
      <c r="BQ357" s="10"/>
      <c r="BR357" s="10"/>
      <c r="BS357" s="10"/>
    </row>
    <row r="358" spans="1:71" ht="16.5" customHeight="1" x14ac:dyDescent="0.3">
      <c r="A358" s="10"/>
      <c r="B358" s="21">
        <f t="shared" si="18"/>
        <v>8108812</v>
      </c>
      <c r="C358" s="21">
        <f t="shared" si="18"/>
        <v>8837907</v>
      </c>
      <c r="D358" s="21">
        <f t="shared" si="18"/>
        <v>9945734</v>
      </c>
      <c r="E358" s="21">
        <f t="shared" si="18"/>
        <v>15148930</v>
      </c>
      <c r="F358" s="21">
        <f t="shared" si="18"/>
        <v>17317854</v>
      </c>
      <c r="G358" s="21">
        <f t="shared" si="18"/>
        <v>21229146</v>
      </c>
      <c r="H358" s="21">
        <f t="shared" si="18"/>
        <v>21318145</v>
      </c>
      <c r="I358" s="21">
        <f t="shared" si="18"/>
        <v>22958313</v>
      </c>
      <c r="J358" s="21">
        <f t="shared" si="18"/>
        <v>23331756</v>
      </c>
      <c r="K358" s="21">
        <f t="shared" si="18"/>
        <v>23814127</v>
      </c>
      <c r="L358" s="21">
        <f t="shared" si="18"/>
        <v>26319872</v>
      </c>
      <c r="M358" s="21">
        <f t="shared" si="18"/>
        <v>25836809</v>
      </c>
      <c r="N358" s="21">
        <f t="shared" si="18"/>
        <v>26355747</v>
      </c>
      <c r="O358" s="19"/>
      <c r="P358" s="22" t="s">
        <v>900</v>
      </c>
      <c r="Q358" s="10"/>
      <c r="R358" s="10"/>
      <c r="S358" s="10"/>
      <c r="T358" s="10"/>
      <c r="U358" s="10"/>
      <c r="V358" s="10"/>
      <c r="W358" s="10"/>
      <c r="X358" s="10"/>
      <c r="Y358" s="10"/>
      <c r="Z358" s="10"/>
      <c r="AA358" s="10"/>
      <c r="AB358" s="10"/>
      <c r="AC358" s="10"/>
      <c r="AD358" s="10"/>
      <c r="AE358" s="10"/>
      <c r="AF358" s="10"/>
      <c r="AG358" s="10"/>
      <c r="AH358" s="10"/>
      <c r="AI358" s="10"/>
      <c r="AJ358" s="10"/>
      <c r="AK358" s="10"/>
      <c r="AL358" s="10"/>
      <c r="AM358" s="10"/>
      <c r="AN358" s="10"/>
      <c r="AO358" s="10"/>
      <c r="AP358" s="10"/>
      <c r="AQ358" s="10"/>
      <c r="AR358" s="10"/>
      <c r="AS358" s="10"/>
      <c r="AT358" s="10"/>
      <c r="AU358" s="10"/>
      <c r="AV358" s="10"/>
      <c r="AW358" s="10"/>
      <c r="AX358" s="10"/>
      <c r="AY358" s="10"/>
      <c r="AZ358" s="10"/>
      <c r="BA358" s="10"/>
      <c r="BB358" s="10"/>
      <c r="BC358" s="10"/>
      <c r="BD358" s="10"/>
      <c r="BE358" s="10"/>
      <c r="BF358" s="10"/>
      <c r="BG358" s="10"/>
      <c r="BH358" s="10"/>
      <c r="BI358" s="10"/>
      <c r="BJ358" s="10"/>
      <c r="BK358" s="10"/>
      <c r="BL358" s="10"/>
      <c r="BM358" s="10"/>
      <c r="BN358" s="10"/>
      <c r="BO358" s="10"/>
      <c r="BP358" s="10"/>
      <c r="BQ358" s="10"/>
      <c r="BR358" s="10"/>
      <c r="BS358" s="10"/>
    </row>
    <row r="359" spans="1:71" ht="16.5" customHeight="1" x14ac:dyDescent="0.3">
      <c r="A359" s="10"/>
      <c r="B359" s="21">
        <f t="shared" si="18"/>
        <v>8283850</v>
      </c>
      <c r="C359" s="21">
        <f t="shared" si="18"/>
        <v>9053591</v>
      </c>
      <c r="D359" s="21">
        <f t="shared" si="18"/>
        <v>10140755</v>
      </c>
      <c r="E359" s="21">
        <f t="shared" si="18"/>
        <v>15459415</v>
      </c>
      <c r="F359" s="21">
        <f t="shared" si="18"/>
        <v>17542794</v>
      </c>
      <c r="G359" s="21">
        <f t="shared" si="18"/>
        <v>21803754</v>
      </c>
      <c r="H359" s="21">
        <f t="shared" si="18"/>
        <v>21477045</v>
      </c>
      <c r="I359" s="21">
        <f t="shared" si="18"/>
        <v>23494753</v>
      </c>
      <c r="J359" s="21">
        <f t="shared" si="18"/>
        <v>23544797</v>
      </c>
      <c r="K359" s="21">
        <f t="shared" si="18"/>
        <v>24592656</v>
      </c>
      <c r="L359" s="21">
        <f t="shared" si="18"/>
        <v>26166497</v>
      </c>
      <c r="M359" s="21">
        <f t="shared" si="18"/>
        <v>26094760</v>
      </c>
      <c r="N359" s="21">
        <f t="shared" si="18"/>
        <v>26926058</v>
      </c>
      <c r="O359" s="19"/>
      <c r="P359" s="22" t="s">
        <v>901</v>
      </c>
      <c r="Q359" s="10"/>
      <c r="R359" s="10"/>
      <c r="S359" s="10"/>
      <c r="T359" s="10"/>
      <c r="U359" s="10"/>
      <c r="V359" s="10"/>
      <c r="W359" s="10"/>
      <c r="X359" s="10"/>
      <c r="Y359" s="10"/>
      <c r="Z359" s="10"/>
      <c r="AA359" s="10"/>
      <c r="AB359" s="10"/>
      <c r="AC359" s="10"/>
      <c r="AD359" s="10"/>
      <c r="AE359" s="10"/>
      <c r="AF359" s="10"/>
      <c r="AG359" s="10"/>
      <c r="AH359" s="10"/>
      <c r="AI359" s="10"/>
      <c r="AJ359" s="10"/>
      <c r="AK359" s="10"/>
      <c r="AL359" s="10"/>
      <c r="AM359" s="10"/>
      <c r="AN359" s="10"/>
      <c r="AO359" s="10"/>
      <c r="AP359" s="10"/>
      <c r="AQ359" s="10"/>
      <c r="AR359" s="10"/>
      <c r="AS359" s="10"/>
      <c r="AT359" s="10"/>
      <c r="AU359" s="10"/>
      <c r="AV359" s="10"/>
      <c r="AW359" s="10"/>
      <c r="AX359" s="10"/>
      <c r="AY359" s="10"/>
      <c r="AZ359" s="10"/>
      <c r="BA359" s="10"/>
      <c r="BB359" s="10"/>
      <c r="BC359" s="10"/>
      <c r="BD359" s="10"/>
      <c r="BE359" s="10"/>
      <c r="BF359" s="10"/>
      <c r="BG359" s="10"/>
      <c r="BH359" s="10"/>
      <c r="BI359" s="10"/>
      <c r="BJ359" s="10"/>
      <c r="BK359" s="10"/>
      <c r="BL359" s="10"/>
      <c r="BM359" s="10"/>
      <c r="BN359" s="10"/>
      <c r="BO359" s="10"/>
      <c r="BP359" s="10"/>
      <c r="BQ359" s="10"/>
      <c r="BR359" s="10"/>
      <c r="BS359" s="10"/>
    </row>
    <row r="360" spans="1:71" ht="16.5" customHeight="1" x14ac:dyDescent="0.3">
      <c r="A360" s="10"/>
      <c r="B360" s="21">
        <f t="shared" si="18"/>
        <v>8514957</v>
      </c>
      <c r="C360" s="21">
        <f t="shared" si="18"/>
        <v>9279978.4399999995</v>
      </c>
      <c r="D360" s="21">
        <f t="shared" si="18"/>
        <v>14092179.18</v>
      </c>
      <c r="E360" s="21">
        <f t="shared" si="18"/>
        <v>15654960.32</v>
      </c>
      <c r="F360" s="21">
        <f t="shared" si="18"/>
        <v>17923268.912999999</v>
      </c>
      <c r="G360" s="21">
        <f t="shared" si="18"/>
        <v>21472833.289000001</v>
      </c>
      <c r="H360" s="21">
        <f t="shared" si="18"/>
        <v>23051729.809</v>
      </c>
      <c r="I360" s="21">
        <f t="shared" si="18"/>
        <v>23072327.140000001</v>
      </c>
      <c r="J360" s="21">
        <f t="shared" si="18"/>
        <v>23280566</v>
      </c>
      <c r="K360" s="21">
        <f t="shared" si="18"/>
        <v>25261479</v>
      </c>
      <c r="L360" s="21">
        <f t="shared" si="18"/>
        <v>26476299</v>
      </c>
      <c r="M360" s="21">
        <f t="shared" si="18"/>
        <v>25909875</v>
      </c>
      <c r="N360" s="21">
        <f>IFERROR(VLOOKUP($B$356,$4:$126,MATCH($P360&amp;"/"&amp;N$324,$2:$2,0),FALSE),IFERROR(VLOOKUP($B$356,$4:$126,MATCH($P359&amp;"/"&amp;N$324,$2:$2,0),FALSE),IFERROR(VLOOKUP($B$356,$4:$126,MATCH($P358&amp;"/"&amp;N$324,$2:$2,0),FALSE),IFERROR(VLOOKUP($B$356,$4:$126,MATCH($P357&amp;"/"&amp;N$324,$2:$2,0),FALSE),""))))</f>
        <v>26926058</v>
      </c>
      <c r="O360" s="19">
        <f t="shared" ref="O360:O361" si="19">RATE(M$324-B$324,,-B360,M360)</f>
        <v>0.10645767420520462</v>
      </c>
      <c r="P360" s="22" t="s">
        <v>902</v>
      </c>
      <c r="Q360" s="10"/>
      <c r="R360" s="10"/>
      <c r="S360" s="10"/>
      <c r="T360" s="10"/>
      <c r="U360" s="10"/>
      <c r="V360" s="10"/>
      <c r="W360" s="10"/>
      <c r="X360" s="10"/>
      <c r="Y360" s="10"/>
      <c r="Z360" s="10"/>
      <c r="AA360" s="10"/>
      <c r="AB360" s="10"/>
      <c r="AC360" s="10"/>
      <c r="AD360" s="10"/>
      <c r="AE360" s="10"/>
      <c r="AF360" s="10"/>
      <c r="AG360" s="10"/>
      <c r="AH360" s="10"/>
      <c r="AI360" s="10"/>
      <c r="AJ360" s="10"/>
      <c r="AK360" s="10"/>
      <c r="AL360" s="10"/>
      <c r="AM360" s="10"/>
      <c r="AN360" s="10"/>
      <c r="AO360" s="10"/>
      <c r="AP360" s="10"/>
      <c r="AQ360" s="10"/>
      <c r="AR360" s="10"/>
      <c r="AS360" s="10"/>
      <c r="AT360" s="10"/>
      <c r="AU360" s="10"/>
      <c r="AV360" s="10"/>
      <c r="AW360" s="10"/>
      <c r="AX360" s="10"/>
      <c r="AY360" s="10"/>
      <c r="AZ360" s="10"/>
      <c r="BA360" s="10"/>
      <c r="BB360" s="10"/>
      <c r="BC360" s="10"/>
      <c r="BD360" s="10"/>
      <c r="BE360" s="10"/>
      <c r="BF360" s="10"/>
      <c r="BG360" s="10"/>
      <c r="BH360" s="10"/>
      <c r="BI360" s="10"/>
      <c r="BJ360" s="10"/>
      <c r="BK360" s="10"/>
      <c r="BL360" s="10"/>
      <c r="BM360" s="10"/>
      <c r="BN360" s="10"/>
      <c r="BO360" s="10"/>
      <c r="BP360" s="10"/>
      <c r="BQ360" s="10"/>
      <c r="BR360" s="10"/>
      <c r="BS360" s="10"/>
    </row>
    <row r="361" spans="1:71" ht="16.5" customHeight="1" x14ac:dyDescent="0.3">
      <c r="A361" s="18"/>
      <c r="B361" s="23">
        <f t="shared" ref="B361:N361" si="20">+B360/B$378</f>
        <v>0.21359330190096992</v>
      </c>
      <c r="C361" s="23">
        <f t="shared" si="20"/>
        <v>0.25871182508717827</v>
      </c>
      <c r="D361" s="23">
        <f t="shared" si="20"/>
        <v>0.18845626021749556</v>
      </c>
      <c r="E361" s="23">
        <f t="shared" si="20"/>
        <v>0.18809374070895815</v>
      </c>
      <c r="F361" s="23">
        <f t="shared" si="20"/>
        <v>0.18914652461965506</v>
      </c>
      <c r="G361" s="23">
        <f t="shared" si="20"/>
        <v>0.19828956692767297</v>
      </c>
      <c r="H361" s="23">
        <f t="shared" si="20"/>
        <v>0.19968120606338816</v>
      </c>
      <c r="I361" s="23">
        <f t="shared" si="20"/>
        <v>0.20696937341846536</v>
      </c>
      <c r="J361" s="23">
        <f t="shared" si="20"/>
        <v>0.16352678177290794</v>
      </c>
      <c r="K361" s="23">
        <f t="shared" si="20"/>
        <v>0.17270731894661678</v>
      </c>
      <c r="L361" s="23">
        <f t="shared" si="20"/>
        <v>0.18656306337431158</v>
      </c>
      <c r="M361" s="23">
        <f t="shared" si="20"/>
        <v>0.18258085148608105</v>
      </c>
      <c r="N361" s="23">
        <f t="shared" si="20"/>
        <v>0.18596773485398246</v>
      </c>
      <c r="O361" s="19">
        <f t="shared" si="19"/>
        <v>-1.4160658613880753E-2</v>
      </c>
      <c r="P361" s="24" t="s">
        <v>903</v>
      </c>
      <c r="Q361" s="10"/>
      <c r="R361" s="10"/>
      <c r="S361" s="10"/>
      <c r="T361" s="10"/>
      <c r="U361" s="10"/>
      <c r="V361" s="10"/>
      <c r="W361" s="10"/>
      <c r="X361" s="10"/>
      <c r="Y361" s="10"/>
      <c r="Z361" s="10"/>
      <c r="AA361" s="10"/>
      <c r="AB361" s="10"/>
      <c r="AC361" s="10"/>
      <c r="AD361" s="10"/>
      <c r="AE361" s="10"/>
      <c r="AF361" s="10"/>
      <c r="AG361" s="10"/>
      <c r="AH361" s="10"/>
      <c r="AI361" s="10"/>
      <c r="AJ361" s="10"/>
      <c r="AK361" s="10"/>
      <c r="AL361" s="10"/>
      <c r="AM361" s="10"/>
      <c r="AN361" s="10"/>
      <c r="AO361" s="10"/>
      <c r="AP361" s="10"/>
      <c r="AQ361" s="10"/>
      <c r="AR361" s="10"/>
      <c r="AS361" s="10"/>
      <c r="AT361" s="10"/>
      <c r="AU361" s="10"/>
      <c r="AV361" s="10"/>
      <c r="AW361" s="10"/>
      <c r="AX361" s="10"/>
      <c r="AY361" s="10"/>
      <c r="AZ361" s="10"/>
      <c r="BA361" s="10"/>
      <c r="BB361" s="10"/>
      <c r="BC361" s="10"/>
      <c r="BD361" s="10"/>
      <c r="BE361" s="10"/>
      <c r="BF361" s="10"/>
      <c r="BG361" s="10"/>
      <c r="BH361" s="10"/>
      <c r="BI361" s="10"/>
      <c r="BJ361" s="10"/>
      <c r="BK361" s="10"/>
      <c r="BL361" s="10"/>
      <c r="BM361" s="10"/>
      <c r="BN361" s="10"/>
      <c r="BO361" s="10"/>
      <c r="BP361" s="10"/>
      <c r="BQ361" s="10"/>
      <c r="BR361" s="10"/>
      <c r="BS361" s="10"/>
    </row>
    <row r="362" spans="1:71" ht="16.5" customHeight="1" x14ac:dyDescent="0.3">
      <c r="A362" s="10"/>
      <c r="B362" s="165" t="s">
        <v>793</v>
      </c>
      <c r="C362" s="155"/>
      <c r="D362" s="155"/>
      <c r="E362" s="155"/>
      <c r="F362" s="155"/>
      <c r="G362" s="155"/>
      <c r="H362" s="155"/>
      <c r="I362" s="155"/>
      <c r="J362" s="155"/>
      <c r="K362" s="155"/>
      <c r="L362" s="155"/>
      <c r="M362" s="155"/>
      <c r="N362" s="156"/>
      <c r="O362" s="19"/>
      <c r="P362" s="12"/>
      <c r="Q362" s="10"/>
      <c r="R362" s="10"/>
      <c r="S362" s="10"/>
      <c r="T362" s="10"/>
      <c r="U362" s="10"/>
      <c r="V362" s="10"/>
      <c r="W362" s="10"/>
      <c r="X362" s="10"/>
      <c r="Y362" s="10"/>
      <c r="Z362" s="10"/>
      <c r="AA362" s="10"/>
      <c r="AB362" s="10"/>
      <c r="AC362" s="10"/>
      <c r="AD362" s="10"/>
      <c r="AE362" s="10"/>
      <c r="AF362" s="10"/>
      <c r="AG362" s="10"/>
      <c r="AH362" s="10"/>
      <c r="AI362" s="10"/>
      <c r="AJ362" s="10"/>
      <c r="AK362" s="10"/>
      <c r="AL362" s="10"/>
      <c r="AM362" s="10"/>
      <c r="AN362" s="10"/>
      <c r="AO362" s="10"/>
      <c r="AP362" s="10"/>
      <c r="AQ362" s="10"/>
      <c r="AR362" s="10"/>
      <c r="AS362" s="10"/>
      <c r="AT362" s="10"/>
      <c r="AU362" s="10"/>
      <c r="AV362" s="10"/>
      <c r="AW362" s="10"/>
      <c r="AX362" s="10"/>
      <c r="AY362" s="10"/>
      <c r="AZ362" s="10"/>
      <c r="BA362" s="10"/>
      <c r="BB362" s="10"/>
      <c r="BC362" s="10"/>
      <c r="BD362" s="10"/>
      <c r="BE362" s="10"/>
      <c r="BF362" s="10"/>
      <c r="BG362" s="10"/>
      <c r="BH362" s="10"/>
      <c r="BI362" s="10"/>
      <c r="BJ362" s="10"/>
      <c r="BK362" s="10"/>
      <c r="BL362" s="10"/>
      <c r="BM362" s="10"/>
      <c r="BN362" s="10"/>
      <c r="BO362" s="10"/>
      <c r="BP362" s="10"/>
      <c r="BQ362" s="10"/>
      <c r="BR362" s="10"/>
      <c r="BS362" s="10"/>
    </row>
    <row r="363" spans="1:71" ht="16.5" customHeight="1" x14ac:dyDescent="0.3">
      <c r="A363" s="10"/>
      <c r="B363" s="21">
        <f t="shared" ref="B363:N366" si="21">IFERROR(VLOOKUP($B$362,$4:$126,MATCH($P363&amp;"/"&amp;B$324,$2:$2,0),FALSE),"")</f>
        <v>950779</v>
      </c>
      <c r="C363" s="21">
        <f t="shared" si="21"/>
        <v>1089259</v>
      </c>
      <c r="D363" s="21">
        <f t="shared" si="21"/>
        <v>678444</v>
      </c>
      <c r="E363" s="21">
        <f t="shared" si="21"/>
        <v>13900102</v>
      </c>
      <c r="F363" s="21">
        <f t="shared" si="21"/>
        <v>13383709</v>
      </c>
      <c r="G363" s="21">
        <f t="shared" si="21"/>
        <v>12306836</v>
      </c>
      <c r="H363" s="21">
        <f t="shared" si="21"/>
        <v>14575925</v>
      </c>
      <c r="I363" s="21">
        <f t="shared" si="21"/>
        <v>12920829</v>
      </c>
      <c r="J363" s="21">
        <f t="shared" si="21"/>
        <v>14590313</v>
      </c>
      <c r="K363" s="21">
        <f t="shared" si="21"/>
        <v>15622006</v>
      </c>
      <c r="L363" s="21">
        <f t="shared" si="21"/>
        <v>16571713</v>
      </c>
      <c r="M363" s="21">
        <f t="shared" si="21"/>
        <v>16017703</v>
      </c>
      <c r="N363" s="21">
        <f t="shared" si="21"/>
        <v>16261730</v>
      </c>
      <c r="O363" s="19"/>
      <c r="P363" s="22" t="s">
        <v>899</v>
      </c>
      <c r="Q363" s="10"/>
      <c r="R363" s="10"/>
      <c r="S363" s="10"/>
      <c r="T363" s="10"/>
      <c r="U363" s="10"/>
      <c r="V363" s="10"/>
      <c r="W363" s="10"/>
      <c r="X363" s="10"/>
      <c r="Y363" s="10"/>
      <c r="Z363" s="10"/>
      <c r="AA363" s="10"/>
      <c r="AB363" s="10"/>
      <c r="AC363" s="10"/>
      <c r="AD363" s="10"/>
      <c r="AE363" s="10"/>
      <c r="AF363" s="10"/>
      <c r="AG363" s="10"/>
      <c r="AH363" s="10"/>
      <c r="AI363" s="10"/>
      <c r="AJ363" s="10"/>
      <c r="AK363" s="10"/>
      <c r="AL363" s="10"/>
      <c r="AM363" s="10"/>
      <c r="AN363" s="10"/>
      <c r="AO363" s="10"/>
      <c r="AP363" s="10"/>
      <c r="AQ363" s="10"/>
      <c r="AR363" s="10"/>
      <c r="AS363" s="10"/>
      <c r="AT363" s="10"/>
      <c r="AU363" s="10"/>
      <c r="AV363" s="10"/>
      <c r="AW363" s="10"/>
      <c r="AX363" s="10"/>
      <c r="AY363" s="10"/>
      <c r="AZ363" s="10"/>
      <c r="BA363" s="10"/>
      <c r="BB363" s="10"/>
      <c r="BC363" s="10"/>
      <c r="BD363" s="10"/>
      <c r="BE363" s="10"/>
      <c r="BF363" s="10"/>
      <c r="BG363" s="10"/>
      <c r="BH363" s="10"/>
      <c r="BI363" s="10"/>
      <c r="BJ363" s="10"/>
      <c r="BK363" s="10"/>
      <c r="BL363" s="10"/>
      <c r="BM363" s="10"/>
      <c r="BN363" s="10"/>
      <c r="BO363" s="10"/>
      <c r="BP363" s="10"/>
      <c r="BQ363" s="10"/>
      <c r="BR363" s="10"/>
      <c r="BS363" s="10"/>
    </row>
    <row r="364" spans="1:71" ht="16.5" customHeight="1" x14ac:dyDescent="0.3">
      <c r="A364" s="10"/>
      <c r="B364" s="21">
        <f t="shared" si="21"/>
        <v>1000278</v>
      </c>
      <c r="C364" s="21">
        <f t="shared" si="21"/>
        <v>757023</v>
      </c>
      <c r="D364" s="21">
        <f t="shared" si="21"/>
        <v>674697</v>
      </c>
      <c r="E364" s="21">
        <f t="shared" si="21"/>
        <v>14398481</v>
      </c>
      <c r="F364" s="21">
        <f t="shared" si="21"/>
        <v>12987476</v>
      </c>
      <c r="G364" s="21">
        <f t="shared" si="21"/>
        <v>13312819</v>
      </c>
      <c r="H364" s="21">
        <f t="shared" si="21"/>
        <v>14472451</v>
      </c>
      <c r="I364" s="21">
        <f t="shared" si="21"/>
        <v>13837798</v>
      </c>
      <c r="J364" s="21">
        <f t="shared" si="21"/>
        <v>14267002</v>
      </c>
      <c r="K364" s="21">
        <f t="shared" si="21"/>
        <v>16547677</v>
      </c>
      <c r="L364" s="21">
        <f t="shared" si="21"/>
        <v>16667977</v>
      </c>
      <c r="M364" s="21">
        <f t="shared" si="21"/>
        <v>15736206</v>
      </c>
      <c r="N364" s="21">
        <f t="shared" si="21"/>
        <v>15780117</v>
      </c>
      <c r="O364" s="19"/>
      <c r="P364" s="22" t="s">
        <v>900</v>
      </c>
      <c r="Q364" s="10"/>
      <c r="R364" s="10"/>
      <c r="S364" s="10"/>
      <c r="T364" s="10"/>
      <c r="U364" s="10"/>
      <c r="V364" s="10"/>
      <c r="W364" s="10"/>
      <c r="X364" s="10"/>
      <c r="Y364" s="10"/>
      <c r="Z364" s="10"/>
      <c r="AA364" s="10"/>
      <c r="AB364" s="10"/>
      <c r="AC364" s="10"/>
      <c r="AD364" s="10"/>
      <c r="AE364" s="10"/>
      <c r="AF364" s="10"/>
      <c r="AG364" s="10"/>
      <c r="AH364" s="10"/>
      <c r="AI364" s="10"/>
      <c r="AJ364" s="10"/>
      <c r="AK364" s="10"/>
      <c r="AL364" s="10"/>
      <c r="AM364" s="10"/>
      <c r="AN364" s="10"/>
      <c r="AO364" s="10"/>
      <c r="AP364" s="10"/>
      <c r="AQ364" s="10"/>
      <c r="AR364" s="10"/>
      <c r="AS364" s="10"/>
      <c r="AT364" s="10"/>
      <c r="AU364" s="10"/>
      <c r="AV364" s="10"/>
      <c r="AW364" s="10"/>
      <c r="AX364" s="10"/>
      <c r="AY364" s="10"/>
      <c r="AZ364" s="10"/>
      <c r="BA364" s="10"/>
      <c r="BB364" s="10"/>
      <c r="BC364" s="10"/>
      <c r="BD364" s="10"/>
      <c r="BE364" s="10"/>
      <c r="BF364" s="10"/>
      <c r="BG364" s="10"/>
      <c r="BH364" s="10"/>
      <c r="BI364" s="10"/>
      <c r="BJ364" s="10"/>
      <c r="BK364" s="10"/>
      <c r="BL364" s="10"/>
      <c r="BM364" s="10"/>
      <c r="BN364" s="10"/>
      <c r="BO364" s="10"/>
      <c r="BP364" s="10"/>
      <c r="BQ364" s="10"/>
      <c r="BR364" s="10"/>
      <c r="BS364" s="10"/>
    </row>
    <row r="365" spans="1:71" ht="16.5" customHeight="1" x14ac:dyDescent="0.3">
      <c r="A365" s="10"/>
      <c r="B365" s="21">
        <f t="shared" si="21"/>
        <v>1053744</v>
      </c>
      <c r="C365" s="21">
        <f t="shared" si="21"/>
        <v>743044</v>
      </c>
      <c r="D365" s="21">
        <f t="shared" si="21"/>
        <v>634105</v>
      </c>
      <c r="E365" s="21">
        <f t="shared" si="21"/>
        <v>13707075</v>
      </c>
      <c r="F365" s="21">
        <f t="shared" si="21"/>
        <v>13082548</v>
      </c>
      <c r="G365" s="21">
        <f t="shared" si="21"/>
        <v>13871543</v>
      </c>
      <c r="H365" s="21">
        <f t="shared" si="21"/>
        <v>13495089</v>
      </c>
      <c r="I365" s="21">
        <f t="shared" si="21"/>
        <v>14818267</v>
      </c>
      <c r="J365" s="21">
        <f t="shared" si="21"/>
        <v>14303271</v>
      </c>
      <c r="K365" s="21">
        <f t="shared" si="21"/>
        <v>16880248</v>
      </c>
      <c r="L365" s="21">
        <f t="shared" si="21"/>
        <v>16408082</v>
      </c>
      <c r="M365" s="21">
        <f t="shared" si="21"/>
        <v>15158087</v>
      </c>
      <c r="N365" s="21">
        <f t="shared" si="21"/>
        <v>16647685</v>
      </c>
      <c r="O365" s="19"/>
      <c r="P365" s="22" t="s">
        <v>901</v>
      </c>
      <c r="Q365" s="10"/>
      <c r="R365" s="10"/>
      <c r="S365" s="10"/>
      <c r="T365" s="10"/>
      <c r="U365" s="10"/>
      <c r="V365" s="10"/>
      <c r="W365" s="10"/>
      <c r="X365" s="10"/>
      <c r="Y365" s="10"/>
      <c r="Z365" s="10"/>
      <c r="AA365" s="10"/>
      <c r="AB365" s="10"/>
      <c r="AC365" s="10"/>
      <c r="AD365" s="10"/>
      <c r="AE365" s="10"/>
      <c r="AF365" s="10"/>
      <c r="AG365" s="10"/>
      <c r="AH365" s="10"/>
      <c r="AI365" s="10"/>
      <c r="AJ365" s="10"/>
      <c r="AK365" s="10"/>
      <c r="AL365" s="10"/>
      <c r="AM365" s="10"/>
      <c r="AN365" s="10"/>
      <c r="AO365" s="10"/>
      <c r="AP365" s="10"/>
      <c r="AQ365" s="10"/>
      <c r="AR365" s="10"/>
      <c r="AS365" s="10"/>
      <c r="AT365" s="10"/>
      <c r="AU365" s="10"/>
      <c r="AV365" s="10"/>
      <c r="AW365" s="10"/>
      <c r="AX365" s="10"/>
      <c r="AY365" s="10"/>
      <c r="AZ365" s="10"/>
      <c r="BA365" s="10"/>
      <c r="BB365" s="10"/>
      <c r="BC365" s="10"/>
      <c r="BD365" s="10"/>
      <c r="BE365" s="10"/>
      <c r="BF365" s="10"/>
      <c r="BG365" s="10"/>
      <c r="BH365" s="10"/>
      <c r="BI365" s="10"/>
      <c r="BJ365" s="10"/>
      <c r="BK365" s="10"/>
      <c r="BL365" s="10"/>
      <c r="BM365" s="10"/>
      <c r="BN365" s="10"/>
      <c r="BO365" s="10"/>
      <c r="BP365" s="10"/>
      <c r="BQ365" s="10"/>
      <c r="BR365" s="10"/>
      <c r="BS365" s="10"/>
    </row>
    <row r="366" spans="1:71" ht="16.5" customHeight="1" x14ac:dyDescent="0.3">
      <c r="A366" s="10"/>
      <c r="B366" s="21">
        <f t="shared" si="21"/>
        <v>1077469</v>
      </c>
      <c r="C366" s="21">
        <f t="shared" si="21"/>
        <v>700002.46</v>
      </c>
      <c r="D366" s="21">
        <f t="shared" si="21"/>
        <v>24423434.920000002</v>
      </c>
      <c r="E366" s="21">
        <f t="shared" si="21"/>
        <v>13349544.16</v>
      </c>
      <c r="F366" s="21">
        <f t="shared" si="21"/>
        <v>13278430.015000001</v>
      </c>
      <c r="G366" s="21">
        <f t="shared" si="21"/>
        <v>14696284.206</v>
      </c>
      <c r="H366" s="21">
        <f t="shared" si="21"/>
        <v>14197193.924000001</v>
      </c>
      <c r="I366" s="21">
        <f t="shared" si="21"/>
        <v>14394958.59</v>
      </c>
      <c r="J366" s="21">
        <f t="shared" si="21"/>
        <v>15935933</v>
      </c>
      <c r="K366" s="21">
        <f t="shared" si="21"/>
        <v>16771420</v>
      </c>
      <c r="L366" s="21">
        <f t="shared" si="21"/>
        <v>16272551</v>
      </c>
      <c r="M366" s="21">
        <f t="shared" si="21"/>
        <v>15511874</v>
      </c>
      <c r="N366" s="21">
        <f>IFERROR(VLOOKUP($B$362,$4:$126,MATCH($P366&amp;"/"&amp;N$324,$2:$2,0),FALSE),IFERROR(VLOOKUP($B$362,$4:$126,MATCH($P365&amp;"/"&amp;N$324,$2:$2,0),FALSE),IFERROR(VLOOKUP($B$362,$4:$126,MATCH($P364&amp;"/"&amp;N$324,$2:$2,0),FALSE),IFERROR(VLOOKUP($B$362,$4:$126,MATCH($P363&amp;"/"&amp;N$324,$2:$2,0),FALSE),""))))</f>
        <v>16647685</v>
      </c>
      <c r="O366" s="19">
        <f t="shared" ref="O366:O367" si="22">RATE(M$324-B$324,,-B366,M366)</f>
        <v>0.27437228176924972</v>
      </c>
      <c r="P366" s="22" t="s">
        <v>902</v>
      </c>
      <c r="Q366" s="10"/>
      <c r="R366" s="10"/>
      <c r="S366" s="10"/>
      <c r="T366" s="10"/>
      <c r="U366" s="10"/>
      <c r="V366" s="10"/>
      <c r="W366" s="10"/>
      <c r="X366" s="10"/>
      <c r="Y366" s="10"/>
      <c r="Z366" s="10"/>
      <c r="AA366" s="10"/>
      <c r="AB366" s="10"/>
      <c r="AC366" s="10"/>
      <c r="AD366" s="10"/>
      <c r="AE366" s="10"/>
      <c r="AF366" s="10"/>
      <c r="AG366" s="10"/>
      <c r="AH366" s="10"/>
      <c r="AI366" s="10"/>
      <c r="AJ366" s="10"/>
      <c r="AK366" s="10"/>
      <c r="AL366" s="10"/>
      <c r="AM366" s="10"/>
      <c r="AN366" s="10"/>
      <c r="AO366" s="10"/>
      <c r="AP366" s="10"/>
      <c r="AQ366" s="10"/>
      <c r="AR366" s="10"/>
      <c r="AS366" s="10"/>
      <c r="AT366" s="10"/>
      <c r="AU366" s="10"/>
      <c r="AV366" s="10"/>
      <c r="AW366" s="10"/>
      <c r="AX366" s="10"/>
      <c r="AY366" s="10"/>
      <c r="AZ366" s="10"/>
      <c r="BA366" s="10"/>
      <c r="BB366" s="10"/>
      <c r="BC366" s="10"/>
      <c r="BD366" s="10"/>
      <c r="BE366" s="10"/>
      <c r="BF366" s="10"/>
      <c r="BG366" s="10"/>
      <c r="BH366" s="10"/>
      <c r="BI366" s="10"/>
      <c r="BJ366" s="10"/>
      <c r="BK366" s="10"/>
      <c r="BL366" s="10"/>
      <c r="BM366" s="10"/>
      <c r="BN366" s="10"/>
      <c r="BO366" s="10"/>
      <c r="BP366" s="10"/>
      <c r="BQ366" s="10"/>
      <c r="BR366" s="10"/>
      <c r="BS366" s="10"/>
    </row>
    <row r="367" spans="1:71" ht="16.5" customHeight="1" x14ac:dyDescent="0.3">
      <c r="A367" s="10"/>
      <c r="B367" s="23">
        <f t="shared" ref="B367:N367" si="23">+B366/B$378</f>
        <v>2.702775379910153E-2</v>
      </c>
      <c r="C367" s="23">
        <f t="shared" si="23"/>
        <v>1.9515014518946931E-2</v>
      </c>
      <c r="D367" s="23">
        <f t="shared" si="23"/>
        <v>0.32661727812976821</v>
      </c>
      <c r="E367" s="23">
        <f t="shared" si="23"/>
        <v>0.16039425501487484</v>
      </c>
      <c r="F367" s="23">
        <f t="shared" si="23"/>
        <v>0.14012895203066936</v>
      </c>
      <c r="G367" s="23">
        <f t="shared" si="23"/>
        <v>0.13571193849609831</v>
      </c>
      <c r="H367" s="23">
        <f t="shared" si="23"/>
        <v>0.12298048037823617</v>
      </c>
      <c r="I367" s="23">
        <f t="shared" si="23"/>
        <v>0.12912939131275925</v>
      </c>
      <c r="J367" s="23">
        <f t="shared" si="23"/>
        <v>0.111936790455983</v>
      </c>
      <c r="K367" s="23">
        <f t="shared" si="23"/>
        <v>0.11466260479553345</v>
      </c>
      <c r="L367" s="23">
        <f t="shared" si="23"/>
        <v>0.11466319229416155</v>
      </c>
      <c r="M367" s="23">
        <f t="shared" si="23"/>
        <v>0.10930856142937016</v>
      </c>
      <c r="N367" s="23">
        <f t="shared" si="23"/>
        <v>0.11497903889283091</v>
      </c>
      <c r="O367" s="19">
        <f t="shared" si="22"/>
        <v>0.13544906436844897</v>
      </c>
      <c r="P367" s="24" t="s">
        <v>903</v>
      </c>
      <c r="Q367" s="10"/>
      <c r="R367" s="10"/>
      <c r="S367" s="10"/>
      <c r="T367" s="10"/>
      <c r="U367" s="10"/>
      <c r="V367" s="10"/>
      <c r="W367" s="10"/>
      <c r="X367" s="10"/>
      <c r="Y367" s="10"/>
      <c r="Z367" s="10"/>
      <c r="AA367" s="10"/>
      <c r="AB367" s="10"/>
      <c r="AC367" s="10"/>
      <c r="AD367" s="10"/>
      <c r="AE367" s="10"/>
      <c r="AF367" s="10"/>
      <c r="AG367" s="10"/>
      <c r="AH367" s="10"/>
      <c r="AI367" s="10"/>
      <c r="AJ367" s="10"/>
      <c r="AK367" s="10"/>
      <c r="AL367" s="10"/>
      <c r="AM367" s="10"/>
      <c r="AN367" s="10"/>
      <c r="AO367" s="10"/>
      <c r="AP367" s="10"/>
      <c r="AQ367" s="10"/>
      <c r="AR367" s="10"/>
      <c r="AS367" s="10"/>
      <c r="AT367" s="10"/>
      <c r="AU367" s="10"/>
      <c r="AV367" s="10"/>
      <c r="AW367" s="10"/>
      <c r="AX367" s="10"/>
      <c r="AY367" s="10"/>
      <c r="AZ367" s="10"/>
      <c r="BA367" s="10"/>
      <c r="BB367" s="10"/>
      <c r="BC367" s="10"/>
      <c r="BD367" s="10"/>
      <c r="BE367" s="10"/>
      <c r="BF367" s="10"/>
      <c r="BG367" s="10"/>
      <c r="BH367" s="10"/>
      <c r="BI367" s="10"/>
      <c r="BJ367" s="10"/>
      <c r="BK367" s="10"/>
      <c r="BL367" s="10"/>
      <c r="BM367" s="10"/>
      <c r="BN367" s="10"/>
      <c r="BO367" s="10"/>
      <c r="BP367" s="10"/>
      <c r="BQ367" s="10"/>
      <c r="BR367" s="10"/>
      <c r="BS367" s="10"/>
    </row>
    <row r="368" spans="1:71" ht="16.5" customHeight="1" x14ac:dyDescent="0.3">
      <c r="A368" s="18"/>
      <c r="B368" s="178" t="s">
        <v>989</v>
      </c>
      <c r="C368" s="172"/>
      <c r="D368" s="172"/>
      <c r="E368" s="172"/>
      <c r="F368" s="172"/>
      <c r="G368" s="172"/>
      <c r="H368" s="172"/>
      <c r="I368" s="172"/>
      <c r="J368" s="172"/>
      <c r="K368" s="172"/>
      <c r="L368" s="172"/>
      <c r="M368" s="172"/>
      <c r="N368" s="173"/>
      <c r="O368" s="19"/>
      <c r="P368" s="12"/>
      <c r="Q368" s="10"/>
      <c r="R368" s="10"/>
      <c r="S368" s="10"/>
      <c r="T368" s="10"/>
      <c r="U368" s="10"/>
      <c r="V368" s="10"/>
      <c r="W368" s="10"/>
      <c r="X368" s="10"/>
      <c r="Y368" s="10"/>
      <c r="Z368" s="10"/>
      <c r="AA368" s="10"/>
      <c r="AB368" s="10"/>
      <c r="AC368" s="10"/>
      <c r="AD368" s="10"/>
      <c r="AE368" s="10"/>
      <c r="AF368" s="10"/>
      <c r="AG368" s="10"/>
      <c r="AH368" s="10"/>
      <c r="AI368" s="10"/>
      <c r="AJ368" s="10"/>
      <c r="AK368" s="10"/>
      <c r="AL368" s="10"/>
      <c r="AM368" s="10"/>
      <c r="AN368" s="10"/>
      <c r="AO368" s="10"/>
      <c r="AP368" s="10"/>
      <c r="AQ368" s="10"/>
      <c r="AR368" s="10"/>
      <c r="AS368" s="10"/>
      <c r="AT368" s="10"/>
      <c r="AU368" s="10"/>
      <c r="AV368" s="10"/>
      <c r="AW368" s="10"/>
      <c r="AX368" s="10"/>
      <c r="AY368" s="10"/>
      <c r="AZ368" s="10"/>
      <c r="BA368" s="10"/>
      <c r="BB368" s="10"/>
      <c r="BC368" s="10"/>
      <c r="BD368" s="10"/>
      <c r="BE368" s="10"/>
      <c r="BF368" s="10"/>
      <c r="BG368" s="10"/>
      <c r="BH368" s="10"/>
      <c r="BI368" s="10"/>
      <c r="BJ368" s="10"/>
      <c r="BK368" s="10"/>
      <c r="BL368" s="10"/>
      <c r="BM368" s="10"/>
      <c r="BN368" s="10"/>
      <c r="BO368" s="10"/>
      <c r="BP368" s="10"/>
      <c r="BQ368" s="10"/>
      <c r="BR368" s="10"/>
      <c r="BS368" s="10"/>
    </row>
    <row r="369" spans="1:71" ht="16.5" customHeight="1" x14ac:dyDescent="0.3">
      <c r="A369" s="10"/>
      <c r="B369" s="21">
        <f t="shared" ref="B369:N372" si="24">IFERROR(VLOOKUP($B$368,$4:$126,MATCH($P369&amp;"/"&amp;B$324,$2:$2,0),FALSE),"")</f>
        <v>10396941</v>
      </c>
      <c r="C369" s="21">
        <f t="shared" si="24"/>
        <v>11225713</v>
      </c>
      <c r="D369" s="21">
        <f t="shared" si="24"/>
        <v>12133394</v>
      </c>
      <c r="E369" s="21">
        <f t="shared" si="24"/>
        <v>43336348</v>
      </c>
      <c r="F369" s="21">
        <f t="shared" si="24"/>
        <v>44569003</v>
      </c>
      <c r="G369" s="21">
        <f t="shared" si="24"/>
        <v>47266813</v>
      </c>
      <c r="H369" s="21">
        <f t="shared" si="24"/>
        <v>52215242</v>
      </c>
      <c r="I369" s="21">
        <f t="shared" si="24"/>
        <v>53632124</v>
      </c>
      <c r="J369" s="21">
        <f t="shared" si="24"/>
        <v>57406124</v>
      </c>
      <c r="K369" s="21">
        <f t="shared" si="24"/>
        <v>81534586</v>
      </c>
      <c r="L369" s="21">
        <f t="shared" si="24"/>
        <v>84228026</v>
      </c>
      <c r="M369" s="21">
        <f t="shared" si="24"/>
        <v>83592445</v>
      </c>
      <c r="N369" s="21">
        <f t="shared" si="24"/>
        <v>85560333</v>
      </c>
      <c r="O369" s="19"/>
      <c r="P369" s="22" t="s">
        <v>899</v>
      </c>
      <c r="Q369" s="10"/>
      <c r="R369" s="10"/>
      <c r="S369" s="10"/>
      <c r="T369" s="10"/>
      <c r="U369" s="10"/>
      <c r="V369" s="10"/>
      <c r="W369" s="10"/>
      <c r="X369" s="10"/>
      <c r="Y369" s="10"/>
      <c r="Z369" s="10"/>
      <c r="AA369" s="10"/>
      <c r="AB369" s="10"/>
      <c r="AC369" s="10"/>
      <c r="AD369" s="10"/>
      <c r="AE369" s="10"/>
      <c r="AF369" s="10"/>
      <c r="AG369" s="10"/>
      <c r="AH369" s="10"/>
      <c r="AI369" s="10"/>
      <c r="AJ369" s="10"/>
      <c r="AK369" s="10"/>
      <c r="AL369" s="10"/>
      <c r="AM369" s="10"/>
      <c r="AN369" s="10"/>
      <c r="AO369" s="10"/>
      <c r="AP369" s="10"/>
      <c r="AQ369" s="10"/>
      <c r="AR369" s="10"/>
      <c r="AS369" s="10"/>
      <c r="AT369" s="10"/>
      <c r="AU369" s="10"/>
      <c r="AV369" s="10"/>
      <c r="AW369" s="10"/>
      <c r="AX369" s="10"/>
      <c r="AY369" s="10"/>
      <c r="AZ369" s="10"/>
      <c r="BA369" s="10"/>
      <c r="BB369" s="10"/>
      <c r="BC369" s="10"/>
      <c r="BD369" s="10"/>
      <c r="BE369" s="10"/>
      <c r="BF369" s="10"/>
      <c r="BG369" s="10"/>
      <c r="BH369" s="10"/>
      <c r="BI369" s="10"/>
      <c r="BJ369" s="10"/>
      <c r="BK369" s="10"/>
      <c r="BL369" s="10"/>
      <c r="BM369" s="10"/>
      <c r="BN369" s="10"/>
      <c r="BO369" s="10"/>
      <c r="BP369" s="10"/>
      <c r="BQ369" s="10"/>
      <c r="BR369" s="10"/>
      <c r="BS369" s="10"/>
    </row>
    <row r="370" spans="1:71" ht="16.5" customHeight="1" x14ac:dyDescent="0.3">
      <c r="A370" s="10"/>
      <c r="B370" s="21">
        <f t="shared" si="24"/>
        <v>10222883</v>
      </c>
      <c r="C370" s="21">
        <f t="shared" si="24"/>
        <v>11342121</v>
      </c>
      <c r="D370" s="21">
        <f t="shared" si="24"/>
        <v>12202935</v>
      </c>
      <c r="E370" s="21">
        <f t="shared" si="24"/>
        <v>44245554</v>
      </c>
      <c r="F370" s="21">
        <f t="shared" si="24"/>
        <v>45003637</v>
      </c>
      <c r="G370" s="21">
        <f t="shared" si="24"/>
        <v>49135885</v>
      </c>
      <c r="H370" s="21">
        <f t="shared" si="24"/>
        <v>52180348</v>
      </c>
      <c r="I370" s="21">
        <f t="shared" si="24"/>
        <v>54579272</v>
      </c>
      <c r="J370" s="21">
        <f t="shared" si="24"/>
        <v>57703414</v>
      </c>
      <c r="K370" s="21">
        <f t="shared" si="24"/>
        <v>83611798</v>
      </c>
      <c r="L370" s="21">
        <f t="shared" si="24"/>
        <v>85032912</v>
      </c>
      <c r="M370" s="21">
        <f t="shared" si="24"/>
        <v>83464160</v>
      </c>
      <c r="N370" s="21">
        <f t="shared" si="24"/>
        <v>83112581</v>
      </c>
      <c r="O370" s="19"/>
      <c r="P370" s="22" t="s">
        <v>900</v>
      </c>
      <c r="Q370" s="10"/>
      <c r="R370" s="10"/>
      <c r="S370" s="10"/>
      <c r="T370" s="10"/>
      <c r="U370" s="10"/>
      <c r="V370" s="10"/>
      <c r="W370" s="10"/>
      <c r="X370" s="10"/>
      <c r="Y370" s="10"/>
      <c r="Z370" s="10"/>
      <c r="AA370" s="10"/>
      <c r="AB370" s="10"/>
      <c r="AC370" s="10"/>
      <c r="AD370" s="10"/>
      <c r="AE370" s="10"/>
      <c r="AF370" s="10"/>
      <c r="AG370" s="10"/>
      <c r="AH370" s="10"/>
      <c r="AI370" s="10"/>
      <c r="AJ370" s="10"/>
      <c r="AK370" s="10"/>
      <c r="AL370" s="10"/>
      <c r="AM370" s="10"/>
      <c r="AN370" s="10"/>
      <c r="AO370" s="10"/>
      <c r="AP370" s="10"/>
      <c r="AQ370" s="10"/>
      <c r="AR370" s="10"/>
      <c r="AS370" s="10"/>
      <c r="AT370" s="10"/>
      <c r="AU370" s="10"/>
      <c r="AV370" s="10"/>
      <c r="AW370" s="10"/>
      <c r="AX370" s="10"/>
      <c r="AY370" s="10"/>
      <c r="AZ370" s="10"/>
      <c r="BA370" s="10"/>
      <c r="BB370" s="10"/>
      <c r="BC370" s="10"/>
      <c r="BD370" s="10"/>
      <c r="BE370" s="10"/>
      <c r="BF370" s="10"/>
      <c r="BG370" s="10"/>
      <c r="BH370" s="10"/>
      <c r="BI370" s="10"/>
      <c r="BJ370" s="10"/>
      <c r="BK370" s="10"/>
      <c r="BL370" s="10"/>
      <c r="BM370" s="10"/>
      <c r="BN370" s="10"/>
      <c r="BO370" s="10"/>
      <c r="BP370" s="10"/>
      <c r="BQ370" s="10"/>
      <c r="BR370" s="10"/>
      <c r="BS370" s="10"/>
    </row>
    <row r="371" spans="1:71" ht="16.5" customHeight="1" x14ac:dyDescent="0.3">
      <c r="A371" s="10"/>
      <c r="B371" s="21">
        <f t="shared" si="24"/>
        <v>10400343</v>
      </c>
      <c r="C371" s="21">
        <f t="shared" si="24"/>
        <v>11536511</v>
      </c>
      <c r="D371" s="21">
        <f t="shared" si="24"/>
        <v>12706418</v>
      </c>
      <c r="E371" s="21">
        <f t="shared" si="24"/>
        <v>43176565</v>
      </c>
      <c r="F371" s="21">
        <f t="shared" si="24"/>
        <v>45283045</v>
      </c>
      <c r="G371" s="21">
        <f t="shared" si="24"/>
        <v>50701642</v>
      </c>
      <c r="H371" s="21">
        <f t="shared" si="24"/>
        <v>50537213</v>
      </c>
      <c r="I371" s="21">
        <f t="shared" si="24"/>
        <v>56038679</v>
      </c>
      <c r="J371" s="21">
        <f t="shared" si="24"/>
        <v>60949993</v>
      </c>
      <c r="K371" s="21">
        <f t="shared" si="24"/>
        <v>84063790</v>
      </c>
      <c r="L371" s="21">
        <f t="shared" si="24"/>
        <v>83360293</v>
      </c>
      <c r="M371" s="21">
        <f t="shared" si="24"/>
        <v>82867575</v>
      </c>
      <c r="N371" s="21">
        <f t="shared" si="24"/>
        <v>85253739</v>
      </c>
      <c r="O371" s="19"/>
      <c r="P371" s="22" t="s">
        <v>901</v>
      </c>
      <c r="Q371" s="10"/>
      <c r="R371" s="10"/>
      <c r="S371" s="10"/>
      <c r="T371" s="10"/>
      <c r="U371" s="10"/>
      <c r="V371" s="10"/>
      <c r="W371" s="10"/>
      <c r="X371" s="10"/>
      <c r="Y371" s="10"/>
      <c r="Z371" s="10"/>
      <c r="AA371" s="10"/>
      <c r="AB371" s="10"/>
      <c r="AC371" s="10"/>
      <c r="AD371" s="10"/>
      <c r="AE371" s="10"/>
      <c r="AF371" s="10"/>
      <c r="AG371" s="10"/>
      <c r="AH371" s="10"/>
      <c r="AI371" s="10"/>
      <c r="AJ371" s="10"/>
      <c r="AK371" s="10"/>
      <c r="AL371" s="10"/>
      <c r="AM371" s="10"/>
      <c r="AN371" s="10"/>
      <c r="AO371" s="10"/>
      <c r="AP371" s="10"/>
      <c r="AQ371" s="10"/>
      <c r="AR371" s="10"/>
      <c r="AS371" s="10"/>
      <c r="AT371" s="10"/>
      <c r="AU371" s="10"/>
      <c r="AV371" s="10"/>
      <c r="AW371" s="10"/>
      <c r="AX371" s="10"/>
      <c r="AY371" s="10"/>
      <c r="AZ371" s="10"/>
      <c r="BA371" s="10"/>
      <c r="BB371" s="10"/>
      <c r="BC371" s="10"/>
      <c r="BD371" s="10"/>
      <c r="BE371" s="10"/>
      <c r="BF371" s="10"/>
      <c r="BG371" s="10"/>
      <c r="BH371" s="10"/>
      <c r="BI371" s="10"/>
      <c r="BJ371" s="10"/>
      <c r="BK371" s="10"/>
      <c r="BL371" s="10"/>
      <c r="BM371" s="10"/>
      <c r="BN371" s="10"/>
      <c r="BO371" s="10"/>
      <c r="BP371" s="10"/>
      <c r="BQ371" s="10"/>
      <c r="BR371" s="10"/>
      <c r="BS371" s="10"/>
    </row>
    <row r="372" spans="1:71" ht="16.5" customHeight="1" x14ac:dyDescent="0.3">
      <c r="A372" s="10"/>
      <c r="B372" s="21">
        <f t="shared" si="24"/>
        <v>11049214</v>
      </c>
      <c r="C372" s="21">
        <f t="shared" si="24"/>
        <v>11652597.449999999</v>
      </c>
      <c r="D372" s="21">
        <f t="shared" si="24"/>
        <v>40775894.68</v>
      </c>
      <c r="E372" s="21">
        <f t="shared" si="24"/>
        <v>43299199.68</v>
      </c>
      <c r="F372" s="21">
        <f t="shared" si="24"/>
        <v>46422020.818000004</v>
      </c>
      <c r="G372" s="21">
        <f t="shared" si="24"/>
        <v>52745973.978</v>
      </c>
      <c r="H372" s="21">
        <f t="shared" si="24"/>
        <v>54578761.597999997</v>
      </c>
      <c r="I372" s="21">
        <f t="shared" si="24"/>
        <v>54622226.229999997</v>
      </c>
      <c r="J372" s="21">
        <f t="shared" si="24"/>
        <v>82286939</v>
      </c>
      <c r="K372" s="21">
        <f t="shared" si="24"/>
        <v>83520999</v>
      </c>
      <c r="L372" s="21">
        <f t="shared" si="24"/>
        <v>82895055</v>
      </c>
      <c r="M372" s="21">
        <f t="shared" si="24"/>
        <v>82362266</v>
      </c>
      <c r="N372" s="21">
        <f>IFERROR(VLOOKUP($B$368,$4:$126,MATCH($P372&amp;"/"&amp;N$324,$2:$2,0),FALSE),IFERROR(VLOOKUP($B$368,$4:$126,MATCH($P371&amp;"/"&amp;N$324,$2:$2,0),FALSE),IFERROR(VLOOKUP($B$368,$4:$126,MATCH($P370&amp;"/"&amp;N$324,$2:$2,0),FALSE),IFERROR(VLOOKUP($B$368,$4:$126,MATCH($P369&amp;"/"&amp;N$324,$2:$2,0),FALSE),""))))</f>
        <v>85253739</v>
      </c>
      <c r="O372" s="19">
        <f t="shared" ref="O372:O373" si="25">RATE(M$324-B$324,,-B372,M372)</f>
        <v>0.20035252189971428</v>
      </c>
      <c r="P372" s="22" t="s">
        <v>902</v>
      </c>
      <c r="Q372" s="10"/>
      <c r="R372" s="10"/>
      <c r="S372" s="10"/>
      <c r="T372" s="10"/>
      <c r="U372" s="10"/>
      <c r="V372" s="10"/>
      <c r="W372" s="10"/>
      <c r="X372" s="10"/>
      <c r="Y372" s="10"/>
      <c r="Z372" s="10"/>
      <c r="AA372" s="10"/>
      <c r="AB372" s="10"/>
      <c r="AC372" s="10"/>
      <c r="AD372" s="10"/>
      <c r="AE372" s="10"/>
      <c r="AF372" s="10"/>
      <c r="AG372" s="10"/>
      <c r="AH372" s="10"/>
      <c r="AI372" s="10"/>
      <c r="AJ372" s="10"/>
      <c r="AK372" s="10"/>
      <c r="AL372" s="10"/>
      <c r="AM372" s="10"/>
      <c r="AN372" s="10"/>
      <c r="AO372" s="10"/>
      <c r="AP372" s="10"/>
      <c r="AQ372" s="10"/>
      <c r="AR372" s="10"/>
      <c r="AS372" s="10"/>
      <c r="AT372" s="10"/>
      <c r="AU372" s="10"/>
      <c r="AV372" s="10"/>
      <c r="AW372" s="10"/>
      <c r="AX372" s="10"/>
      <c r="AY372" s="10"/>
      <c r="AZ372" s="10"/>
      <c r="BA372" s="10"/>
      <c r="BB372" s="10"/>
      <c r="BC372" s="10"/>
      <c r="BD372" s="10"/>
      <c r="BE372" s="10"/>
      <c r="BF372" s="10"/>
      <c r="BG372" s="10"/>
      <c r="BH372" s="10"/>
      <c r="BI372" s="10"/>
      <c r="BJ372" s="10"/>
      <c r="BK372" s="10"/>
      <c r="BL372" s="10"/>
      <c r="BM372" s="10"/>
      <c r="BN372" s="10"/>
      <c r="BO372" s="10"/>
      <c r="BP372" s="10"/>
      <c r="BQ372" s="10"/>
      <c r="BR372" s="10"/>
      <c r="BS372" s="10"/>
    </row>
    <row r="373" spans="1:71" ht="16.5" customHeight="1" x14ac:dyDescent="0.3">
      <c r="A373" s="26"/>
      <c r="B373" s="23">
        <f t="shared" ref="B373:N373" si="26">+B372/B$378</f>
        <v>0.27716383085321789</v>
      </c>
      <c r="C373" s="23">
        <f t="shared" si="26"/>
        <v>0.32485687038898975</v>
      </c>
      <c r="D373" s="23">
        <f t="shared" si="26"/>
        <v>0.54530051883822794</v>
      </c>
      <c r="E373" s="23">
        <f t="shared" si="26"/>
        <v>0.52023820380499841</v>
      </c>
      <c r="F373" s="23">
        <f t="shared" si="26"/>
        <v>0.48989745933998186</v>
      </c>
      <c r="G373" s="23">
        <f t="shared" si="26"/>
        <v>0.48707947370102306</v>
      </c>
      <c r="H373" s="23">
        <f t="shared" si="26"/>
        <v>0.47277809655220626</v>
      </c>
      <c r="I373" s="23">
        <f t="shared" si="26"/>
        <v>0.48998646165801385</v>
      </c>
      <c r="J373" s="23">
        <f t="shared" si="26"/>
        <v>0.57799790248285143</v>
      </c>
      <c r="K373" s="23">
        <f t="shared" si="26"/>
        <v>0.57101517345967989</v>
      </c>
      <c r="L373" s="23">
        <f t="shared" si="26"/>
        <v>0.58411318739760587</v>
      </c>
      <c r="M373" s="23">
        <f t="shared" si="26"/>
        <v>0.58038769606580898</v>
      </c>
      <c r="N373" s="23">
        <f t="shared" si="26"/>
        <v>0.58881417880265363</v>
      </c>
      <c r="O373" s="19">
        <f t="shared" si="25"/>
        <v>6.9498424756041011E-2</v>
      </c>
      <c r="P373" s="24" t="s">
        <v>903</v>
      </c>
      <c r="Q373" s="10"/>
      <c r="R373" s="10"/>
      <c r="S373" s="10"/>
      <c r="T373" s="10"/>
      <c r="U373" s="10"/>
      <c r="V373" s="10"/>
      <c r="W373" s="10"/>
      <c r="X373" s="10"/>
      <c r="Y373" s="10"/>
      <c r="Z373" s="10"/>
      <c r="AA373" s="10"/>
      <c r="AB373" s="10"/>
      <c r="AC373" s="10"/>
      <c r="AD373" s="10"/>
      <c r="AE373" s="10"/>
      <c r="AF373" s="10"/>
      <c r="AG373" s="10"/>
      <c r="AH373" s="10"/>
      <c r="AI373" s="10"/>
      <c r="AJ373" s="10"/>
      <c r="AK373" s="10"/>
      <c r="AL373" s="10"/>
      <c r="AM373" s="10"/>
      <c r="AN373" s="10"/>
      <c r="AO373" s="10"/>
      <c r="AP373" s="10"/>
      <c r="AQ373" s="10"/>
      <c r="AR373" s="10"/>
      <c r="AS373" s="10"/>
      <c r="AT373" s="10"/>
      <c r="AU373" s="10"/>
      <c r="AV373" s="10"/>
      <c r="AW373" s="10"/>
      <c r="AX373" s="10"/>
      <c r="AY373" s="10"/>
      <c r="AZ373" s="10"/>
      <c r="BA373" s="10"/>
      <c r="BB373" s="10"/>
      <c r="BC373" s="10"/>
      <c r="BD373" s="10"/>
      <c r="BE373" s="10"/>
      <c r="BF373" s="10"/>
      <c r="BG373" s="10"/>
      <c r="BH373" s="10"/>
      <c r="BI373" s="10"/>
      <c r="BJ373" s="10"/>
      <c r="BK373" s="10"/>
      <c r="BL373" s="10"/>
      <c r="BM373" s="10"/>
      <c r="BN373" s="10"/>
      <c r="BO373" s="10"/>
      <c r="BP373" s="10"/>
      <c r="BQ373" s="10"/>
      <c r="BR373" s="10"/>
      <c r="BS373" s="10"/>
    </row>
    <row r="374" spans="1:71" ht="16.5" customHeight="1" x14ac:dyDescent="0.3">
      <c r="A374" s="10"/>
      <c r="B374" s="179" t="s">
        <v>796</v>
      </c>
      <c r="C374" s="172"/>
      <c r="D374" s="172"/>
      <c r="E374" s="172"/>
      <c r="F374" s="172"/>
      <c r="G374" s="172"/>
      <c r="H374" s="172"/>
      <c r="I374" s="172"/>
      <c r="J374" s="172"/>
      <c r="K374" s="172"/>
      <c r="L374" s="172"/>
      <c r="M374" s="172"/>
      <c r="N374" s="173"/>
      <c r="O374" s="19"/>
      <c r="P374" s="12"/>
      <c r="Q374" s="10"/>
      <c r="R374" s="10"/>
      <c r="S374" s="10"/>
      <c r="T374" s="10"/>
      <c r="U374" s="10"/>
      <c r="V374" s="10"/>
      <c r="W374" s="10"/>
      <c r="X374" s="10"/>
      <c r="Y374" s="10"/>
      <c r="Z374" s="10"/>
      <c r="AA374" s="10"/>
      <c r="AB374" s="10"/>
      <c r="AC374" s="10"/>
      <c r="AD374" s="10"/>
      <c r="AE374" s="10"/>
      <c r="AF374" s="10"/>
      <c r="AG374" s="10"/>
      <c r="AH374" s="10"/>
      <c r="AI374" s="10"/>
      <c r="AJ374" s="10"/>
      <c r="AK374" s="10"/>
      <c r="AL374" s="10"/>
      <c r="AM374" s="10"/>
      <c r="AN374" s="10"/>
      <c r="AO374" s="10"/>
      <c r="AP374" s="10"/>
      <c r="AQ374" s="10"/>
      <c r="AR374" s="10"/>
      <c r="AS374" s="10"/>
      <c r="AT374" s="10"/>
      <c r="AU374" s="10"/>
      <c r="AV374" s="10"/>
      <c r="AW374" s="10"/>
      <c r="AX374" s="10"/>
      <c r="AY374" s="10"/>
      <c r="AZ374" s="10"/>
      <c r="BA374" s="10"/>
      <c r="BB374" s="10"/>
      <c r="BC374" s="10"/>
      <c r="BD374" s="10"/>
      <c r="BE374" s="10"/>
      <c r="BF374" s="10"/>
      <c r="BG374" s="10"/>
      <c r="BH374" s="10"/>
      <c r="BI374" s="10"/>
      <c r="BJ374" s="10"/>
      <c r="BK374" s="10"/>
      <c r="BL374" s="10"/>
      <c r="BM374" s="10"/>
      <c r="BN374" s="10"/>
      <c r="BO374" s="10"/>
      <c r="BP374" s="10"/>
      <c r="BQ374" s="10"/>
      <c r="BR374" s="10"/>
      <c r="BS374" s="10"/>
    </row>
    <row r="375" spans="1:71" ht="16.5" customHeight="1" x14ac:dyDescent="0.3">
      <c r="A375" s="10"/>
      <c r="B375" s="21">
        <f t="shared" ref="B375:N378" si="27">IFERROR(VLOOKUP($B$374,$4:$126,MATCH($P375&amp;"/"&amp;B$324,$2:$2,0),FALSE),"")</f>
        <v>32154684</v>
      </c>
      <c r="C375" s="21">
        <f t="shared" si="27"/>
        <v>36892906</v>
      </c>
      <c r="D375" s="21">
        <f t="shared" si="27"/>
        <v>35401736</v>
      </c>
      <c r="E375" s="21">
        <f t="shared" si="27"/>
        <v>78267778</v>
      </c>
      <c r="F375" s="21">
        <f t="shared" si="27"/>
        <v>86367770</v>
      </c>
      <c r="G375" s="21">
        <f t="shared" si="27"/>
        <v>97163348</v>
      </c>
      <c r="H375" s="21">
        <f t="shared" si="27"/>
        <v>110099186</v>
      </c>
      <c r="I375" s="21">
        <f t="shared" si="27"/>
        <v>109258257</v>
      </c>
      <c r="J375" s="21">
        <f t="shared" si="27"/>
        <v>109107948</v>
      </c>
      <c r="K375" s="21">
        <f t="shared" si="27"/>
        <v>140613189</v>
      </c>
      <c r="L375" s="21">
        <f t="shared" si="27"/>
        <v>142052204</v>
      </c>
      <c r="M375" s="21">
        <f t="shared" si="27"/>
        <v>138670713</v>
      </c>
      <c r="N375" s="21">
        <f t="shared" si="27"/>
        <v>140786872</v>
      </c>
      <c r="O375" s="19"/>
      <c r="P375" s="22" t="s">
        <v>899</v>
      </c>
      <c r="Q375" s="10"/>
      <c r="R375" s="10"/>
      <c r="S375" s="10"/>
      <c r="T375" s="10"/>
      <c r="U375" s="10"/>
      <c r="V375" s="10"/>
      <c r="W375" s="10"/>
      <c r="X375" s="10"/>
      <c r="Y375" s="10"/>
      <c r="Z375" s="10"/>
      <c r="AA375" s="10"/>
      <c r="AB375" s="10"/>
      <c r="AC375" s="10"/>
      <c r="AD375" s="10"/>
      <c r="AE375" s="10"/>
      <c r="AF375" s="10"/>
      <c r="AG375" s="10"/>
      <c r="AH375" s="10"/>
      <c r="AI375" s="10"/>
      <c r="AJ375" s="10"/>
      <c r="AK375" s="10"/>
      <c r="AL375" s="10"/>
      <c r="AM375" s="10"/>
      <c r="AN375" s="10"/>
      <c r="AO375" s="10"/>
      <c r="AP375" s="10"/>
      <c r="AQ375" s="10"/>
      <c r="AR375" s="10"/>
      <c r="AS375" s="10"/>
      <c r="AT375" s="10"/>
      <c r="AU375" s="10"/>
      <c r="AV375" s="10"/>
      <c r="AW375" s="10"/>
      <c r="AX375" s="10"/>
      <c r="AY375" s="10"/>
      <c r="AZ375" s="10"/>
      <c r="BA375" s="10"/>
      <c r="BB375" s="10"/>
      <c r="BC375" s="10"/>
      <c r="BD375" s="10"/>
      <c r="BE375" s="10"/>
      <c r="BF375" s="10"/>
      <c r="BG375" s="10"/>
      <c r="BH375" s="10"/>
      <c r="BI375" s="10"/>
      <c r="BJ375" s="10"/>
      <c r="BK375" s="10"/>
      <c r="BL375" s="10"/>
      <c r="BM375" s="10"/>
      <c r="BN375" s="10"/>
      <c r="BO375" s="10"/>
      <c r="BP375" s="10"/>
      <c r="BQ375" s="10"/>
      <c r="BR375" s="10"/>
      <c r="BS375" s="10"/>
    </row>
    <row r="376" spans="1:71" ht="16.5" customHeight="1" x14ac:dyDescent="0.3">
      <c r="A376" s="10"/>
      <c r="B376" s="21">
        <f t="shared" si="27"/>
        <v>33732187</v>
      </c>
      <c r="C376" s="21">
        <f t="shared" si="27"/>
        <v>35663620</v>
      </c>
      <c r="D376" s="21">
        <f t="shared" si="27"/>
        <v>37213791</v>
      </c>
      <c r="E376" s="21">
        <f t="shared" si="27"/>
        <v>81755229</v>
      </c>
      <c r="F376" s="21">
        <f t="shared" si="27"/>
        <v>89982840</v>
      </c>
      <c r="G376" s="21">
        <f t="shared" si="27"/>
        <v>101762939</v>
      </c>
      <c r="H376" s="21">
        <f t="shared" si="27"/>
        <v>110788810</v>
      </c>
      <c r="I376" s="21">
        <f t="shared" si="27"/>
        <v>110449626</v>
      </c>
      <c r="J376" s="21">
        <f t="shared" si="27"/>
        <v>114312389</v>
      </c>
      <c r="K376" s="21">
        <f t="shared" si="27"/>
        <v>144886019</v>
      </c>
      <c r="L376" s="21">
        <f t="shared" si="27"/>
        <v>143390165</v>
      </c>
      <c r="M376" s="21">
        <f t="shared" si="27"/>
        <v>140116486</v>
      </c>
      <c r="N376" s="21">
        <f t="shared" si="27"/>
        <v>139323199</v>
      </c>
      <c r="O376" s="19"/>
      <c r="P376" s="22" t="s">
        <v>900</v>
      </c>
      <c r="Q376" s="10"/>
      <c r="R376" s="10"/>
      <c r="S376" s="10"/>
      <c r="T376" s="10"/>
      <c r="U376" s="10"/>
      <c r="V376" s="10"/>
      <c r="W376" s="10"/>
      <c r="X376" s="10"/>
      <c r="Y376" s="10"/>
      <c r="Z376" s="10"/>
      <c r="AA376" s="10"/>
      <c r="AB376" s="10"/>
      <c r="AC376" s="10"/>
      <c r="AD376" s="10"/>
      <c r="AE376" s="10"/>
      <c r="AF376" s="10"/>
      <c r="AG376" s="10"/>
      <c r="AH376" s="10"/>
      <c r="AI376" s="10"/>
      <c r="AJ376" s="10"/>
      <c r="AK376" s="10"/>
      <c r="AL376" s="10"/>
      <c r="AM376" s="10"/>
      <c r="AN376" s="10"/>
      <c r="AO376" s="10"/>
      <c r="AP376" s="10"/>
      <c r="AQ376" s="10"/>
      <c r="AR376" s="10"/>
      <c r="AS376" s="10"/>
      <c r="AT376" s="10"/>
      <c r="AU376" s="10"/>
      <c r="AV376" s="10"/>
      <c r="AW376" s="10"/>
      <c r="AX376" s="10"/>
      <c r="AY376" s="10"/>
      <c r="AZ376" s="10"/>
      <c r="BA376" s="10"/>
      <c r="BB376" s="10"/>
      <c r="BC376" s="10"/>
      <c r="BD376" s="10"/>
      <c r="BE376" s="10"/>
      <c r="BF376" s="10"/>
      <c r="BG376" s="10"/>
      <c r="BH376" s="10"/>
      <c r="BI376" s="10"/>
      <c r="BJ376" s="10"/>
      <c r="BK376" s="10"/>
      <c r="BL376" s="10"/>
      <c r="BM376" s="10"/>
      <c r="BN376" s="10"/>
      <c r="BO376" s="10"/>
      <c r="BP376" s="10"/>
      <c r="BQ376" s="10"/>
      <c r="BR376" s="10"/>
      <c r="BS376" s="10"/>
    </row>
    <row r="377" spans="1:71" ht="16.5" customHeight="1" x14ac:dyDescent="0.3">
      <c r="A377" s="10"/>
      <c r="B377" s="21">
        <f t="shared" si="27"/>
        <v>38712380</v>
      </c>
      <c r="C377" s="21">
        <f t="shared" si="27"/>
        <v>36846811</v>
      </c>
      <c r="D377" s="21">
        <f t="shared" si="27"/>
        <v>38402715</v>
      </c>
      <c r="E377" s="21">
        <f t="shared" si="27"/>
        <v>82401349</v>
      </c>
      <c r="F377" s="21">
        <f t="shared" si="27"/>
        <v>89702926</v>
      </c>
      <c r="G377" s="21">
        <f t="shared" si="27"/>
        <v>103135018</v>
      </c>
      <c r="H377" s="21">
        <f t="shared" si="27"/>
        <v>104636291</v>
      </c>
      <c r="I377" s="21">
        <f t="shared" si="27"/>
        <v>113857473</v>
      </c>
      <c r="J377" s="21">
        <f t="shared" si="27"/>
        <v>118815460</v>
      </c>
      <c r="K377" s="21">
        <f t="shared" si="27"/>
        <v>147442638</v>
      </c>
      <c r="L377" s="21">
        <f t="shared" si="27"/>
        <v>142420931</v>
      </c>
      <c r="M377" s="21">
        <f t="shared" si="27"/>
        <v>139322914</v>
      </c>
      <c r="N377" s="21">
        <f t="shared" si="27"/>
        <v>144788869</v>
      </c>
      <c r="O377" s="19"/>
      <c r="P377" s="22" t="s">
        <v>901</v>
      </c>
      <c r="Q377" s="10"/>
      <c r="R377" s="10"/>
      <c r="S377" s="10"/>
      <c r="T377" s="10"/>
      <c r="U377" s="10"/>
      <c r="V377" s="10"/>
      <c r="W377" s="10"/>
      <c r="X377" s="10"/>
      <c r="Y377" s="10"/>
      <c r="Z377" s="10"/>
      <c r="AA377" s="10"/>
      <c r="AB377" s="10"/>
      <c r="AC377" s="10"/>
      <c r="AD377" s="10"/>
      <c r="AE377" s="10"/>
      <c r="AF377" s="10"/>
      <c r="AG377" s="10"/>
      <c r="AH377" s="10"/>
      <c r="AI377" s="10"/>
      <c r="AJ377" s="10"/>
      <c r="AK377" s="10"/>
      <c r="AL377" s="10"/>
      <c r="AM377" s="10"/>
      <c r="AN377" s="10"/>
      <c r="AO377" s="10"/>
      <c r="AP377" s="10"/>
      <c r="AQ377" s="10"/>
      <c r="AR377" s="10"/>
      <c r="AS377" s="10"/>
      <c r="AT377" s="10"/>
      <c r="AU377" s="10"/>
      <c r="AV377" s="10"/>
      <c r="AW377" s="10"/>
      <c r="AX377" s="10"/>
      <c r="AY377" s="10"/>
      <c r="AZ377" s="10"/>
      <c r="BA377" s="10"/>
      <c r="BB377" s="10"/>
      <c r="BC377" s="10"/>
      <c r="BD377" s="10"/>
      <c r="BE377" s="10"/>
      <c r="BF377" s="10"/>
      <c r="BG377" s="10"/>
      <c r="BH377" s="10"/>
      <c r="BI377" s="10"/>
      <c r="BJ377" s="10"/>
      <c r="BK377" s="10"/>
      <c r="BL377" s="10"/>
      <c r="BM377" s="10"/>
      <c r="BN377" s="10"/>
      <c r="BO377" s="10"/>
      <c r="BP377" s="10"/>
      <c r="BQ377" s="10"/>
      <c r="BR377" s="10"/>
      <c r="BS377" s="10"/>
    </row>
    <row r="378" spans="1:71" ht="16.5" customHeight="1" x14ac:dyDescent="0.3">
      <c r="A378" s="10"/>
      <c r="B378" s="21">
        <f t="shared" si="27"/>
        <v>39865281</v>
      </c>
      <c r="C378" s="21">
        <f t="shared" si="27"/>
        <v>35869943.079999998</v>
      </c>
      <c r="D378" s="21">
        <f t="shared" si="27"/>
        <v>74776922.579999998</v>
      </c>
      <c r="E378" s="21">
        <f t="shared" si="27"/>
        <v>83229565.540000007</v>
      </c>
      <c r="F378" s="21">
        <f t="shared" si="27"/>
        <v>94758647.820999995</v>
      </c>
      <c r="G378" s="21">
        <f t="shared" si="27"/>
        <v>108290282.851</v>
      </c>
      <c r="H378" s="21">
        <f t="shared" si="27"/>
        <v>115442661.147</v>
      </c>
      <c r="I378" s="21">
        <f t="shared" si="27"/>
        <v>111477011.11</v>
      </c>
      <c r="J378" s="21">
        <f t="shared" si="27"/>
        <v>142365463</v>
      </c>
      <c r="K378" s="21">
        <f t="shared" si="27"/>
        <v>146267565</v>
      </c>
      <c r="L378" s="21">
        <f t="shared" si="27"/>
        <v>141916082</v>
      </c>
      <c r="M378" s="21">
        <f t="shared" si="27"/>
        <v>141909049</v>
      </c>
      <c r="N378" s="21">
        <f>IFERROR(VLOOKUP($B$374,$4:$126,MATCH($P378&amp;"/"&amp;N$324,$2:$2,0),FALSE),IFERROR(VLOOKUP($B$374,$4:$126,MATCH($P377&amp;"/"&amp;N$324,$2:$2,0),FALSE),IFERROR(VLOOKUP($B$374,$4:$126,MATCH($P376&amp;"/"&amp;N$324,$2:$2,0),FALSE),IFERROR(VLOOKUP($B$374,$4:$126,MATCH($P375&amp;"/"&amp;N$324,$2:$2,0),FALSE),""))))</f>
        <v>144788869</v>
      </c>
      <c r="O378" s="19">
        <f>RATE(M$324-B$324,,-B378,M378)</f>
        <v>0.12235090217637513</v>
      </c>
      <c r="P378" s="22" t="s">
        <v>902</v>
      </c>
      <c r="Q378" s="10"/>
      <c r="R378" s="10"/>
      <c r="S378" s="10"/>
      <c r="T378" s="10"/>
      <c r="U378" s="10"/>
      <c r="V378" s="10"/>
      <c r="W378" s="10"/>
      <c r="X378" s="10"/>
      <c r="Y378" s="10"/>
      <c r="Z378" s="10"/>
      <c r="AA378" s="10"/>
      <c r="AB378" s="10"/>
      <c r="AC378" s="10"/>
      <c r="AD378" s="10"/>
      <c r="AE378" s="10"/>
      <c r="AF378" s="10"/>
      <c r="AG378" s="10"/>
      <c r="AH378" s="10"/>
      <c r="AI378" s="10"/>
      <c r="AJ378" s="10"/>
      <c r="AK378" s="10"/>
      <c r="AL378" s="10"/>
      <c r="AM378" s="10"/>
      <c r="AN378" s="10"/>
      <c r="AO378" s="10"/>
      <c r="AP378" s="10"/>
      <c r="AQ378" s="10"/>
      <c r="AR378" s="10"/>
      <c r="AS378" s="10"/>
      <c r="AT378" s="10"/>
      <c r="AU378" s="10"/>
      <c r="AV378" s="10"/>
      <c r="AW378" s="10"/>
      <c r="AX378" s="10"/>
      <c r="AY378" s="10"/>
      <c r="AZ378" s="10"/>
      <c r="BA378" s="10"/>
      <c r="BB378" s="10"/>
      <c r="BC378" s="10"/>
      <c r="BD378" s="10"/>
      <c r="BE378" s="10"/>
      <c r="BF378" s="10"/>
      <c r="BG378" s="10"/>
      <c r="BH378" s="10"/>
      <c r="BI378" s="10"/>
      <c r="BJ378" s="10"/>
      <c r="BK378" s="10"/>
      <c r="BL378" s="10"/>
      <c r="BM378" s="10"/>
      <c r="BN378" s="10"/>
      <c r="BO378" s="10"/>
      <c r="BP378" s="10"/>
      <c r="BQ378" s="10"/>
      <c r="BR378" s="10"/>
      <c r="BS378" s="10"/>
    </row>
    <row r="379" spans="1:71" ht="16.5" customHeight="1" x14ac:dyDescent="0.3">
      <c r="A379" s="10"/>
      <c r="B379" s="166" t="s">
        <v>797</v>
      </c>
      <c r="C379" s="158"/>
      <c r="D379" s="158"/>
      <c r="E379" s="158"/>
      <c r="F379" s="158"/>
      <c r="G379" s="158"/>
      <c r="H379" s="158"/>
      <c r="I379" s="158"/>
      <c r="J379" s="158"/>
      <c r="K379" s="158"/>
      <c r="L379" s="158"/>
      <c r="M379" s="158"/>
      <c r="N379" s="159"/>
      <c r="O379" s="10"/>
      <c r="P379" s="10"/>
      <c r="Q379" s="10"/>
      <c r="R379" s="10"/>
      <c r="S379" s="10"/>
      <c r="T379" s="10"/>
      <c r="U379" s="10"/>
      <c r="V379" s="10"/>
      <c r="W379" s="10"/>
      <c r="X379" s="10"/>
      <c r="Y379" s="10"/>
      <c r="Z379" s="10"/>
      <c r="AA379" s="10"/>
      <c r="AB379" s="10"/>
      <c r="AC379" s="10"/>
      <c r="AD379" s="10"/>
      <c r="AE379" s="10"/>
      <c r="AF379" s="10"/>
      <c r="AG379" s="10"/>
      <c r="AH379" s="10"/>
      <c r="AI379" s="10"/>
      <c r="AJ379" s="10"/>
      <c r="AK379" s="10"/>
      <c r="AL379" s="10"/>
      <c r="AM379" s="10"/>
      <c r="AN379" s="10"/>
      <c r="AO379" s="10"/>
      <c r="AP379" s="10"/>
      <c r="AQ379" s="10"/>
      <c r="AR379" s="10"/>
      <c r="AS379" s="10"/>
      <c r="AT379" s="10"/>
      <c r="AU379" s="10"/>
      <c r="AV379" s="10"/>
      <c r="AW379" s="10"/>
      <c r="AX379" s="10"/>
      <c r="AY379" s="10"/>
      <c r="AZ379" s="10"/>
      <c r="BA379" s="10"/>
      <c r="BB379" s="10"/>
      <c r="BC379" s="10"/>
      <c r="BD379" s="10"/>
      <c r="BE379" s="10"/>
      <c r="BF379" s="10"/>
      <c r="BG379" s="10"/>
      <c r="BH379" s="10"/>
      <c r="BI379" s="10"/>
      <c r="BJ379" s="10"/>
      <c r="BK379" s="10"/>
      <c r="BL379" s="10"/>
      <c r="BM379" s="10"/>
      <c r="BN379" s="10"/>
      <c r="BO379" s="10"/>
      <c r="BP379" s="10"/>
      <c r="BQ379" s="10"/>
      <c r="BR379" s="10"/>
      <c r="BS379" s="10"/>
    </row>
    <row r="380" spans="1:71" ht="16.5" customHeight="1" x14ac:dyDescent="0.3">
      <c r="A380" s="10"/>
      <c r="B380" s="167" t="s">
        <v>991</v>
      </c>
      <c r="C380" s="158"/>
      <c r="D380" s="158"/>
      <c r="E380" s="158"/>
      <c r="F380" s="158"/>
      <c r="G380" s="158"/>
      <c r="H380" s="158"/>
      <c r="I380" s="158"/>
      <c r="J380" s="158"/>
      <c r="K380" s="158"/>
      <c r="L380" s="158"/>
      <c r="M380" s="158"/>
      <c r="N380" s="159"/>
      <c r="O380" s="19"/>
      <c r="P380" s="12"/>
      <c r="Q380" s="10"/>
      <c r="R380" s="10"/>
      <c r="S380" s="10"/>
      <c r="T380" s="10"/>
      <c r="U380" s="10"/>
      <c r="V380" s="10"/>
      <c r="W380" s="10"/>
      <c r="X380" s="10"/>
      <c r="Y380" s="10"/>
      <c r="Z380" s="10"/>
      <c r="AA380" s="10"/>
      <c r="AB380" s="10"/>
      <c r="AC380" s="10"/>
      <c r="AD380" s="10"/>
      <c r="AE380" s="10"/>
      <c r="AF380" s="10"/>
      <c r="AG380" s="10"/>
      <c r="AH380" s="10"/>
      <c r="AI380" s="10"/>
      <c r="AJ380" s="10"/>
      <c r="AK380" s="10"/>
      <c r="AL380" s="10"/>
      <c r="AM380" s="10"/>
      <c r="AN380" s="10"/>
      <c r="AO380" s="10"/>
      <c r="AP380" s="10"/>
      <c r="AQ380" s="10"/>
      <c r="AR380" s="10"/>
      <c r="AS380" s="10"/>
      <c r="AT380" s="10"/>
      <c r="AU380" s="10"/>
      <c r="AV380" s="10"/>
      <c r="AW380" s="10"/>
      <c r="AX380" s="10"/>
      <c r="AY380" s="10"/>
      <c r="AZ380" s="10"/>
      <c r="BA380" s="10"/>
      <c r="BB380" s="10"/>
      <c r="BC380" s="10"/>
      <c r="BD380" s="10"/>
      <c r="BE380" s="10"/>
      <c r="BF380" s="10"/>
      <c r="BG380" s="10"/>
      <c r="BH380" s="10"/>
      <c r="BI380" s="10"/>
      <c r="BJ380" s="10"/>
      <c r="BK380" s="10"/>
      <c r="BL380" s="10"/>
      <c r="BM380" s="10"/>
      <c r="BN380" s="10"/>
      <c r="BO380" s="10"/>
      <c r="BP380" s="10"/>
      <c r="BQ380" s="10"/>
      <c r="BR380" s="10"/>
      <c r="BS380" s="10"/>
    </row>
    <row r="381" spans="1:71" ht="16.5" customHeight="1" x14ac:dyDescent="0.3">
      <c r="A381" s="10"/>
      <c r="B381" s="21">
        <f t="shared" ref="B381:N384" si="28">IFERROR(VLOOKUP($B$380,$4:$126,MATCH($P381&amp;"/"&amp;B$324,$2:$2,0),FALSE),"")</f>
        <v>2309319</v>
      </c>
      <c r="C381" s="21">
        <f t="shared" si="28"/>
        <v>2740092</v>
      </c>
      <c r="D381" s="21">
        <f t="shared" si="28"/>
        <v>2793506</v>
      </c>
      <c r="E381" s="21">
        <f t="shared" si="28"/>
        <v>6442477</v>
      </c>
      <c r="F381" s="21">
        <f t="shared" si="28"/>
        <v>9958054</v>
      </c>
      <c r="G381" s="21">
        <f t="shared" si="28"/>
        <v>9916399</v>
      </c>
      <c r="H381" s="21">
        <f t="shared" si="28"/>
        <v>9203455</v>
      </c>
      <c r="I381" s="21">
        <f t="shared" si="28"/>
        <v>9835004</v>
      </c>
      <c r="J381" s="21">
        <f t="shared" si="28"/>
        <v>13589822</v>
      </c>
      <c r="K381" s="21">
        <f t="shared" si="28"/>
        <v>17645267</v>
      </c>
      <c r="L381" s="21">
        <f t="shared" si="28"/>
        <v>17047800</v>
      </c>
      <c r="M381" s="21">
        <f t="shared" si="28"/>
        <v>17356744</v>
      </c>
      <c r="N381" s="21">
        <f t="shared" si="28"/>
        <v>18113173</v>
      </c>
      <c r="O381" s="19"/>
      <c r="P381" s="22" t="s">
        <v>899</v>
      </c>
      <c r="Q381" s="10"/>
      <c r="R381" s="10"/>
      <c r="S381" s="10"/>
      <c r="T381" s="10"/>
      <c r="U381" s="10"/>
      <c r="V381" s="10"/>
      <c r="W381" s="10"/>
      <c r="X381" s="10"/>
      <c r="Y381" s="10"/>
      <c r="Z381" s="10"/>
      <c r="AA381" s="10"/>
      <c r="AB381" s="10"/>
      <c r="AC381" s="10"/>
      <c r="AD381" s="10"/>
      <c r="AE381" s="10"/>
      <c r="AF381" s="10"/>
      <c r="AG381" s="10"/>
      <c r="AH381" s="10"/>
      <c r="AI381" s="10"/>
      <c r="AJ381" s="10"/>
      <c r="AK381" s="10"/>
      <c r="AL381" s="10"/>
      <c r="AM381" s="10"/>
      <c r="AN381" s="10"/>
      <c r="AO381" s="10"/>
      <c r="AP381" s="10"/>
      <c r="AQ381" s="10"/>
      <c r="AR381" s="10"/>
      <c r="AS381" s="10"/>
      <c r="AT381" s="10"/>
      <c r="AU381" s="10"/>
      <c r="AV381" s="10"/>
      <c r="AW381" s="10"/>
      <c r="AX381" s="10"/>
      <c r="AY381" s="10"/>
      <c r="AZ381" s="10"/>
      <c r="BA381" s="10"/>
      <c r="BB381" s="10"/>
      <c r="BC381" s="10"/>
      <c r="BD381" s="10"/>
      <c r="BE381" s="10"/>
      <c r="BF381" s="10"/>
      <c r="BG381" s="10"/>
      <c r="BH381" s="10"/>
      <c r="BI381" s="10"/>
      <c r="BJ381" s="10"/>
      <c r="BK381" s="10"/>
      <c r="BL381" s="10"/>
      <c r="BM381" s="10"/>
      <c r="BN381" s="10"/>
      <c r="BO381" s="10"/>
      <c r="BP381" s="10"/>
      <c r="BQ381" s="10"/>
      <c r="BR381" s="10"/>
      <c r="BS381" s="10"/>
    </row>
    <row r="382" spans="1:71" ht="16.5" customHeight="1" x14ac:dyDescent="0.3">
      <c r="A382" s="10"/>
      <c r="B382" s="21">
        <f t="shared" si="28"/>
        <v>2683735</v>
      </c>
      <c r="C382" s="21">
        <f t="shared" si="28"/>
        <v>3023881</v>
      </c>
      <c r="D382" s="21">
        <f t="shared" si="28"/>
        <v>3284234</v>
      </c>
      <c r="E382" s="21">
        <f t="shared" si="28"/>
        <v>7392129</v>
      </c>
      <c r="F382" s="21">
        <f t="shared" si="28"/>
        <v>9720809</v>
      </c>
      <c r="G382" s="21">
        <f t="shared" si="28"/>
        <v>10299814</v>
      </c>
      <c r="H382" s="21">
        <f t="shared" si="28"/>
        <v>11180113</v>
      </c>
      <c r="I382" s="21">
        <f t="shared" si="28"/>
        <v>11134105</v>
      </c>
      <c r="J382" s="21">
        <f t="shared" si="28"/>
        <v>16177521</v>
      </c>
      <c r="K382" s="21">
        <f t="shared" si="28"/>
        <v>19894378</v>
      </c>
      <c r="L382" s="21">
        <f t="shared" si="28"/>
        <v>18842905</v>
      </c>
      <c r="M382" s="21">
        <f t="shared" si="28"/>
        <v>18945853</v>
      </c>
      <c r="N382" s="21">
        <f t="shared" si="28"/>
        <v>18071905</v>
      </c>
      <c r="O382" s="19"/>
      <c r="P382" s="22" t="s">
        <v>900</v>
      </c>
      <c r="Q382" s="10"/>
      <c r="R382" s="10"/>
      <c r="S382" s="10"/>
      <c r="T382" s="10"/>
      <c r="U382" s="10"/>
      <c r="V382" s="10"/>
      <c r="W382" s="10"/>
      <c r="X382" s="10"/>
      <c r="Y382" s="10"/>
      <c r="Z382" s="10"/>
      <c r="AA382" s="10"/>
      <c r="AB382" s="10"/>
      <c r="AC382" s="10"/>
      <c r="AD382" s="10"/>
      <c r="AE382" s="10"/>
      <c r="AF382" s="10"/>
      <c r="AG382" s="10"/>
      <c r="AH382" s="10"/>
      <c r="AI382" s="10"/>
      <c r="AJ382" s="10"/>
      <c r="AK382" s="10"/>
      <c r="AL382" s="10"/>
      <c r="AM382" s="10"/>
      <c r="AN382" s="10"/>
      <c r="AO382" s="10"/>
      <c r="AP382" s="10"/>
      <c r="AQ382" s="10"/>
      <c r="AR382" s="10"/>
      <c r="AS382" s="10"/>
      <c r="AT382" s="10"/>
      <c r="AU382" s="10"/>
      <c r="AV382" s="10"/>
      <c r="AW382" s="10"/>
      <c r="AX382" s="10"/>
      <c r="AY382" s="10"/>
      <c r="AZ382" s="10"/>
      <c r="BA382" s="10"/>
      <c r="BB382" s="10"/>
      <c r="BC382" s="10"/>
      <c r="BD382" s="10"/>
      <c r="BE382" s="10"/>
      <c r="BF382" s="10"/>
      <c r="BG382" s="10"/>
      <c r="BH382" s="10"/>
      <c r="BI382" s="10"/>
      <c r="BJ382" s="10"/>
      <c r="BK382" s="10"/>
      <c r="BL382" s="10"/>
      <c r="BM382" s="10"/>
      <c r="BN382" s="10"/>
      <c r="BO382" s="10"/>
      <c r="BP382" s="10"/>
      <c r="BQ382" s="10"/>
      <c r="BR382" s="10"/>
      <c r="BS382" s="10"/>
    </row>
    <row r="383" spans="1:71" ht="16.5" customHeight="1" x14ac:dyDescent="0.3">
      <c r="A383" s="10"/>
      <c r="B383" s="21">
        <f t="shared" si="28"/>
        <v>3287258</v>
      </c>
      <c r="C383" s="21">
        <f t="shared" si="28"/>
        <v>2628289</v>
      </c>
      <c r="D383" s="21">
        <f t="shared" si="28"/>
        <v>2502505</v>
      </c>
      <c r="E383" s="21">
        <f t="shared" si="28"/>
        <v>6687791</v>
      </c>
      <c r="F383" s="21">
        <f t="shared" si="28"/>
        <v>9864414</v>
      </c>
      <c r="G383" s="21">
        <f t="shared" si="28"/>
        <v>10890782</v>
      </c>
      <c r="H383" s="21">
        <f t="shared" si="28"/>
        <v>11289710</v>
      </c>
      <c r="I383" s="21">
        <f t="shared" si="28"/>
        <v>13805294</v>
      </c>
      <c r="J383" s="21">
        <f t="shared" si="28"/>
        <v>17574674</v>
      </c>
      <c r="K383" s="21">
        <f t="shared" si="28"/>
        <v>20688247</v>
      </c>
      <c r="L383" s="21">
        <f t="shared" si="28"/>
        <v>20289261</v>
      </c>
      <c r="M383" s="21">
        <f t="shared" si="28"/>
        <v>18378702</v>
      </c>
      <c r="N383" s="21">
        <f t="shared" si="28"/>
        <v>20451640</v>
      </c>
      <c r="O383" s="19"/>
      <c r="P383" s="22" t="s">
        <v>901</v>
      </c>
      <c r="Q383" s="10"/>
      <c r="R383" s="10"/>
      <c r="S383" s="10"/>
      <c r="T383" s="10"/>
      <c r="U383" s="10"/>
      <c r="V383" s="10"/>
      <c r="W383" s="10"/>
      <c r="X383" s="10"/>
      <c r="Y383" s="10"/>
      <c r="Z383" s="10"/>
      <c r="AA383" s="10"/>
      <c r="AB383" s="10"/>
      <c r="AC383" s="10"/>
      <c r="AD383" s="10"/>
      <c r="AE383" s="10"/>
      <c r="AF383" s="10"/>
      <c r="AG383" s="10"/>
      <c r="AH383" s="10"/>
      <c r="AI383" s="10"/>
      <c r="AJ383" s="10"/>
      <c r="AK383" s="10"/>
      <c r="AL383" s="10"/>
      <c r="AM383" s="10"/>
      <c r="AN383" s="10"/>
      <c r="AO383" s="10"/>
      <c r="AP383" s="10"/>
      <c r="AQ383" s="10"/>
      <c r="AR383" s="10"/>
      <c r="AS383" s="10"/>
      <c r="AT383" s="10"/>
      <c r="AU383" s="10"/>
      <c r="AV383" s="10"/>
      <c r="AW383" s="10"/>
      <c r="AX383" s="10"/>
      <c r="AY383" s="10"/>
      <c r="AZ383" s="10"/>
      <c r="BA383" s="10"/>
      <c r="BB383" s="10"/>
      <c r="BC383" s="10"/>
      <c r="BD383" s="10"/>
      <c r="BE383" s="10"/>
      <c r="BF383" s="10"/>
      <c r="BG383" s="10"/>
      <c r="BH383" s="10"/>
      <c r="BI383" s="10"/>
      <c r="BJ383" s="10"/>
      <c r="BK383" s="10"/>
      <c r="BL383" s="10"/>
      <c r="BM383" s="10"/>
      <c r="BN383" s="10"/>
      <c r="BO383" s="10"/>
      <c r="BP383" s="10"/>
      <c r="BQ383" s="10"/>
      <c r="BR383" s="10"/>
      <c r="BS383" s="10"/>
    </row>
    <row r="384" spans="1:71" ht="16.5" customHeight="1" x14ac:dyDescent="0.3">
      <c r="A384" s="10"/>
      <c r="B384" s="21">
        <f t="shared" si="28"/>
        <v>3447550</v>
      </c>
      <c r="C384" s="21">
        <f t="shared" si="28"/>
        <v>2629595.2400000002</v>
      </c>
      <c r="D384" s="21">
        <f t="shared" si="28"/>
        <v>5909629.5800000001</v>
      </c>
      <c r="E384" s="21">
        <f t="shared" si="28"/>
        <v>7919074.7599999998</v>
      </c>
      <c r="F384" s="21">
        <f t="shared" si="28"/>
        <v>10544727.744000001</v>
      </c>
      <c r="G384" s="21">
        <f t="shared" si="28"/>
        <v>9802404.4539999999</v>
      </c>
      <c r="H384" s="21">
        <f t="shared" si="28"/>
        <v>10724557.023</v>
      </c>
      <c r="I384" s="21">
        <f t="shared" si="28"/>
        <v>12262008.15</v>
      </c>
      <c r="J384" s="21">
        <f t="shared" si="28"/>
        <v>17428944</v>
      </c>
      <c r="K384" s="21">
        <f t="shared" si="28"/>
        <v>19822673</v>
      </c>
      <c r="L384" s="21">
        <f t="shared" si="28"/>
        <v>19726069</v>
      </c>
      <c r="M384" s="21">
        <f t="shared" si="28"/>
        <v>19323341</v>
      </c>
      <c r="N384" s="21">
        <f>IFERROR(VLOOKUP($B$380,$4:$126,MATCH($P384&amp;"/"&amp;N$324,$2:$2,0),FALSE),IFERROR(VLOOKUP($B$380,$4:$126,MATCH($P383&amp;"/"&amp;N$324,$2:$2,0),FALSE),IFERROR(VLOOKUP($B$380,$4:$126,MATCH($P382&amp;"/"&amp;N$324,$2:$2,0),FALSE),IFERROR(VLOOKUP($B$380,$4:$126,MATCH($P381&amp;"/"&amp;N$324,$2:$2,0),FALSE),""))))</f>
        <v>20451640</v>
      </c>
      <c r="O384" s="19">
        <f t="shared" ref="O384:O385" si="29">RATE(M$324-B$324,,-B384,M384)</f>
        <v>0.169639341694066</v>
      </c>
      <c r="P384" s="22" t="s">
        <v>902</v>
      </c>
      <c r="Q384" s="10"/>
      <c r="R384" s="10"/>
      <c r="S384" s="10"/>
      <c r="T384" s="10"/>
      <c r="U384" s="10"/>
      <c r="V384" s="10"/>
      <c r="W384" s="10"/>
      <c r="X384" s="10"/>
      <c r="Y384" s="10"/>
      <c r="Z384" s="10"/>
      <c r="AA384" s="10"/>
      <c r="AB384" s="10"/>
      <c r="AC384" s="10"/>
      <c r="AD384" s="10"/>
      <c r="AE384" s="10"/>
      <c r="AF384" s="10"/>
      <c r="AG384" s="10"/>
      <c r="AH384" s="10"/>
      <c r="AI384" s="10"/>
      <c r="AJ384" s="10"/>
      <c r="AK384" s="10"/>
      <c r="AL384" s="10"/>
      <c r="AM384" s="10"/>
      <c r="AN384" s="10"/>
      <c r="AO384" s="10"/>
      <c r="AP384" s="10"/>
      <c r="AQ384" s="10"/>
      <c r="AR384" s="10"/>
      <c r="AS384" s="10"/>
      <c r="AT384" s="10"/>
      <c r="AU384" s="10"/>
      <c r="AV384" s="10"/>
      <c r="AW384" s="10"/>
      <c r="AX384" s="10"/>
      <c r="AY384" s="10"/>
      <c r="AZ384" s="10"/>
      <c r="BA384" s="10"/>
      <c r="BB384" s="10"/>
      <c r="BC384" s="10"/>
      <c r="BD384" s="10"/>
      <c r="BE384" s="10"/>
      <c r="BF384" s="10"/>
      <c r="BG384" s="10"/>
      <c r="BH384" s="10"/>
      <c r="BI384" s="10"/>
      <c r="BJ384" s="10"/>
      <c r="BK384" s="10"/>
      <c r="BL384" s="10"/>
      <c r="BM384" s="10"/>
      <c r="BN384" s="10"/>
      <c r="BO384" s="10"/>
      <c r="BP384" s="10"/>
      <c r="BQ384" s="10"/>
      <c r="BR384" s="10"/>
      <c r="BS384" s="10"/>
    </row>
    <row r="385" spans="1:71" ht="16.5" customHeight="1" x14ac:dyDescent="0.3">
      <c r="A385" s="18"/>
      <c r="B385" s="23">
        <f t="shared" ref="B385:N385" si="30">+B384/B$378</f>
        <v>8.6480012520167612E-2</v>
      </c>
      <c r="C385" s="23">
        <f t="shared" si="30"/>
        <v>7.3309155638615536E-2</v>
      </c>
      <c r="D385" s="23">
        <f t="shared" si="30"/>
        <v>7.9030125553476605E-2</v>
      </c>
      <c r="E385" s="23">
        <f t="shared" si="30"/>
        <v>9.5147375918886709E-2</v>
      </c>
      <c r="F385" s="23">
        <f t="shared" si="30"/>
        <v>0.1112798460771527</v>
      </c>
      <c r="G385" s="23">
        <f t="shared" si="30"/>
        <v>9.0519704962701369E-2</v>
      </c>
      <c r="H385" s="23">
        <f t="shared" si="30"/>
        <v>9.2899426576313796E-2</v>
      </c>
      <c r="I385" s="23">
        <f t="shared" si="30"/>
        <v>0.1099958460305368</v>
      </c>
      <c r="J385" s="23">
        <f t="shared" si="30"/>
        <v>0.12242396177224528</v>
      </c>
      <c r="K385" s="23">
        <f t="shared" si="30"/>
        <v>0.13552336774048299</v>
      </c>
      <c r="L385" s="23">
        <f t="shared" si="30"/>
        <v>0.13899812284840277</v>
      </c>
      <c r="M385" s="23">
        <f t="shared" si="30"/>
        <v>0.13616708121269983</v>
      </c>
      <c r="N385" s="23">
        <f t="shared" si="30"/>
        <v>0.14125146595350502</v>
      </c>
      <c r="O385" s="19">
        <f t="shared" si="29"/>
        <v>4.2133382194502585E-2</v>
      </c>
      <c r="P385" s="24" t="s">
        <v>903</v>
      </c>
      <c r="Q385" s="10"/>
      <c r="R385" s="10"/>
      <c r="S385" s="10"/>
      <c r="T385" s="10"/>
      <c r="U385" s="10"/>
      <c r="V385" s="10"/>
      <c r="W385" s="10"/>
      <c r="X385" s="10"/>
      <c r="Y385" s="10"/>
      <c r="Z385" s="10"/>
      <c r="AA385" s="10"/>
      <c r="AB385" s="10"/>
      <c r="AC385" s="10"/>
      <c r="AD385" s="10"/>
      <c r="AE385" s="10"/>
      <c r="AF385" s="10"/>
      <c r="AG385" s="10"/>
      <c r="AH385" s="10"/>
      <c r="AI385" s="10"/>
      <c r="AJ385" s="10"/>
      <c r="AK385" s="10"/>
      <c r="AL385" s="10"/>
      <c r="AM385" s="10"/>
      <c r="AN385" s="10"/>
      <c r="AO385" s="10"/>
      <c r="AP385" s="10"/>
      <c r="AQ385" s="10"/>
      <c r="AR385" s="10"/>
      <c r="AS385" s="10"/>
      <c r="AT385" s="10"/>
      <c r="AU385" s="10"/>
      <c r="AV385" s="10"/>
      <c r="AW385" s="10"/>
      <c r="AX385" s="10"/>
      <c r="AY385" s="10"/>
      <c r="AZ385" s="10"/>
      <c r="BA385" s="10"/>
      <c r="BB385" s="10"/>
      <c r="BC385" s="10"/>
      <c r="BD385" s="10"/>
      <c r="BE385" s="10"/>
      <c r="BF385" s="10"/>
      <c r="BG385" s="10"/>
      <c r="BH385" s="10"/>
      <c r="BI385" s="10"/>
      <c r="BJ385" s="10"/>
      <c r="BK385" s="10"/>
      <c r="BL385" s="10"/>
      <c r="BM385" s="10"/>
      <c r="BN385" s="10"/>
      <c r="BO385" s="10"/>
      <c r="BP385" s="10"/>
      <c r="BQ385" s="10"/>
      <c r="BR385" s="10"/>
      <c r="BS385" s="10"/>
    </row>
    <row r="386" spans="1:71" ht="16.5" customHeight="1" x14ac:dyDescent="0.3">
      <c r="A386" s="18"/>
      <c r="B386" s="167" t="s">
        <v>1007</v>
      </c>
      <c r="C386" s="158"/>
      <c r="D386" s="158"/>
      <c r="E386" s="158"/>
      <c r="F386" s="158"/>
      <c r="G386" s="158"/>
      <c r="H386" s="158"/>
      <c r="I386" s="158"/>
      <c r="J386" s="158"/>
      <c r="K386" s="158"/>
      <c r="L386" s="158"/>
      <c r="M386" s="158"/>
      <c r="N386" s="159"/>
      <c r="O386" s="19"/>
      <c r="P386" s="12"/>
      <c r="Q386" s="10"/>
      <c r="R386" s="10"/>
      <c r="S386" s="10"/>
      <c r="T386" s="10"/>
      <c r="U386" s="10"/>
      <c r="V386" s="10"/>
      <c r="W386" s="10"/>
      <c r="X386" s="10"/>
      <c r="Y386" s="10"/>
      <c r="Z386" s="10"/>
      <c r="AA386" s="10"/>
      <c r="AB386" s="10"/>
      <c r="AC386" s="10"/>
      <c r="AD386" s="10"/>
      <c r="AE386" s="10"/>
      <c r="AF386" s="10"/>
      <c r="AG386" s="10"/>
      <c r="AH386" s="10"/>
      <c r="AI386" s="10"/>
      <c r="AJ386" s="10"/>
      <c r="AK386" s="10"/>
      <c r="AL386" s="10"/>
      <c r="AM386" s="10"/>
      <c r="AN386" s="10"/>
      <c r="AO386" s="10"/>
      <c r="AP386" s="10"/>
      <c r="AQ386" s="10"/>
      <c r="AR386" s="10"/>
      <c r="AS386" s="10"/>
      <c r="AT386" s="10"/>
      <c r="AU386" s="10"/>
      <c r="AV386" s="10"/>
      <c r="AW386" s="10"/>
      <c r="AX386" s="10"/>
      <c r="AY386" s="10"/>
      <c r="AZ386" s="10"/>
      <c r="BA386" s="10"/>
      <c r="BB386" s="10"/>
      <c r="BC386" s="10"/>
      <c r="BD386" s="10"/>
      <c r="BE386" s="10"/>
      <c r="BF386" s="10"/>
      <c r="BG386" s="10"/>
      <c r="BH386" s="10"/>
      <c r="BI386" s="10"/>
      <c r="BJ386" s="10"/>
      <c r="BK386" s="10"/>
      <c r="BL386" s="10"/>
      <c r="BM386" s="10"/>
      <c r="BN386" s="10"/>
      <c r="BO386" s="10"/>
      <c r="BP386" s="10"/>
      <c r="BQ386" s="10"/>
      <c r="BR386" s="10"/>
      <c r="BS386" s="10"/>
    </row>
    <row r="387" spans="1:71" ht="16.5" customHeight="1" x14ac:dyDescent="0.3">
      <c r="A387" s="10"/>
      <c r="B387" s="21">
        <f t="shared" ref="B387:N390" si="31">IFERROR(VLOOKUP($B$386,$4:$126,MATCH($P387&amp;"/"&amp;B$324,$2:$2,0),FALSE),"")</f>
        <v>11787971</v>
      </c>
      <c r="C387" s="21">
        <f t="shared" si="31"/>
        <v>12502923</v>
      </c>
      <c r="D387" s="21">
        <f t="shared" si="31"/>
        <v>11649262</v>
      </c>
      <c r="E387" s="21">
        <f t="shared" si="31"/>
        <v>21829383</v>
      </c>
      <c r="F387" s="21">
        <f t="shared" si="31"/>
        <v>27042515</v>
      </c>
      <c r="G387" s="21">
        <f t="shared" si="31"/>
        <v>38091678</v>
      </c>
      <c r="H387" s="21">
        <f t="shared" si="31"/>
        <v>39835186</v>
      </c>
      <c r="I387" s="21">
        <f t="shared" si="31"/>
        <v>34570315</v>
      </c>
      <c r="J387" s="21">
        <f t="shared" si="31"/>
        <v>33989240</v>
      </c>
      <c r="K387" s="21">
        <f t="shared" si="31"/>
        <v>31983450</v>
      </c>
      <c r="L387" s="21">
        <f t="shared" si="31"/>
        <v>35723596</v>
      </c>
      <c r="M387" s="21">
        <f t="shared" si="31"/>
        <v>43478494</v>
      </c>
      <c r="N387" s="21">
        <f t="shared" si="31"/>
        <v>35052038</v>
      </c>
      <c r="O387" s="19"/>
      <c r="P387" s="22" t="s">
        <v>899</v>
      </c>
      <c r="Q387" s="10"/>
      <c r="R387" s="10"/>
      <c r="S387" s="10"/>
      <c r="T387" s="10"/>
      <c r="U387" s="10"/>
      <c r="V387" s="10"/>
      <c r="W387" s="10"/>
      <c r="X387" s="10"/>
      <c r="Y387" s="10"/>
      <c r="Z387" s="10"/>
      <c r="AA387" s="10"/>
      <c r="AB387" s="10"/>
      <c r="AC387" s="10"/>
      <c r="AD387" s="10"/>
      <c r="AE387" s="10"/>
      <c r="AF387" s="10"/>
      <c r="AG387" s="10"/>
      <c r="AH387" s="10"/>
      <c r="AI387" s="10"/>
      <c r="AJ387" s="10"/>
      <c r="AK387" s="10"/>
      <c r="AL387" s="10"/>
      <c r="AM387" s="10"/>
      <c r="AN387" s="10"/>
      <c r="AO387" s="10"/>
      <c r="AP387" s="10"/>
      <c r="AQ387" s="10"/>
      <c r="AR387" s="10"/>
      <c r="AS387" s="10"/>
      <c r="AT387" s="10"/>
      <c r="AU387" s="10"/>
      <c r="AV387" s="10"/>
      <c r="AW387" s="10"/>
      <c r="AX387" s="10"/>
      <c r="AY387" s="10"/>
      <c r="AZ387" s="10"/>
      <c r="BA387" s="10"/>
      <c r="BB387" s="10"/>
      <c r="BC387" s="10"/>
      <c r="BD387" s="10"/>
      <c r="BE387" s="10"/>
      <c r="BF387" s="10"/>
      <c r="BG387" s="10"/>
      <c r="BH387" s="10"/>
      <c r="BI387" s="10"/>
      <c r="BJ387" s="10"/>
      <c r="BK387" s="10"/>
      <c r="BL387" s="10"/>
      <c r="BM387" s="10"/>
      <c r="BN387" s="10"/>
      <c r="BO387" s="10"/>
      <c r="BP387" s="10"/>
      <c r="BQ387" s="10"/>
      <c r="BR387" s="10"/>
      <c r="BS387" s="10"/>
    </row>
    <row r="388" spans="1:71" ht="16.5" customHeight="1" x14ac:dyDescent="0.3">
      <c r="A388" s="10"/>
      <c r="B388" s="21">
        <f t="shared" si="31"/>
        <v>13345304</v>
      </c>
      <c r="C388" s="21">
        <f t="shared" si="31"/>
        <v>11142214</v>
      </c>
      <c r="D388" s="21">
        <f t="shared" si="31"/>
        <v>15846810</v>
      </c>
      <c r="E388" s="21">
        <f t="shared" si="31"/>
        <v>22753285</v>
      </c>
      <c r="F388" s="21">
        <f t="shared" si="31"/>
        <v>31866326</v>
      </c>
      <c r="G388" s="21">
        <f t="shared" si="31"/>
        <v>41861051</v>
      </c>
      <c r="H388" s="21">
        <f t="shared" si="31"/>
        <v>43520911</v>
      </c>
      <c r="I388" s="21">
        <f t="shared" si="31"/>
        <v>33747136</v>
      </c>
      <c r="J388" s="21">
        <f t="shared" si="31"/>
        <v>37431578</v>
      </c>
      <c r="K388" s="21">
        <f t="shared" si="31"/>
        <v>35249731</v>
      </c>
      <c r="L388" s="21">
        <f t="shared" si="31"/>
        <v>38930155</v>
      </c>
      <c r="M388" s="21">
        <f t="shared" si="31"/>
        <v>45509409</v>
      </c>
      <c r="N388" s="21">
        <f t="shared" si="31"/>
        <v>33032389</v>
      </c>
      <c r="O388" s="19"/>
      <c r="P388" s="22" t="s">
        <v>900</v>
      </c>
      <c r="Q388" s="10"/>
      <c r="R388" s="10"/>
      <c r="S388" s="10"/>
      <c r="T388" s="10"/>
      <c r="U388" s="10"/>
      <c r="V388" s="10"/>
      <c r="W388" s="10"/>
      <c r="X388" s="10"/>
      <c r="Y388" s="10"/>
      <c r="Z388" s="10"/>
      <c r="AA388" s="10"/>
      <c r="AB388" s="10"/>
      <c r="AC388" s="10"/>
      <c r="AD388" s="10"/>
      <c r="AE388" s="10"/>
      <c r="AF388" s="10"/>
      <c r="AG388" s="10"/>
      <c r="AH388" s="10"/>
      <c r="AI388" s="10"/>
      <c r="AJ388" s="10"/>
      <c r="AK388" s="10"/>
      <c r="AL388" s="10"/>
      <c r="AM388" s="10"/>
      <c r="AN388" s="10"/>
      <c r="AO388" s="10"/>
      <c r="AP388" s="10"/>
      <c r="AQ388" s="10"/>
      <c r="AR388" s="10"/>
      <c r="AS388" s="10"/>
      <c r="AT388" s="10"/>
      <c r="AU388" s="10"/>
      <c r="AV388" s="10"/>
      <c r="AW388" s="10"/>
      <c r="AX388" s="10"/>
      <c r="AY388" s="10"/>
      <c r="AZ388" s="10"/>
      <c r="BA388" s="10"/>
      <c r="BB388" s="10"/>
      <c r="BC388" s="10"/>
      <c r="BD388" s="10"/>
      <c r="BE388" s="10"/>
      <c r="BF388" s="10"/>
      <c r="BG388" s="10"/>
      <c r="BH388" s="10"/>
      <c r="BI388" s="10"/>
      <c r="BJ388" s="10"/>
      <c r="BK388" s="10"/>
      <c r="BL388" s="10"/>
      <c r="BM388" s="10"/>
      <c r="BN388" s="10"/>
      <c r="BO388" s="10"/>
      <c r="BP388" s="10"/>
      <c r="BQ388" s="10"/>
      <c r="BR388" s="10"/>
      <c r="BS388" s="10"/>
    </row>
    <row r="389" spans="1:71" ht="16.5" customHeight="1" x14ac:dyDescent="0.3">
      <c r="A389" s="10"/>
      <c r="B389" s="21">
        <f t="shared" si="31"/>
        <v>17717440</v>
      </c>
      <c r="C389" s="21">
        <f t="shared" si="31"/>
        <v>12220036</v>
      </c>
      <c r="D389" s="21">
        <f t="shared" si="31"/>
        <v>17076056</v>
      </c>
      <c r="E389" s="21">
        <f t="shared" si="31"/>
        <v>25430951</v>
      </c>
      <c r="F389" s="21">
        <f t="shared" si="31"/>
        <v>31429892</v>
      </c>
      <c r="G389" s="21">
        <f t="shared" si="31"/>
        <v>44966429</v>
      </c>
      <c r="H389" s="21">
        <f t="shared" si="31"/>
        <v>37965117</v>
      </c>
      <c r="I389" s="21">
        <f t="shared" si="31"/>
        <v>38340454</v>
      </c>
      <c r="J389" s="21">
        <f t="shared" si="31"/>
        <v>37029049</v>
      </c>
      <c r="K389" s="21">
        <f t="shared" si="31"/>
        <v>38002429</v>
      </c>
      <c r="L389" s="21">
        <f t="shared" si="31"/>
        <v>44645942</v>
      </c>
      <c r="M389" s="21">
        <f t="shared" si="31"/>
        <v>45733561</v>
      </c>
      <c r="N389" s="21">
        <f t="shared" si="31"/>
        <v>42619327</v>
      </c>
      <c r="O389" s="19"/>
      <c r="P389" s="22" t="s">
        <v>901</v>
      </c>
      <c r="Q389" s="10"/>
      <c r="R389" s="10"/>
      <c r="S389" s="10"/>
      <c r="T389" s="10"/>
      <c r="U389" s="10"/>
      <c r="V389" s="10"/>
      <c r="W389" s="10"/>
      <c r="X389" s="10"/>
      <c r="Y389" s="10"/>
      <c r="Z389" s="10"/>
      <c r="AA389" s="10"/>
      <c r="AB389" s="10"/>
      <c r="AC389" s="10"/>
      <c r="AD389" s="10"/>
      <c r="AE389" s="10"/>
      <c r="AF389" s="10"/>
      <c r="AG389" s="10"/>
      <c r="AH389" s="10"/>
      <c r="AI389" s="10"/>
      <c r="AJ389" s="10"/>
      <c r="AK389" s="10"/>
      <c r="AL389" s="10"/>
      <c r="AM389" s="10"/>
      <c r="AN389" s="10"/>
      <c r="AO389" s="10"/>
      <c r="AP389" s="10"/>
      <c r="AQ389" s="10"/>
      <c r="AR389" s="10"/>
      <c r="AS389" s="10"/>
      <c r="AT389" s="10"/>
      <c r="AU389" s="10"/>
      <c r="AV389" s="10"/>
      <c r="AW389" s="10"/>
      <c r="AX389" s="10"/>
      <c r="AY389" s="10"/>
      <c r="AZ389" s="10"/>
      <c r="BA389" s="10"/>
      <c r="BB389" s="10"/>
      <c r="BC389" s="10"/>
      <c r="BD389" s="10"/>
      <c r="BE389" s="10"/>
      <c r="BF389" s="10"/>
      <c r="BG389" s="10"/>
      <c r="BH389" s="10"/>
      <c r="BI389" s="10"/>
      <c r="BJ389" s="10"/>
      <c r="BK389" s="10"/>
      <c r="BL389" s="10"/>
      <c r="BM389" s="10"/>
      <c r="BN389" s="10"/>
      <c r="BO389" s="10"/>
      <c r="BP389" s="10"/>
      <c r="BQ389" s="10"/>
      <c r="BR389" s="10"/>
      <c r="BS389" s="10"/>
    </row>
    <row r="390" spans="1:71" ht="16.5" customHeight="1" x14ac:dyDescent="0.3">
      <c r="A390" s="10"/>
      <c r="B390" s="21">
        <f t="shared" si="31"/>
        <v>16221654</v>
      </c>
      <c r="C390" s="21">
        <f t="shared" si="31"/>
        <v>12039366.880000001</v>
      </c>
      <c r="D390" s="21">
        <f t="shared" si="31"/>
        <v>20941288.469999999</v>
      </c>
      <c r="E390" s="21">
        <f t="shared" si="31"/>
        <v>25141859.73</v>
      </c>
      <c r="F390" s="21">
        <f t="shared" si="31"/>
        <v>35548875.134000003</v>
      </c>
      <c r="G390" s="21">
        <f t="shared" si="31"/>
        <v>46930438.020999998</v>
      </c>
      <c r="H390" s="21">
        <f t="shared" si="31"/>
        <v>40353846.620999999</v>
      </c>
      <c r="I390" s="21">
        <f t="shared" si="31"/>
        <v>38566725.659999996</v>
      </c>
      <c r="J390" s="21">
        <f t="shared" si="31"/>
        <v>59241853</v>
      </c>
      <c r="K390" s="21">
        <f t="shared" si="31"/>
        <v>36657486</v>
      </c>
      <c r="L390" s="21">
        <f t="shared" si="31"/>
        <v>43527155</v>
      </c>
      <c r="M390" s="21">
        <f t="shared" si="31"/>
        <v>35807878</v>
      </c>
      <c r="N390" s="21">
        <f>IFERROR(VLOOKUP($B$386,$4:$126,MATCH($P390&amp;"/"&amp;N$324,$2:$2,0),FALSE),IFERROR(VLOOKUP($B$386,$4:$126,MATCH($P389&amp;"/"&amp;N$324,$2:$2,0),FALSE),IFERROR(VLOOKUP($B$386,$4:$126,MATCH($P388&amp;"/"&amp;N$324,$2:$2,0),FALSE),IFERROR(VLOOKUP($B$386,$4:$126,MATCH($P387&amp;"/"&amp;N$324,$2:$2,0),FALSE),""))))</f>
        <v>42619327</v>
      </c>
      <c r="O390" s="19">
        <f t="shared" ref="O390:O391" si="32">RATE(M$324-B$324,,-B390,M390)</f>
        <v>7.4637847713517419E-2</v>
      </c>
      <c r="P390" s="22" t="s">
        <v>902</v>
      </c>
      <c r="Q390" s="10"/>
      <c r="R390" s="10"/>
      <c r="S390" s="10"/>
      <c r="T390" s="10"/>
      <c r="U390" s="10"/>
      <c r="V390" s="10"/>
      <c r="W390" s="10"/>
      <c r="X390" s="10"/>
      <c r="Y390" s="10"/>
      <c r="Z390" s="10"/>
      <c r="AA390" s="10"/>
      <c r="AB390" s="10"/>
      <c r="AC390" s="10"/>
      <c r="AD390" s="10"/>
      <c r="AE390" s="10"/>
      <c r="AF390" s="10"/>
      <c r="AG390" s="10"/>
      <c r="AH390" s="10"/>
      <c r="AI390" s="10"/>
      <c r="AJ390" s="10"/>
      <c r="AK390" s="10"/>
      <c r="AL390" s="10"/>
      <c r="AM390" s="10"/>
      <c r="AN390" s="10"/>
      <c r="AO390" s="10"/>
      <c r="AP390" s="10"/>
      <c r="AQ390" s="10"/>
      <c r="AR390" s="10"/>
      <c r="AS390" s="10"/>
      <c r="AT390" s="10"/>
      <c r="AU390" s="10"/>
      <c r="AV390" s="10"/>
      <c r="AW390" s="10"/>
      <c r="AX390" s="10"/>
      <c r="AY390" s="10"/>
      <c r="AZ390" s="10"/>
      <c r="BA390" s="10"/>
      <c r="BB390" s="10"/>
      <c r="BC390" s="10"/>
      <c r="BD390" s="10"/>
      <c r="BE390" s="10"/>
      <c r="BF390" s="10"/>
      <c r="BG390" s="10"/>
      <c r="BH390" s="10"/>
      <c r="BI390" s="10"/>
      <c r="BJ390" s="10"/>
      <c r="BK390" s="10"/>
      <c r="BL390" s="10"/>
      <c r="BM390" s="10"/>
      <c r="BN390" s="10"/>
      <c r="BO390" s="10"/>
      <c r="BP390" s="10"/>
      <c r="BQ390" s="10"/>
      <c r="BR390" s="10"/>
      <c r="BS390" s="10"/>
    </row>
    <row r="391" spans="1:71" ht="16.5" customHeight="1" x14ac:dyDescent="0.3">
      <c r="A391" s="10"/>
      <c r="B391" s="23">
        <f t="shared" ref="B391:N391" si="33">+B390/B$378</f>
        <v>0.40691181883303418</v>
      </c>
      <c r="C391" s="23">
        <f t="shared" si="33"/>
        <v>0.33563941969879485</v>
      </c>
      <c r="D391" s="23">
        <f t="shared" si="33"/>
        <v>0.28005015113581316</v>
      </c>
      <c r="E391" s="23">
        <f t="shared" si="33"/>
        <v>0.30207846895364193</v>
      </c>
      <c r="F391" s="23">
        <f t="shared" si="33"/>
        <v>0.37515177718821163</v>
      </c>
      <c r="G391" s="23">
        <f t="shared" si="33"/>
        <v>0.43337626225958853</v>
      </c>
      <c r="H391" s="23">
        <f t="shared" si="33"/>
        <v>0.34955748784771212</v>
      </c>
      <c r="I391" s="23">
        <f t="shared" si="33"/>
        <v>0.34596124596437428</v>
      </c>
      <c r="J391" s="23">
        <f t="shared" si="33"/>
        <v>0.41612517356123091</v>
      </c>
      <c r="K391" s="23">
        <f t="shared" si="33"/>
        <v>0.25061937689329827</v>
      </c>
      <c r="L391" s="23">
        <f t="shared" si="33"/>
        <v>0.30671051783969067</v>
      </c>
      <c r="M391" s="23">
        <f t="shared" si="33"/>
        <v>0.25232977214863866</v>
      </c>
      <c r="N391" s="23">
        <f t="shared" si="33"/>
        <v>0.29435499630845241</v>
      </c>
      <c r="O391" s="19">
        <f t="shared" si="32"/>
        <v>-4.2511708566666404E-2</v>
      </c>
      <c r="P391" s="24" t="s">
        <v>903</v>
      </c>
      <c r="Q391" s="10"/>
      <c r="R391" s="10"/>
      <c r="S391" s="10"/>
      <c r="T391" s="10"/>
      <c r="U391" s="10"/>
      <c r="V391" s="10"/>
      <c r="W391" s="10"/>
      <c r="X391" s="10"/>
      <c r="Y391" s="10"/>
      <c r="Z391" s="10"/>
      <c r="AA391" s="10"/>
      <c r="AB391" s="10"/>
      <c r="AC391" s="10"/>
      <c r="AD391" s="10"/>
      <c r="AE391" s="10"/>
      <c r="AF391" s="10"/>
      <c r="AG391" s="10"/>
      <c r="AH391" s="10"/>
      <c r="AI391" s="10"/>
      <c r="AJ391" s="10"/>
      <c r="AK391" s="10"/>
      <c r="AL391" s="10"/>
      <c r="AM391" s="10"/>
      <c r="AN391" s="10"/>
      <c r="AO391" s="10"/>
      <c r="AP391" s="10"/>
      <c r="AQ391" s="10"/>
      <c r="AR391" s="10"/>
      <c r="AS391" s="10"/>
      <c r="AT391" s="10"/>
      <c r="AU391" s="10"/>
      <c r="AV391" s="10"/>
      <c r="AW391" s="10"/>
      <c r="AX391" s="10"/>
      <c r="AY391" s="10"/>
      <c r="AZ391" s="10"/>
      <c r="BA391" s="10"/>
      <c r="BB391" s="10"/>
      <c r="BC391" s="10"/>
      <c r="BD391" s="10"/>
      <c r="BE391" s="10"/>
      <c r="BF391" s="10"/>
      <c r="BG391" s="10"/>
      <c r="BH391" s="10"/>
      <c r="BI391" s="10"/>
      <c r="BJ391" s="10"/>
      <c r="BK391" s="10"/>
      <c r="BL391" s="10"/>
      <c r="BM391" s="10"/>
      <c r="BN391" s="10"/>
      <c r="BO391" s="10"/>
      <c r="BP391" s="10"/>
      <c r="BQ391" s="10"/>
      <c r="BR391" s="10"/>
      <c r="BS391" s="10"/>
    </row>
    <row r="392" spans="1:71" ht="16.5" customHeight="1" x14ac:dyDescent="0.3">
      <c r="A392" s="10"/>
      <c r="B392" s="167" t="s">
        <v>1022</v>
      </c>
      <c r="C392" s="158"/>
      <c r="D392" s="158"/>
      <c r="E392" s="158"/>
      <c r="F392" s="158"/>
      <c r="G392" s="158"/>
      <c r="H392" s="158"/>
      <c r="I392" s="158"/>
      <c r="J392" s="158"/>
      <c r="K392" s="158"/>
      <c r="L392" s="158"/>
      <c r="M392" s="158"/>
      <c r="N392" s="159"/>
      <c r="O392" s="19"/>
      <c r="P392" s="12"/>
      <c r="Q392" s="10"/>
      <c r="R392" s="10"/>
      <c r="S392" s="10"/>
      <c r="T392" s="10"/>
      <c r="U392" s="10"/>
      <c r="V392" s="10"/>
      <c r="W392" s="10"/>
      <c r="X392" s="10"/>
      <c r="Y392" s="10"/>
      <c r="Z392" s="10"/>
      <c r="AA392" s="10"/>
      <c r="AB392" s="10"/>
      <c r="AC392" s="10"/>
      <c r="AD392" s="10"/>
      <c r="AE392" s="10"/>
      <c r="AF392" s="10"/>
      <c r="AG392" s="10"/>
      <c r="AH392" s="10"/>
      <c r="AI392" s="10"/>
      <c r="AJ392" s="10"/>
      <c r="AK392" s="10"/>
      <c r="AL392" s="10"/>
      <c r="AM392" s="10"/>
      <c r="AN392" s="10"/>
      <c r="AO392" s="10"/>
      <c r="AP392" s="10"/>
      <c r="AQ392" s="10"/>
      <c r="AR392" s="10"/>
      <c r="AS392" s="10"/>
      <c r="AT392" s="10"/>
      <c r="AU392" s="10"/>
      <c r="AV392" s="10"/>
      <c r="AW392" s="10"/>
      <c r="AX392" s="10"/>
      <c r="AY392" s="10"/>
      <c r="AZ392" s="10"/>
      <c r="BA392" s="10"/>
      <c r="BB392" s="10"/>
      <c r="BC392" s="10"/>
      <c r="BD392" s="10"/>
      <c r="BE392" s="10"/>
      <c r="BF392" s="10"/>
      <c r="BG392" s="10"/>
      <c r="BH392" s="10"/>
      <c r="BI392" s="10"/>
      <c r="BJ392" s="10"/>
      <c r="BK392" s="10"/>
      <c r="BL392" s="10"/>
      <c r="BM392" s="10"/>
      <c r="BN392" s="10"/>
      <c r="BO392" s="10"/>
      <c r="BP392" s="10"/>
      <c r="BQ392" s="10"/>
      <c r="BR392" s="10"/>
      <c r="BS392" s="10"/>
    </row>
    <row r="393" spans="1:71" ht="16.5" customHeight="1" x14ac:dyDescent="0.3">
      <c r="A393" s="10"/>
      <c r="B393" s="21">
        <f t="shared" ref="B393:N396" si="34">IFERROR(VLOOKUP($B$392,$4:$126,MATCH($P393&amp;"/"&amp;B$324,$2:$2,0),FALSE),"")</f>
        <v>7910679</v>
      </c>
      <c r="C393" s="21">
        <f t="shared" si="34"/>
        <v>8161555</v>
      </c>
      <c r="D393" s="21">
        <f t="shared" si="34"/>
        <v>6870488</v>
      </c>
      <c r="E393" s="21">
        <f t="shared" si="34"/>
        <v>12475374</v>
      </c>
      <c r="F393" s="21">
        <f t="shared" si="34"/>
        <v>15060851</v>
      </c>
      <c r="G393" s="21">
        <f t="shared" si="34"/>
        <v>26483779</v>
      </c>
      <c r="H393" s="21">
        <f t="shared" si="34"/>
        <v>27449460</v>
      </c>
      <c r="I393" s="21">
        <f t="shared" si="34"/>
        <v>22361576</v>
      </c>
      <c r="J393" s="21">
        <f t="shared" si="34"/>
        <v>18835812</v>
      </c>
      <c r="K393" s="21">
        <f t="shared" si="34"/>
        <v>13456917</v>
      </c>
      <c r="L393" s="21">
        <f t="shared" si="34"/>
        <v>18068915</v>
      </c>
      <c r="M393" s="21">
        <f t="shared" si="34"/>
        <v>25182251</v>
      </c>
      <c r="N393" s="21">
        <f t="shared" si="34"/>
        <v>14042532</v>
      </c>
      <c r="O393" s="19"/>
      <c r="P393" s="22" t="s">
        <v>899</v>
      </c>
      <c r="Q393" s="10"/>
      <c r="R393" s="10"/>
      <c r="S393" s="10"/>
      <c r="T393" s="10"/>
      <c r="U393" s="10"/>
      <c r="V393" s="10"/>
      <c r="W393" s="10"/>
      <c r="X393" s="10"/>
      <c r="Y393" s="10"/>
      <c r="Z393" s="10"/>
      <c r="AA393" s="10"/>
      <c r="AB393" s="10"/>
      <c r="AC393" s="10"/>
      <c r="AD393" s="10"/>
      <c r="AE393" s="10"/>
      <c r="AF393" s="10"/>
      <c r="AG393" s="10"/>
      <c r="AH393" s="10"/>
      <c r="AI393" s="10"/>
      <c r="AJ393" s="10"/>
      <c r="AK393" s="10"/>
      <c r="AL393" s="10"/>
      <c r="AM393" s="10"/>
      <c r="AN393" s="10"/>
      <c r="AO393" s="10"/>
      <c r="AP393" s="10"/>
      <c r="AQ393" s="10"/>
      <c r="AR393" s="10"/>
      <c r="AS393" s="10"/>
      <c r="AT393" s="10"/>
      <c r="AU393" s="10"/>
      <c r="AV393" s="10"/>
      <c r="AW393" s="10"/>
      <c r="AX393" s="10"/>
      <c r="AY393" s="10"/>
      <c r="AZ393" s="10"/>
      <c r="BA393" s="10"/>
      <c r="BB393" s="10"/>
      <c r="BC393" s="10"/>
      <c r="BD393" s="10"/>
      <c r="BE393" s="10"/>
      <c r="BF393" s="10"/>
      <c r="BG393" s="10"/>
      <c r="BH393" s="10"/>
      <c r="BI393" s="10"/>
      <c r="BJ393" s="10"/>
      <c r="BK393" s="10"/>
      <c r="BL393" s="10"/>
      <c r="BM393" s="10"/>
      <c r="BN393" s="10"/>
      <c r="BO393" s="10"/>
      <c r="BP393" s="10"/>
      <c r="BQ393" s="10"/>
      <c r="BR393" s="10"/>
      <c r="BS393" s="10"/>
    </row>
    <row r="394" spans="1:71" ht="16.5" customHeight="1" x14ac:dyDescent="0.3">
      <c r="A394" s="10"/>
      <c r="B394" s="21">
        <f t="shared" si="34"/>
        <v>8801748</v>
      </c>
      <c r="C394" s="21">
        <f t="shared" si="34"/>
        <v>6300156</v>
      </c>
      <c r="D394" s="21">
        <f t="shared" si="34"/>
        <v>10600867</v>
      </c>
      <c r="E394" s="21">
        <f t="shared" si="34"/>
        <v>12181905</v>
      </c>
      <c r="F394" s="21">
        <f t="shared" si="34"/>
        <v>20317690</v>
      </c>
      <c r="G394" s="21">
        <f t="shared" si="34"/>
        <v>29689471</v>
      </c>
      <c r="H394" s="21">
        <f t="shared" si="34"/>
        <v>29291848</v>
      </c>
      <c r="I394" s="21">
        <f t="shared" si="34"/>
        <v>19944126</v>
      </c>
      <c r="J394" s="21">
        <f t="shared" si="34"/>
        <v>20298232</v>
      </c>
      <c r="K394" s="21">
        <f t="shared" si="34"/>
        <v>14283745</v>
      </c>
      <c r="L394" s="21">
        <f t="shared" si="34"/>
        <v>18060376</v>
      </c>
      <c r="M394" s="21">
        <f t="shared" si="34"/>
        <v>25676527</v>
      </c>
      <c r="N394" s="21">
        <f t="shared" si="34"/>
        <v>13805813</v>
      </c>
      <c r="O394" s="19"/>
      <c r="P394" s="22" t="s">
        <v>900</v>
      </c>
      <c r="Q394" s="10"/>
      <c r="R394" s="10"/>
      <c r="S394" s="10"/>
      <c r="T394" s="10"/>
      <c r="U394" s="10"/>
      <c r="V394" s="10"/>
      <c r="W394" s="10"/>
      <c r="X394" s="10"/>
      <c r="Y394" s="10"/>
      <c r="Z394" s="10"/>
      <c r="AA394" s="10"/>
      <c r="AB394" s="10"/>
      <c r="AC394" s="10"/>
      <c r="AD394" s="10"/>
      <c r="AE394" s="10"/>
      <c r="AF394" s="10"/>
      <c r="AG394" s="10"/>
      <c r="AH394" s="10"/>
      <c r="AI394" s="10"/>
      <c r="AJ394" s="10"/>
      <c r="AK394" s="10"/>
      <c r="AL394" s="10"/>
      <c r="AM394" s="10"/>
      <c r="AN394" s="10"/>
      <c r="AO394" s="10"/>
      <c r="AP394" s="10"/>
      <c r="AQ394" s="10"/>
      <c r="AR394" s="10"/>
      <c r="AS394" s="10"/>
      <c r="AT394" s="10"/>
      <c r="AU394" s="10"/>
      <c r="AV394" s="10"/>
      <c r="AW394" s="10"/>
      <c r="AX394" s="10"/>
      <c r="AY394" s="10"/>
      <c r="AZ394" s="10"/>
      <c r="BA394" s="10"/>
      <c r="BB394" s="10"/>
      <c r="BC394" s="10"/>
      <c r="BD394" s="10"/>
      <c r="BE394" s="10"/>
      <c r="BF394" s="10"/>
      <c r="BG394" s="10"/>
      <c r="BH394" s="10"/>
      <c r="BI394" s="10"/>
      <c r="BJ394" s="10"/>
      <c r="BK394" s="10"/>
      <c r="BL394" s="10"/>
      <c r="BM394" s="10"/>
      <c r="BN394" s="10"/>
      <c r="BO394" s="10"/>
      <c r="BP394" s="10"/>
      <c r="BQ394" s="10"/>
      <c r="BR394" s="10"/>
      <c r="BS394" s="10"/>
    </row>
    <row r="395" spans="1:71" ht="16.5" customHeight="1" x14ac:dyDescent="0.3">
      <c r="A395" s="10"/>
      <c r="B395" s="21">
        <f t="shared" si="34"/>
        <v>12513210</v>
      </c>
      <c r="C395" s="21">
        <f t="shared" si="34"/>
        <v>7684056</v>
      </c>
      <c r="D395" s="21">
        <f t="shared" si="34"/>
        <v>12587621</v>
      </c>
      <c r="E395" s="21">
        <f t="shared" si="34"/>
        <v>15168893</v>
      </c>
      <c r="F395" s="21">
        <f t="shared" si="34"/>
        <v>20068359</v>
      </c>
      <c r="G395" s="21">
        <f t="shared" si="34"/>
        <v>32277827</v>
      </c>
      <c r="H395" s="21">
        <f t="shared" si="34"/>
        <v>24294890</v>
      </c>
      <c r="I395" s="21">
        <f t="shared" si="34"/>
        <v>20741017</v>
      </c>
      <c r="J395" s="21">
        <f t="shared" si="34"/>
        <v>18980398</v>
      </c>
      <c r="K395" s="21">
        <f t="shared" si="34"/>
        <v>16486985</v>
      </c>
      <c r="L395" s="21">
        <f t="shared" si="34"/>
        <v>23088034</v>
      </c>
      <c r="M395" s="21">
        <f t="shared" si="34"/>
        <v>26447944</v>
      </c>
      <c r="N395" s="21">
        <f t="shared" si="34"/>
        <v>20478454</v>
      </c>
      <c r="O395" s="19"/>
      <c r="P395" s="22" t="s">
        <v>901</v>
      </c>
      <c r="Q395" s="10"/>
      <c r="R395" s="10"/>
      <c r="S395" s="10"/>
      <c r="T395" s="10"/>
      <c r="U395" s="10"/>
      <c r="V395" s="10"/>
      <c r="W395" s="10"/>
      <c r="X395" s="10"/>
      <c r="Y395" s="10"/>
      <c r="Z395" s="10"/>
      <c r="AA395" s="10"/>
      <c r="AB395" s="10"/>
      <c r="AC395" s="10"/>
      <c r="AD395" s="10"/>
      <c r="AE395" s="10"/>
      <c r="AF395" s="10"/>
      <c r="AG395" s="10"/>
      <c r="AH395" s="10"/>
      <c r="AI395" s="10"/>
      <c r="AJ395" s="10"/>
      <c r="AK395" s="10"/>
      <c r="AL395" s="10"/>
      <c r="AM395" s="10"/>
      <c r="AN395" s="10"/>
      <c r="AO395" s="10"/>
      <c r="AP395" s="10"/>
      <c r="AQ395" s="10"/>
      <c r="AR395" s="10"/>
      <c r="AS395" s="10"/>
      <c r="AT395" s="10"/>
      <c r="AU395" s="10"/>
      <c r="AV395" s="10"/>
      <c r="AW395" s="10"/>
      <c r="AX395" s="10"/>
      <c r="AY395" s="10"/>
      <c r="AZ395" s="10"/>
      <c r="BA395" s="10"/>
      <c r="BB395" s="10"/>
      <c r="BC395" s="10"/>
      <c r="BD395" s="10"/>
      <c r="BE395" s="10"/>
      <c r="BF395" s="10"/>
      <c r="BG395" s="10"/>
      <c r="BH395" s="10"/>
      <c r="BI395" s="10"/>
      <c r="BJ395" s="10"/>
      <c r="BK395" s="10"/>
      <c r="BL395" s="10"/>
      <c r="BM395" s="10"/>
      <c r="BN395" s="10"/>
      <c r="BO395" s="10"/>
      <c r="BP395" s="10"/>
      <c r="BQ395" s="10"/>
      <c r="BR395" s="10"/>
      <c r="BS395" s="10"/>
    </row>
    <row r="396" spans="1:71" ht="16.5" customHeight="1" x14ac:dyDescent="0.3">
      <c r="A396" s="10"/>
      <c r="B396" s="21">
        <f t="shared" si="34"/>
        <v>10997600</v>
      </c>
      <c r="C396" s="21">
        <f t="shared" si="34"/>
        <v>7285028.0299999993</v>
      </c>
      <c r="D396" s="21">
        <f t="shared" si="34"/>
        <v>12079834.75</v>
      </c>
      <c r="E396" s="21">
        <f t="shared" si="34"/>
        <v>15460723.17</v>
      </c>
      <c r="F396" s="21">
        <f t="shared" si="34"/>
        <v>23410200.366</v>
      </c>
      <c r="G396" s="21">
        <f t="shared" si="34"/>
        <v>33451967.515999999</v>
      </c>
      <c r="H396" s="21">
        <f t="shared" si="34"/>
        <v>27075275.576000001</v>
      </c>
      <c r="I396" s="21">
        <f t="shared" si="34"/>
        <v>23038652.109999999</v>
      </c>
      <c r="J396" s="21">
        <f t="shared" si="34"/>
        <v>40329532</v>
      </c>
      <c r="K396" s="21">
        <f t="shared" si="34"/>
        <v>16261617</v>
      </c>
      <c r="L396" s="21">
        <f t="shared" si="34"/>
        <v>22802532</v>
      </c>
      <c r="M396" s="21">
        <f t="shared" si="34"/>
        <v>15280011</v>
      </c>
      <c r="N396" s="21">
        <f>IFERROR(VLOOKUP($B$392,$4:$126,MATCH($P396&amp;"/"&amp;N$324,$2:$2,0),FALSE),IFERROR(VLOOKUP($B$392,$4:$126,MATCH($P395&amp;"/"&amp;N$324,$2:$2,0),FALSE),IFERROR(VLOOKUP($B$392,$4:$126,MATCH($P394&amp;"/"&amp;N$324,$2:$2,0),FALSE),IFERROR(VLOOKUP($B$392,$4:$126,MATCH($P393&amp;"/"&amp;N$324,$2:$2,0),FALSE),""))))</f>
        <v>20478454</v>
      </c>
      <c r="O396" s="19">
        <f t="shared" ref="O396:O397" si="35">RATE(M$324-B$324,,-B396,M396)</f>
        <v>3.0348537152618326E-2</v>
      </c>
      <c r="P396" s="22" t="s">
        <v>902</v>
      </c>
      <c r="Q396" s="10"/>
      <c r="R396" s="10"/>
      <c r="S396" s="10"/>
      <c r="T396" s="10"/>
      <c r="U396" s="10"/>
      <c r="V396" s="10"/>
      <c r="W396" s="10"/>
      <c r="X396" s="10"/>
      <c r="Y396" s="10"/>
      <c r="Z396" s="10"/>
      <c r="AA396" s="10"/>
      <c r="AB396" s="10"/>
      <c r="AC396" s="10"/>
      <c r="AD396" s="10"/>
      <c r="AE396" s="10"/>
      <c r="AF396" s="10"/>
      <c r="AG396" s="10"/>
      <c r="AH396" s="10"/>
      <c r="AI396" s="10"/>
      <c r="AJ396" s="10"/>
      <c r="AK396" s="10"/>
      <c r="AL396" s="10"/>
      <c r="AM396" s="10"/>
      <c r="AN396" s="10"/>
      <c r="AO396" s="10"/>
      <c r="AP396" s="10"/>
      <c r="AQ396" s="10"/>
      <c r="AR396" s="10"/>
      <c r="AS396" s="10"/>
      <c r="AT396" s="10"/>
      <c r="AU396" s="10"/>
      <c r="AV396" s="10"/>
      <c r="AW396" s="10"/>
      <c r="AX396" s="10"/>
      <c r="AY396" s="10"/>
      <c r="AZ396" s="10"/>
      <c r="BA396" s="10"/>
      <c r="BB396" s="10"/>
      <c r="BC396" s="10"/>
      <c r="BD396" s="10"/>
      <c r="BE396" s="10"/>
      <c r="BF396" s="10"/>
      <c r="BG396" s="10"/>
      <c r="BH396" s="10"/>
      <c r="BI396" s="10"/>
      <c r="BJ396" s="10"/>
      <c r="BK396" s="10"/>
      <c r="BL396" s="10"/>
      <c r="BM396" s="10"/>
      <c r="BN396" s="10"/>
      <c r="BO396" s="10"/>
      <c r="BP396" s="10"/>
      <c r="BQ396" s="10"/>
      <c r="BR396" s="10"/>
      <c r="BS396" s="10"/>
    </row>
    <row r="397" spans="1:71" ht="16.5" customHeight="1" x14ac:dyDescent="0.3">
      <c r="A397" s="10"/>
      <c r="B397" s="23">
        <f t="shared" ref="B397:N397" si="36">+B396/B$378</f>
        <v>0.27586912030044392</v>
      </c>
      <c r="C397" s="23">
        <f t="shared" si="36"/>
        <v>0.20309561165882953</v>
      </c>
      <c r="D397" s="23">
        <f t="shared" si="36"/>
        <v>0.16154495709657488</v>
      </c>
      <c r="E397" s="23">
        <f t="shared" si="36"/>
        <v>0.1857599888896404</v>
      </c>
      <c r="F397" s="23">
        <f t="shared" si="36"/>
        <v>0.2470508064891565</v>
      </c>
      <c r="G397" s="23">
        <f t="shared" si="36"/>
        <v>0.30891014997188265</v>
      </c>
      <c r="H397" s="23">
        <f t="shared" si="36"/>
        <v>0.23453440268085507</v>
      </c>
      <c r="I397" s="23">
        <f t="shared" si="36"/>
        <v>0.2066672929297198</v>
      </c>
      <c r="J397" s="23">
        <f t="shared" si="36"/>
        <v>0.28328171137967639</v>
      </c>
      <c r="K397" s="23">
        <f t="shared" si="36"/>
        <v>0.11117719092404389</v>
      </c>
      <c r="L397" s="23">
        <f t="shared" si="36"/>
        <v>0.16067616635583273</v>
      </c>
      <c r="M397" s="23">
        <f t="shared" si="36"/>
        <v>0.10767467689815891</v>
      </c>
      <c r="N397" s="23">
        <f t="shared" si="36"/>
        <v>0.14143665974764952</v>
      </c>
      <c r="O397" s="19">
        <f t="shared" si="35"/>
        <v>-8.1972906010900015E-2</v>
      </c>
      <c r="P397" s="24" t="s">
        <v>903</v>
      </c>
      <c r="Q397" s="10"/>
      <c r="R397" s="10"/>
      <c r="S397" s="10"/>
      <c r="T397" s="10"/>
      <c r="U397" s="10"/>
      <c r="V397" s="10"/>
      <c r="W397" s="10"/>
      <c r="X397" s="10"/>
      <c r="Y397" s="10"/>
      <c r="Z397" s="10"/>
      <c r="AA397" s="10"/>
      <c r="AB397" s="10"/>
      <c r="AC397" s="10"/>
      <c r="AD397" s="10"/>
      <c r="AE397" s="10"/>
      <c r="AF397" s="10"/>
      <c r="AG397" s="10"/>
      <c r="AH397" s="10"/>
      <c r="AI397" s="10"/>
      <c r="AJ397" s="10"/>
      <c r="AK397" s="10"/>
      <c r="AL397" s="10"/>
      <c r="AM397" s="10"/>
      <c r="AN397" s="10"/>
      <c r="AO397" s="10"/>
      <c r="AP397" s="10"/>
      <c r="AQ397" s="10"/>
      <c r="AR397" s="10"/>
      <c r="AS397" s="10"/>
      <c r="AT397" s="10"/>
      <c r="AU397" s="10"/>
      <c r="AV397" s="10"/>
      <c r="AW397" s="10"/>
      <c r="AX397" s="10"/>
      <c r="AY397" s="10"/>
      <c r="AZ397" s="10"/>
      <c r="BA397" s="10"/>
      <c r="BB397" s="10"/>
      <c r="BC397" s="10"/>
      <c r="BD397" s="10"/>
      <c r="BE397" s="10"/>
      <c r="BF397" s="10"/>
      <c r="BG397" s="10"/>
      <c r="BH397" s="10"/>
      <c r="BI397" s="10"/>
      <c r="BJ397" s="10"/>
      <c r="BK397" s="10"/>
      <c r="BL397" s="10"/>
      <c r="BM397" s="10"/>
      <c r="BN397" s="10"/>
      <c r="BO397" s="10"/>
      <c r="BP397" s="10"/>
      <c r="BQ397" s="10"/>
      <c r="BR397" s="10"/>
      <c r="BS397" s="10"/>
    </row>
    <row r="398" spans="1:71" ht="16.5" customHeight="1" x14ac:dyDescent="0.3">
      <c r="A398" s="10"/>
      <c r="B398" s="167" t="s">
        <v>1023</v>
      </c>
      <c r="C398" s="158"/>
      <c r="D398" s="158"/>
      <c r="E398" s="158"/>
      <c r="F398" s="158"/>
      <c r="G398" s="158"/>
      <c r="H398" s="158"/>
      <c r="I398" s="158"/>
      <c r="J398" s="158"/>
      <c r="K398" s="158"/>
      <c r="L398" s="158"/>
      <c r="M398" s="158"/>
      <c r="N398" s="159"/>
      <c r="O398" s="19"/>
      <c r="P398" s="12"/>
      <c r="Q398" s="10"/>
      <c r="R398" s="10"/>
      <c r="S398" s="10"/>
      <c r="T398" s="10"/>
      <c r="U398" s="10"/>
      <c r="V398" s="10"/>
      <c r="W398" s="10"/>
      <c r="X398" s="10"/>
      <c r="Y398" s="10"/>
      <c r="Z398" s="10"/>
      <c r="AA398" s="10"/>
      <c r="AB398" s="10"/>
      <c r="AC398" s="10"/>
      <c r="AD398" s="10"/>
      <c r="AE398" s="10"/>
      <c r="AF398" s="10"/>
      <c r="AG398" s="10"/>
      <c r="AH398" s="10"/>
      <c r="AI398" s="10"/>
      <c r="AJ398" s="10"/>
      <c r="AK398" s="10"/>
      <c r="AL398" s="10"/>
      <c r="AM398" s="10"/>
      <c r="AN398" s="10"/>
      <c r="AO398" s="10"/>
      <c r="AP398" s="10"/>
      <c r="AQ398" s="10"/>
      <c r="AR398" s="10"/>
      <c r="AS398" s="10"/>
      <c r="AT398" s="10"/>
      <c r="AU398" s="10"/>
      <c r="AV398" s="10"/>
      <c r="AW398" s="10"/>
      <c r="AX398" s="10"/>
      <c r="AY398" s="10"/>
      <c r="AZ398" s="10"/>
      <c r="BA398" s="10"/>
      <c r="BB398" s="10"/>
      <c r="BC398" s="10"/>
      <c r="BD398" s="10"/>
      <c r="BE398" s="10"/>
      <c r="BF398" s="10"/>
      <c r="BG398" s="10"/>
      <c r="BH398" s="10"/>
      <c r="BI398" s="10"/>
      <c r="BJ398" s="10"/>
      <c r="BK398" s="10"/>
      <c r="BL398" s="10"/>
      <c r="BM398" s="10"/>
      <c r="BN398" s="10"/>
      <c r="BO398" s="10"/>
      <c r="BP398" s="10"/>
      <c r="BQ398" s="10"/>
      <c r="BR398" s="10"/>
      <c r="BS398" s="10"/>
    </row>
    <row r="399" spans="1:71" ht="16.5" customHeight="1" x14ac:dyDescent="0.3">
      <c r="A399" s="10"/>
      <c r="B399" s="21">
        <f t="shared" ref="B399:N402" si="37">IFERROR(VLOOKUP($B$398,$4:$126,MATCH($P399&amp;"/"&amp;B$324,$2:$2,0),FALSE),"")</f>
        <v>4766338</v>
      </c>
      <c r="C399" s="21">
        <f t="shared" si="37"/>
        <v>6756125</v>
      </c>
      <c r="D399" s="21">
        <f t="shared" si="37"/>
        <v>4943058</v>
      </c>
      <c r="E399" s="21">
        <f t="shared" si="37"/>
        <v>26021271</v>
      </c>
      <c r="F399" s="21">
        <f t="shared" si="37"/>
        <v>23785040</v>
      </c>
      <c r="G399" s="21">
        <f t="shared" si="37"/>
        <v>11344557</v>
      </c>
      <c r="H399" s="21">
        <f t="shared" si="37"/>
        <v>17664226</v>
      </c>
      <c r="I399" s="21">
        <f t="shared" si="37"/>
        <v>19071179</v>
      </c>
      <c r="J399" s="21">
        <f t="shared" si="37"/>
        <v>16158422</v>
      </c>
      <c r="K399" s="21">
        <f t="shared" si="37"/>
        <v>51397116</v>
      </c>
      <c r="L399" s="21">
        <f t="shared" si="37"/>
        <v>47646206</v>
      </c>
      <c r="M399" s="21">
        <f t="shared" si="37"/>
        <v>39035858</v>
      </c>
      <c r="N399" s="21">
        <f t="shared" si="37"/>
        <v>43344517</v>
      </c>
      <c r="O399" s="19"/>
      <c r="P399" s="22" t="s">
        <v>899</v>
      </c>
      <c r="Q399" s="10"/>
      <c r="R399" s="10"/>
      <c r="S399" s="10"/>
      <c r="T399" s="10"/>
      <c r="U399" s="10"/>
      <c r="V399" s="10"/>
      <c r="W399" s="10"/>
      <c r="X399" s="10"/>
      <c r="Y399" s="10"/>
      <c r="Z399" s="10"/>
      <c r="AA399" s="10"/>
      <c r="AB399" s="10"/>
      <c r="AC399" s="10"/>
      <c r="AD399" s="10"/>
      <c r="AE399" s="10"/>
      <c r="AF399" s="10"/>
      <c r="AG399" s="10"/>
      <c r="AH399" s="10"/>
      <c r="AI399" s="10"/>
      <c r="AJ399" s="10"/>
      <c r="AK399" s="10"/>
      <c r="AL399" s="10"/>
      <c r="AM399" s="10"/>
      <c r="AN399" s="10"/>
      <c r="AO399" s="10"/>
      <c r="AP399" s="10"/>
      <c r="AQ399" s="10"/>
      <c r="AR399" s="10"/>
      <c r="AS399" s="10"/>
      <c r="AT399" s="10"/>
      <c r="AU399" s="10"/>
      <c r="AV399" s="10"/>
      <c r="AW399" s="10"/>
      <c r="AX399" s="10"/>
      <c r="AY399" s="10"/>
      <c r="AZ399" s="10"/>
      <c r="BA399" s="10"/>
      <c r="BB399" s="10"/>
      <c r="BC399" s="10"/>
      <c r="BD399" s="10"/>
      <c r="BE399" s="10"/>
      <c r="BF399" s="10"/>
      <c r="BG399" s="10"/>
      <c r="BH399" s="10"/>
      <c r="BI399" s="10"/>
      <c r="BJ399" s="10"/>
      <c r="BK399" s="10"/>
      <c r="BL399" s="10"/>
      <c r="BM399" s="10"/>
      <c r="BN399" s="10"/>
      <c r="BO399" s="10"/>
      <c r="BP399" s="10"/>
      <c r="BQ399" s="10"/>
      <c r="BR399" s="10"/>
      <c r="BS399" s="10"/>
    </row>
    <row r="400" spans="1:71" ht="16.5" customHeight="1" x14ac:dyDescent="0.3">
      <c r="A400" s="10"/>
      <c r="B400" s="21">
        <f t="shared" si="37"/>
        <v>4736615</v>
      </c>
      <c r="C400" s="21">
        <f t="shared" si="37"/>
        <v>6511897</v>
      </c>
      <c r="D400" s="21">
        <f t="shared" si="37"/>
        <v>1575823</v>
      </c>
      <c r="E400" s="21">
        <f t="shared" si="37"/>
        <v>26633935</v>
      </c>
      <c r="F400" s="21">
        <f t="shared" si="37"/>
        <v>12291182</v>
      </c>
      <c r="G400" s="21">
        <f t="shared" si="37"/>
        <v>11517492</v>
      </c>
      <c r="H400" s="21">
        <f t="shared" si="37"/>
        <v>14846730</v>
      </c>
      <c r="I400" s="21">
        <f t="shared" si="37"/>
        <v>19062802</v>
      </c>
      <c r="J400" s="21">
        <f t="shared" si="37"/>
        <v>18549565</v>
      </c>
      <c r="K400" s="21">
        <f t="shared" si="37"/>
        <v>51193189</v>
      </c>
      <c r="L400" s="21">
        <f t="shared" si="37"/>
        <v>47863092</v>
      </c>
      <c r="M400" s="21">
        <f t="shared" si="37"/>
        <v>38867273</v>
      </c>
      <c r="N400" s="21">
        <f t="shared" si="37"/>
        <v>43040489</v>
      </c>
      <c r="O400" s="19"/>
      <c r="P400" s="22" t="s">
        <v>900</v>
      </c>
      <c r="Q400" s="10"/>
      <c r="R400" s="10"/>
      <c r="S400" s="10"/>
      <c r="T400" s="10"/>
      <c r="U400" s="10"/>
      <c r="V400" s="10"/>
      <c r="W400" s="10"/>
      <c r="X400" s="10"/>
      <c r="Y400" s="10"/>
      <c r="Z400" s="10"/>
      <c r="AA400" s="10"/>
      <c r="AB400" s="10"/>
      <c r="AC400" s="10"/>
      <c r="AD400" s="10"/>
      <c r="AE400" s="10"/>
      <c r="AF400" s="10"/>
      <c r="AG400" s="10"/>
      <c r="AH400" s="10"/>
      <c r="AI400" s="10"/>
      <c r="AJ400" s="10"/>
      <c r="AK400" s="10"/>
      <c r="AL400" s="10"/>
      <c r="AM400" s="10"/>
      <c r="AN400" s="10"/>
      <c r="AO400" s="10"/>
      <c r="AP400" s="10"/>
      <c r="AQ400" s="10"/>
      <c r="AR400" s="10"/>
      <c r="AS400" s="10"/>
      <c r="AT400" s="10"/>
      <c r="AU400" s="10"/>
      <c r="AV400" s="10"/>
      <c r="AW400" s="10"/>
      <c r="AX400" s="10"/>
      <c r="AY400" s="10"/>
      <c r="AZ400" s="10"/>
      <c r="BA400" s="10"/>
      <c r="BB400" s="10"/>
      <c r="BC400" s="10"/>
      <c r="BD400" s="10"/>
      <c r="BE400" s="10"/>
      <c r="BF400" s="10"/>
      <c r="BG400" s="10"/>
      <c r="BH400" s="10"/>
      <c r="BI400" s="10"/>
      <c r="BJ400" s="10"/>
      <c r="BK400" s="10"/>
      <c r="BL400" s="10"/>
      <c r="BM400" s="10"/>
      <c r="BN400" s="10"/>
      <c r="BO400" s="10"/>
      <c r="BP400" s="10"/>
      <c r="BQ400" s="10"/>
      <c r="BR400" s="10"/>
      <c r="BS400" s="10"/>
    </row>
    <row r="401" spans="1:71" ht="16.5" customHeight="1" x14ac:dyDescent="0.3">
      <c r="A401" s="10"/>
      <c r="B401" s="21">
        <f t="shared" si="37"/>
        <v>4673831</v>
      </c>
      <c r="C401" s="21">
        <f t="shared" si="37"/>
        <v>6490576</v>
      </c>
      <c r="D401" s="21">
        <f t="shared" si="37"/>
        <v>1418070</v>
      </c>
      <c r="E401" s="21">
        <f t="shared" si="37"/>
        <v>24722674</v>
      </c>
      <c r="F401" s="21">
        <f t="shared" si="37"/>
        <v>12158254</v>
      </c>
      <c r="G401" s="21">
        <f t="shared" si="37"/>
        <v>7954819</v>
      </c>
      <c r="H401" s="21">
        <f t="shared" si="37"/>
        <v>14715194</v>
      </c>
      <c r="I401" s="21">
        <f t="shared" si="37"/>
        <v>16329941</v>
      </c>
      <c r="J401" s="21">
        <f t="shared" si="37"/>
        <v>25640296</v>
      </c>
      <c r="K401" s="21">
        <f t="shared" si="37"/>
        <v>50962218</v>
      </c>
      <c r="L401" s="21">
        <f t="shared" si="37"/>
        <v>41741784</v>
      </c>
      <c r="M401" s="21">
        <f t="shared" si="37"/>
        <v>38778387</v>
      </c>
      <c r="N401" s="21">
        <f t="shared" si="37"/>
        <v>38075793</v>
      </c>
      <c r="O401" s="19"/>
      <c r="P401" s="22" t="s">
        <v>901</v>
      </c>
      <c r="Q401" s="10"/>
      <c r="R401" s="10"/>
      <c r="S401" s="10"/>
      <c r="T401" s="10"/>
      <c r="U401" s="10"/>
      <c r="V401" s="10"/>
      <c r="W401" s="10"/>
      <c r="X401" s="10"/>
      <c r="Y401" s="10"/>
      <c r="Z401" s="10"/>
      <c r="AA401" s="10"/>
      <c r="AB401" s="10"/>
      <c r="AC401" s="10"/>
      <c r="AD401" s="10"/>
      <c r="AE401" s="10"/>
      <c r="AF401" s="10"/>
      <c r="AG401" s="10"/>
      <c r="AH401" s="10"/>
      <c r="AI401" s="10"/>
      <c r="AJ401" s="10"/>
      <c r="AK401" s="10"/>
      <c r="AL401" s="10"/>
      <c r="AM401" s="10"/>
      <c r="AN401" s="10"/>
      <c r="AO401" s="10"/>
      <c r="AP401" s="10"/>
      <c r="AQ401" s="10"/>
      <c r="AR401" s="10"/>
      <c r="AS401" s="10"/>
      <c r="AT401" s="10"/>
      <c r="AU401" s="10"/>
      <c r="AV401" s="10"/>
      <c r="AW401" s="10"/>
      <c r="AX401" s="10"/>
      <c r="AY401" s="10"/>
      <c r="AZ401" s="10"/>
      <c r="BA401" s="10"/>
      <c r="BB401" s="10"/>
      <c r="BC401" s="10"/>
      <c r="BD401" s="10"/>
      <c r="BE401" s="10"/>
      <c r="BF401" s="10"/>
      <c r="BG401" s="10"/>
      <c r="BH401" s="10"/>
      <c r="BI401" s="10"/>
      <c r="BJ401" s="10"/>
      <c r="BK401" s="10"/>
      <c r="BL401" s="10"/>
      <c r="BM401" s="10"/>
      <c r="BN401" s="10"/>
      <c r="BO401" s="10"/>
      <c r="BP401" s="10"/>
      <c r="BQ401" s="10"/>
      <c r="BR401" s="10"/>
      <c r="BS401" s="10"/>
    </row>
    <row r="402" spans="1:71" ht="16.5" customHeight="1" x14ac:dyDescent="0.3">
      <c r="A402" s="10"/>
      <c r="B402" s="21">
        <f t="shared" si="37"/>
        <v>6616042</v>
      </c>
      <c r="C402" s="21">
        <f t="shared" si="37"/>
        <v>4964303.6399999997</v>
      </c>
      <c r="D402" s="21">
        <f t="shared" si="37"/>
        <v>25391563.239999998</v>
      </c>
      <c r="E402" s="21">
        <f t="shared" si="37"/>
        <v>24305534.82</v>
      </c>
      <c r="F402" s="21">
        <f t="shared" si="37"/>
        <v>11598236.624</v>
      </c>
      <c r="G402" s="21">
        <f t="shared" si="37"/>
        <v>9598370.1209999993</v>
      </c>
      <c r="H402" s="21">
        <f t="shared" si="37"/>
        <v>19225009.471999999</v>
      </c>
      <c r="I402" s="21">
        <f t="shared" si="37"/>
        <v>16140124.67</v>
      </c>
      <c r="J402" s="21">
        <f t="shared" si="37"/>
        <v>25588963</v>
      </c>
      <c r="K402" s="21">
        <f t="shared" si="37"/>
        <v>51035413</v>
      </c>
      <c r="L402" s="21">
        <f t="shared" si="37"/>
        <v>41696595</v>
      </c>
      <c r="M402" s="21">
        <f t="shared" si="37"/>
        <v>44624750</v>
      </c>
      <c r="N402" s="21">
        <f>IFERROR(VLOOKUP($B$398,$4:$126,MATCH($P402&amp;"/"&amp;N$324,$2:$2,0),FALSE),IFERROR(VLOOKUP($B$398,$4:$126,MATCH($P401&amp;"/"&amp;N$324,$2:$2,0),FALSE),IFERROR(VLOOKUP($B$398,$4:$126,MATCH($P400&amp;"/"&amp;N$324,$2:$2,0),FALSE),IFERROR(VLOOKUP($B$398,$4:$126,MATCH($P399&amp;"/"&amp;N$324,$2:$2,0),FALSE),""))))</f>
        <v>38075793</v>
      </c>
      <c r="O402" s="19">
        <f t="shared" ref="O402:O403" si="38">RATE(M$324-B$324,,-B402,M402)</f>
        <v>0.18949218971734919</v>
      </c>
      <c r="P402" s="22" t="s">
        <v>902</v>
      </c>
      <c r="Q402" s="10"/>
      <c r="R402" s="10"/>
      <c r="S402" s="10"/>
      <c r="T402" s="10"/>
      <c r="U402" s="10"/>
      <c r="V402" s="10"/>
      <c r="W402" s="10"/>
      <c r="X402" s="10"/>
      <c r="Y402" s="10"/>
      <c r="Z402" s="10"/>
      <c r="AA402" s="10"/>
      <c r="AB402" s="10"/>
      <c r="AC402" s="10"/>
      <c r="AD402" s="10"/>
      <c r="AE402" s="10"/>
      <c r="AF402" s="10"/>
      <c r="AG402" s="10"/>
      <c r="AH402" s="10"/>
      <c r="AI402" s="10"/>
      <c r="AJ402" s="10"/>
      <c r="AK402" s="10"/>
      <c r="AL402" s="10"/>
      <c r="AM402" s="10"/>
      <c r="AN402" s="10"/>
      <c r="AO402" s="10"/>
      <c r="AP402" s="10"/>
      <c r="AQ402" s="10"/>
      <c r="AR402" s="10"/>
      <c r="AS402" s="10"/>
      <c r="AT402" s="10"/>
      <c r="AU402" s="10"/>
      <c r="AV402" s="10"/>
      <c r="AW402" s="10"/>
      <c r="AX402" s="10"/>
      <c r="AY402" s="10"/>
      <c r="AZ402" s="10"/>
      <c r="BA402" s="10"/>
      <c r="BB402" s="10"/>
      <c r="BC402" s="10"/>
      <c r="BD402" s="10"/>
      <c r="BE402" s="10"/>
      <c r="BF402" s="10"/>
      <c r="BG402" s="10"/>
      <c r="BH402" s="10"/>
      <c r="BI402" s="10"/>
      <c r="BJ402" s="10"/>
      <c r="BK402" s="10"/>
      <c r="BL402" s="10"/>
      <c r="BM402" s="10"/>
      <c r="BN402" s="10"/>
      <c r="BO402" s="10"/>
      <c r="BP402" s="10"/>
      <c r="BQ402" s="10"/>
      <c r="BR402" s="10"/>
      <c r="BS402" s="10"/>
    </row>
    <row r="403" spans="1:71" ht="16.5" customHeight="1" x14ac:dyDescent="0.3">
      <c r="A403" s="10"/>
      <c r="B403" s="23">
        <f t="shared" ref="B403:N403" si="39">+B402/B$378</f>
        <v>0.16595999912806333</v>
      </c>
      <c r="C403" s="23">
        <f t="shared" si="39"/>
        <v>0.13839731021953994</v>
      </c>
      <c r="D403" s="23">
        <f t="shared" si="39"/>
        <v>0.33956416450322446</v>
      </c>
      <c r="E403" s="23">
        <f t="shared" si="39"/>
        <v>0.29203005761598977</v>
      </c>
      <c r="F403" s="23">
        <f t="shared" si="39"/>
        <v>0.12239765858530592</v>
      </c>
      <c r="G403" s="23">
        <f t="shared" si="39"/>
        <v>8.8635562381960881E-2</v>
      </c>
      <c r="H403" s="23">
        <f t="shared" si="39"/>
        <v>0.16653297213514207</v>
      </c>
      <c r="I403" s="23">
        <f t="shared" si="39"/>
        <v>0.14478433274528435</v>
      </c>
      <c r="J403" s="23">
        <f t="shared" si="39"/>
        <v>0.17974136746915928</v>
      </c>
      <c r="K403" s="23">
        <f t="shared" si="39"/>
        <v>0.34891818292045812</v>
      </c>
      <c r="L403" s="23">
        <f t="shared" si="39"/>
        <v>0.29381162735312832</v>
      </c>
      <c r="M403" s="23">
        <f t="shared" si="39"/>
        <v>0.3144602145843427</v>
      </c>
      <c r="N403" s="23">
        <f t="shared" si="39"/>
        <v>0.26297458681026092</v>
      </c>
      <c r="O403" s="19">
        <f t="shared" si="38"/>
        <v>5.9822010576887207E-2</v>
      </c>
      <c r="P403" s="24" t="s">
        <v>903</v>
      </c>
      <c r="Q403" s="10"/>
      <c r="R403" s="10"/>
      <c r="S403" s="10"/>
      <c r="T403" s="10"/>
      <c r="U403" s="10"/>
      <c r="V403" s="10"/>
      <c r="W403" s="10"/>
      <c r="X403" s="10"/>
      <c r="Y403" s="10"/>
      <c r="Z403" s="10"/>
      <c r="AA403" s="10"/>
      <c r="AB403" s="10"/>
      <c r="AC403" s="10"/>
      <c r="AD403" s="10"/>
      <c r="AE403" s="10"/>
      <c r="AF403" s="10"/>
      <c r="AG403" s="10"/>
      <c r="AH403" s="10"/>
      <c r="AI403" s="10"/>
      <c r="AJ403" s="10"/>
      <c r="AK403" s="10"/>
      <c r="AL403" s="10"/>
      <c r="AM403" s="10"/>
      <c r="AN403" s="10"/>
      <c r="AO403" s="10"/>
      <c r="AP403" s="10"/>
      <c r="AQ403" s="10"/>
      <c r="AR403" s="10"/>
      <c r="AS403" s="10"/>
      <c r="AT403" s="10"/>
      <c r="AU403" s="10"/>
      <c r="AV403" s="10"/>
      <c r="AW403" s="10"/>
      <c r="AX403" s="10"/>
      <c r="AY403" s="10"/>
      <c r="AZ403" s="10"/>
      <c r="BA403" s="10"/>
      <c r="BB403" s="10"/>
      <c r="BC403" s="10"/>
      <c r="BD403" s="10"/>
      <c r="BE403" s="10"/>
      <c r="BF403" s="10"/>
      <c r="BG403" s="10"/>
      <c r="BH403" s="10"/>
      <c r="BI403" s="10"/>
      <c r="BJ403" s="10"/>
      <c r="BK403" s="10"/>
      <c r="BL403" s="10"/>
      <c r="BM403" s="10"/>
      <c r="BN403" s="10"/>
      <c r="BO403" s="10"/>
      <c r="BP403" s="10"/>
      <c r="BQ403" s="10"/>
      <c r="BR403" s="10"/>
      <c r="BS403" s="10"/>
    </row>
    <row r="404" spans="1:71" ht="16.5" customHeight="1" x14ac:dyDescent="0.3">
      <c r="A404" s="10"/>
      <c r="B404" s="167" t="s">
        <v>1024</v>
      </c>
      <c r="C404" s="158"/>
      <c r="D404" s="158"/>
      <c r="E404" s="158"/>
      <c r="F404" s="158"/>
      <c r="G404" s="158"/>
      <c r="H404" s="158"/>
      <c r="I404" s="158"/>
      <c r="J404" s="158"/>
      <c r="K404" s="158"/>
      <c r="L404" s="158"/>
      <c r="M404" s="158"/>
      <c r="N404" s="159"/>
      <c r="O404" s="19"/>
      <c r="P404" s="12"/>
      <c r="Q404" s="10"/>
      <c r="R404" s="10"/>
      <c r="S404" s="10"/>
      <c r="T404" s="10"/>
      <c r="U404" s="10"/>
      <c r="V404" s="10"/>
      <c r="W404" s="10"/>
      <c r="X404" s="10"/>
      <c r="Y404" s="10"/>
      <c r="Z404" s="10"/>
      <c r="AA404" s="10"/>
      <c r="AB404" s="10"/>
      <c r="AC404" s="10"/>
      <c r="AD404" s="10"/>
      <c r="AE404" s="10"/>
      <c r="AF404" s="10"/>
      <c r="AG404" s="10"/>
      <c r="AH404" s="10"/>
      <c r="AI404" s="10"/>
      <c r="AJ404" s="10"/>
      <c r="AK404" s="10"/>
      <c r="AL404" s="10"/>
      <c r="AM404" s="10"/>
      <c r="AN404" s="10"/>
      <c r="AO404" s="10"/>
      <c r="AP404" s="10"/>
      <c r="AQ404" s="10"/>
      <c r="AR404" s="10"/>
      <c r="AS404" s="10"/>
      <c r="AT404" s="10"/>
      <c r="AU404" s="10"/>
      <c r="AV404" s="10"/>
      <c r="AW404" s="10"/>
      <c r="AX404" s="10"/>
      <c r="AY404" s="10"/>
      <c r="AZ404" s="10"/>
      <c r="BA404" s="10"/>
      <c r="BB404" s="10"/>
      <c r="BC404" s="10"/>
      <c r="BD404" s="10"/>
      <c r="BE404" s="10"/>
      <c r="BF404" s="10"/>
      <c r="BG404" s="10"/>
      <c r="BH404" s="10"/>
      <c r="BI404" s="10"/>
      <c r="BJ404" s="10"/>
      <c r="BK404" s="10"/>
      <c r="BL404" s="10"/>
      <c r="BM404" s="10"/>
      <c r="BN404" s="10"/>
      <c r="BO404" s="10"/>
      <c r="BP404" s="10"/>
      <c r="BQ404" s="10"/>
      <c r="BR404" s="10"/>
      <c r="BS404" s="10"/>
    </row>
    <row r="405" spans="1:71" ht="16.5" customHeight="1" x14ac:dyDescent="0.3">
      <c r="A405" s="10"/>
      <c r="B405" s="21">
        <f t="shared" ref="B405:N408" si="40">IFERROR(VLOOKUP($B$404,$4:$126,MATCH($P405&amp;"/"&amp;B$324,$2:$2,0),FALSE),"")</f>
        <v>12677017</v>
      </c>
      <c r="C405" s="21">
        <f t="shared" si="40"/>
        <v>14917680</v>
      </c>
      <c r="D405" s="21">
        <f t="shared" si="40"/>
        <v>11813546</v>
      </c>
      <c r="E405" s="21">
        <f t="shared" si="40"/>
        <v>38496645</v>
      </c>
      <c r="F405" s="21">
        <f t="shared" si="40"/>
        <v>38845891</v>
      </c>
      <c r="G405" s="21">
        <f t="shared" si="40"/>
        <v>37828336</v>
      </c>
      <c r="H405" s="21">
        <f t="shared" si="40"/>
        <v>45113686</v>
      </c>
      <c r="I405" s="21">
        <f t="shared" si="40"/>
        <v>41432755</v>
      </c>
      <c r="J405" s="21">
        <f t="shared" si="40"/>
        <v>34994234</v>
      </c>
      <c r="K405" s="21">
        <f t="shared" si="40"/>
        <v>64854033</v>
      </c>
      <c r="L405" s="21">
        <f t="shared" si="40"/>
        <v>65715121</v>
      </c>
      <c r="M405" s="21">
        <f t="shared" si="40"/>
        <v>64218109</v>
      </c>
      <c r="N405" s="21">
        <f t="shared" si="40"/>
        <v>57387049</v>
      </c>
      <c r="O405" s="19"/>
      <c r="P405" s="22" t="s">
        <v>899</v>
      </c>
      <c r="Q405" s="10"/>
      <c r="R405" s="10"/>
      <c r="S405" s="10"/>
      <c r="T405" s="10"/>
      <c r="U405" s="10"/>
      <c r="V405" s="10"/>
      <c r="W405" s="10"/>
      <c r="X405" s="10"/>
      <c r="Y405" s="10"/>
      <c r="Z405" s="10"/>
      <c r="AA405" s="10"/>
      <c r="AB405" s="10"/>
      <c r="AC405" s="10"/>
      <c r="AD405" s="10"/>
      <c r="AE405" s="10"/>
      <c r="AF405" s="10"/>
      <c r="AG405" s="10"/>
      <c r="AH405" s="10"/>
      <c r="AI405" s="10"/>
      <c r="AJ405" s="10"/>
      <c r="AK405" s="10"/>
      <c r="AL405" s="10"/>
      <c r="AM405" s="10"/>
      <c r="AN405" s="10"/>
      <c r="AO405" s="10"/>
      <c r="AP405" s="10"/>
      <c r="AQ405" s="10"/>
      <c r="AR405" s="10"/>
      <c r="AS405" s="10"/>
      <c r="AT405" s="10"/>
      <c r="AU405" s="10"/>
      <c r="AV405" s="10"/>
      <c r="AW405" s="10"/>
      <c r="AX405" s="10"/>
      <c r="AY405" s="10"/>
      <c r="AZ405" s="10"/>
      <c r="BA405" s="10"/>
      <c r="BB405" s="10"/>
      <c r="BC405" s="10"/>
      <c r="BD405" s="10"/>
      <c r="BE405" s="10"/>
      <c r="BF405" s="10"/>
      <c r="BG405" s="10"/>
      <c r="BH405" s="10"/>
      <c r="BI405" s="10"/>
      <c r="BJ405" s="10"/>
      <c r="BK405" s="10"/>
      <c r="BL405" s="10"/>
      <c r="BM405" s="10"/>
      <c r="BN405" s="10"/>
      <c r="BO405" s="10"/>
      <c r="BP405" s="10"/>
      <c r="BQ405" s="10"/>
      <c r="BR405" s="10"/>
      <c r="BS405" s="10"/>
    </row>
    <row r="406" spans="1:71" ht="16.5" customHeight="1" x14ac:dyDescent="0.3">
      <c r="A406" s="10"/>
      <c r="B406" s="21">
        <f t="shared" si="40"/>
        <v>13538363</v>
      </c>
      <c r="C406" s="21">
        <f t="shared" si="40"/>
        <v>12812053</v>
      </c>
      <c r="D406" s="21">
        <f t="shared" si="40"/>
        <v>12176690</v>
      </c>
      <c r="E406" s="21">
        <f t="shared" si="40"/>
        <v>38815840</v>
      </c>
      <c r="F406" s="21">
        <f t="shared" si="40"/>
        <v>32608872</v>
      </c>
      <c r="G406" s="21">
        <f t="shared" si="40"/>
        <v>41206963</v>
      </c>
      <c r="H406" s="21">
        <f t="shared" si="40"/>
        <v>44138578</v>
      </c>
      <c r="I406" s="21">
        <f t="shared" si="40"/>
        <v>39006928</v>
      </c>
      <c r="J406" s="21">
        <f t="shared" si="40"/>
        <v>38847797</v>
      </c>
      <c r="K406" s="21">
        <f t="shared" si="40"/>
        <v>65476934</v>
      </c>
      <c r="L406" s="21">
        <f t="shared" si="40"/>
        <v>65923468</v>
      </c>
      <c r="M406" s="21">
        <f t="shared" si="40"/>
        <v>64543800</v>
      </c>
      <c r="N406" s="21">
        <f t="shared" si="40"/>
        <v>56846302</v>
      </c>
      <c r="O406" s="19"/>
      <c r="P406" s="22" t="s">
        <v>900</v>
      </c>
      <c r="Q406" s="10"/>
      <c r="R406" s="10"/>
      <c r="S406" s="10"/>
      <c r="T406" s="10"/>
      <c r="U406" s="10"/>
      <c r="V406" s="10"/>
      <c r="W406" s="10"/>
      <c r="X406" s="10"/>
      <c r="Y406" s="10"/>
      <c r="Z406" s="10"/>
      <c r="AA406" s="10"/>
      <c r="AB406" s="10"/>
      <c r="AC406" s="10"/>
      <c r="AD406" s="10"/>
      <c r="AE406" s="10"/>
      <c r="AF406" s="10"/>
      <c r="AG406" s="10"/>
      <c r="AH406" s="10"/>
      <c r="AI406" s="10"/>
      <c r="AJ406" s="10"/>
      <c r="AK406" s="10"/>
      <c r="AL406" s="10"/>
      <c r="AM406" s="10"/>
      <c r="AN406" s="10"/>
      <c r="AO406" s="10"/>
      <c r="AP406" s="10"/>
      <c r="AQ406" s="10"/>
      <c r="AR406" s="10"/>
      <c r="AS406" s="10"/>
      <c r="AT406" s="10"/>
      <c r="AU406" s="10"/>
      <c r="AV406" s="10"/>
      <c r="AW406" s="10"/>
      <c r="AX406" s="10"/>
      <c r="AY406" s="10"/>
      <c r="AZ406" s="10"/>
      <c r="BA406" s="10"/>
      <c r="BB406" s="10"/>
      <c r="BC406" s="10"/>
      <c r="BD406" s="10"/>
      <c r="BE406" s="10"/>
      <c r="BF406" s="10"/>
      <c r="BG406" s="10"/>
      <c r="BH406" s="10"/>
      <c r="BI406" s="10"/>
      <c r="BJ406" s="10"/>
      <c r="BK406" s="10"/>
      <c r="BL406" s="10"/>
      <c r="BM406" s="10"/>
      <c r="BN406" s="10"/>
      <c r="BO406" s="10"/>
      <c r="BP406" s="10"/>
      <c r="BQ406" s="10"/>
      <c r="BR406" s="10"/>
      <c r="BS406" s="10"/>
    </row>
    <row r="407" spans="1:71" ht="16.5" customHeight="1" x14ac:dyDescent="0.3">
      <c r="A407" s="10"/>
      <c r="B407" s="21">
        <f t="shared" si="40"/>
        <v>17187041</v>
      </c>
      <c r="C407" s="21">
        <f t="shared" si="40"/>
        <v>14174632</v>
      </c>
      <c r="D407" s="21">
        <f t="shared" si="40"/>
        <v>14005691</v>
      </c>
      <c r="E407" s="21">
        <f t="shared" si="40"/>
        <v>39891567</v>
      </c>
      <c r="F407" s="21">
        <f t="shared" si="40"/>
        <v>32226613</v>
      </c>
      <c r="G407" s="21">
        <f t="shared" si="40"/>
        <v>40232646</v>
      </c>
      <c r="H407" s="21">
        <f t="shared" si="40"/>
        <v>39010084</v>
      </c>
      <c r="I407" s="21">
        <f t="shared" si="40"/>
        <v>37070958</v>
      </c>
      <c r="J407" s="21">
        <f t="shared" si="40"/>
        <v>44620694</v>
      </c>
      <c r="K407" s="21">
        <f t="shared" si="40"/>
        <v>67449203</v>
      </c>
      <c r="L407" s="21">
        <f t="shared" si="40"/>
        <v>64829818</v>
      </c>
      <c r="M407" s="21">
        <f t="shared" si="40"/>
        <v>65226331</v>
      </c>
      <c r="N407" s="21">
        <f t="shared" si="40"/>
        <v>58554247</v>
      </c>
      <c r="O407" s="19"/>
      <c r="P407" s="22" t="s">
        <v>901</v>
      </c>
      <c r="Q407" s="10"/>
      <c r="R407" s="10"/>
      <c r="S407" s="10"/>
      <c r="T407" s="10"/>
      <c r="U407" s="10"/>
      <c r="V407" s="10"/>
      <c r="W407" s="10"/>
      <c r="X407" s="10"/>
      <c r="Y407" s="10"/>
      <c r="Z407" s="10"/>
      <c r="AA407" s="10"/>
      <c r="AB407" s="10"/>
      <c r="AC407" s="10"/>
      <c r="AD407" s="10"/>
      <c r="AE407" s="10"/>
      <c r="AF407" s="10"/>
      <c r="AG407" s="10"/>
      <c r="AH407" s="10"/>
      <c r="AI407" s="10"/>
      <c r="AJ407" s="10"/>
      <c r="AK407" s="10"/>
      <c r="AL407" s="10"/>
      <c r="AM407" s="10"/>
      <c r="AN407" s="10"/>
      <c r="AO407" s="10"/>
      <c r="AP407" s="10"/>
      <c r="AQ407" s="10"/>
      <c r="AR407" s="10"/>
      <c r="AS407" s="10"/>
      <c r="AT407" s="10"/>
      <c r="AU407" s="10"/>
      <c r="AV407" s="10"/>
      <c r="AW407" s="10"/>
      <c r="AX407" s="10"/>
      <c r="AY407" s="10"/>
      <c r="AZ407" s="10"/>
      <c r="BA407" s="10"/>
      <c r="BB407" s="10"/>
      <c r="BC407" s="10"/>
      <c r="BD407" s="10"/>
      <c r="BE407" s="10"/>
      <c r="BF407" s="10"/>
      <c r="BG407" s="10"/>
      <c r="BH407" s="10"/>
      <c r="BI407" s="10"/>
      <c r="BJ407" s="10"/>
      <c r="BK407" s="10"/>
      <c r="BL407" s="10"/>
      <c r="BM407" s="10"/>
      <c r="BN407" s="10"/>
      <c r="BO407" s="10"/>
      <c r="BP407" s="10"/>
      <c r="BQ407" s="10"/>
      <c r="BR407" s="10"/>
      <c r="BS407" s="10"/>
    </row>
    <row r="408" spans="1:71" ht="16.5" customHeight="1" x14ac:dyDescent="0.3">
      <c r="A408" s="10"/>
      <c r="B408" s="21">
        <f t="shared" si="40"/>
        <v>17613642</v>
      </c>
      <c r="C408" s="21">
        <f t="shared" si="40"/>
        <v>12249331.669999998</v>
      </c>
      <c r="D408" s="21">
        <f t="shared" si="40"/>
        <v>37471397.989999995</v>
      </c>
      <c r="E408" s="21">
        <f t="shared" si="40"/>
        <v>39766257.990000002</v>
      </c>
      <c r="F408" s="21">
        <f t="shared" si="40"/>
        <v>35008436.990000002</v>
      </c>
      <c r="G408" s="21">
        <f t="shared" si="40"/>
        <v>43050337.636999995</v>
      </c>
      <c r="H408" s="21">
        <f t="shared" si="40"/>
        <v>46300285.048</v>
      </c>
      <c r="I408" s="21">
        <f t="shared" si="40"/>
        <v>39178776.780000001</v>
      </c>
      <c r="J408" s="21">
        <f t="shared" si="40"/>
        <v>65918495</v>
      </c>
      <c r="K408" s="21">
        <f t="shared" si="40"/>
        <v>67297030</v>
      </c>
      <c r="L408" s="21">
        <f t="shared" si="40"/>
        <v>64499127</v>
      </c>
      <c r="M408" s="21">
        <f t="shared" si="40"/>
        <v>59904761</v>
      </c>
      <c r="N408" s="21">
        <f>IFERROR(VLOOKUP($B$404,$4:$126,MATCH($P408&amp;"/"&amp;N$324,$2:$2,0),FALSE),IFERROR(VLOOKUP($B$404,$4:$126,MATCH($P407&amp;"/"&amp;N$324,$2:$2,0),FALSE),IFERROR(VLOOKUP($B$404,$4:$126,MATCH($P406&amp;"/"&amp;N$324,$2:$2,0),FALSE),IFERROR(VLOOKUP($B$404,$4:$126,MATCH($P405&amp;"/"&amp;N$324,$2:$2,0),FALSE),""))))</f>
        <v>58554247</v>
      </c>
      <c r="O408" s="19">
        <f t="shared" ref="O408:O409" si="41">RATE(M$324-B$324,,-B408,M408)</f>
        <v>0.11770805178686745</v>
      </c>
      <c r="P408" s="22" t="s">
        <v>902</v>
      </c>
      <c r="Q408" s="10"/>
      <c r="R408" s="10"/>
      <c r="S408" s="10"/>
      <c r="T408" s="10"/>
      <c r="U408" s="10"/>
      <c r="V408" s="10"/>
      <c r="W408" s="10"/>
      <c r="X408" s="10"/>
      <c r="Y408" s="10"/>
      <c r="Z408" s="10"/>
      <c r="AA408" s="10"/>
      <c r="AB408" s="10"/>
      <c r="AC408" s="10"/>
      <c r="AD408" s="10"/>
      <c r="AE408" s="10"/>
      <c r="AF408" s="10"/>
      <c r="AG408" s="10"/>
      <c r="AH408" s="10"/>
      <c r="AI408" s="10"/>
      <c r="AJ408" s="10"/>
      <c r="AK408" s="10"/>
      <c r="AL408" s="10"/>
      <c r="AM408" s="10"/>
      <c r="AN408" s="10"/>
      <c r="AO408" s="10"/>
      <c r="AP408" s="10"/>
      <c r="AQ408" s="10"/>
      <c r="AR408" s="10"/>
      <c r="AS408" s="10"/>
      <c r="AT408" s="10"/>
      <c r="AU408" s="10"/>
      <c r="AV408" s="10"/>
      <c r="AW408" s="10"/>
      <c r="AX408" s="10"/>
      <c r="AY408" s="10"/>
      <c r="AZ408" s="10"/>
      <c r="BA408" s="10"/>
      <c r="BB408" s="10"/>
      <c r="BC408" s="10"/>
      <c r="BD408" s="10"/>
      <c r="BE408" s="10"/>
      <c r="BF408" s="10"/>
      <c r="BG408" s="10"/>
      <c r="BH408" s="10"/>
      <c r="BI408" s="10"/>
      <c r="BJ408" s="10"/>
      <c r="BK408" s="10"/>
      <c r="BL408" s="10"/>
      <c r="BM408" s="10"/>
      <c r="BN408" s="10"/>
      <c r="BO408" s="10"/>
      <c r="BP408" s="10"/>
      <c r="BQ408" s="10"/>
      <c r="BR408" s="10"/>
      <c r="BS408" s="10"/>
    </row>
    <row r="409" spans="1:71" ht="16.5" customHeight="1" x14ac:dyDescent="0.3">
      <c r="A409" s="120"/>
      <c r="B409" s="25">
        <f t="shared" ref="B409:N409" si="42">+B408/B$433</f>
        <v>1.2263827914123051</v>
      </c>
      <c r="C409" s="25">
        <f t="shared" si="42"/>
        <v>0.75006066668581117</v>
      </c>
      <c r="D409" s="25">
        <f t="shared" si="42"/>
        <v>1.7871617946394167</v>
      </c>
      <c r="E409" s="25">
        <f t="shared" si="42"/>
        <v>1.6285870484360321</v>
      </c>
      <c r="F409" s="25">
        <f t="shared" si="42"/>
        <v>0.94069683185816855</v>
      </c>
      <c r="G409" s="25">
        <f t="shared" si="42"/>
        <v>1.0888791300886398</v>
      </c>
      <c r="H409" s="25">
        <f t="shared" si="42"/>
        <v>1.0603430467412709</v>
      </c>
      <c r="I409" s="25">
        <f t="shared" si="42"/>
        <v>0.85566546481409422</v>
      </c>
      <c r="J409" s="25">
        <f t="shared" si="42"/>
        <v>1.52438522824964</v>
      </c>
      <c r="K409" s="25">
        <f t="shared" si="42"/>
        <v>1.5136737556658995</v>
      </c>
      <c r="L409" s="25">
        <f t="shared" si="42"/>
        <v>1.4918794514555631</v>
      </c>
      <c r="M409" s="25">
        <f t="shared" si="42"/>
        <v>1.2371087048585947</v>
      </c>
      <c r="N409" s="25">
        <f t="shared" si="42"/>
        <v>1.155687963513462</v>
      </c>
      <c r="O409" s="19">
        <f t="shared" si="41"/>
        <v>7.9194530311717118E-4</v>
      </c>
      <c r="P409" s="24" t="s">
        <v>904</v>
      </c>
      <c r="Q409" s="120"/>
      <c r="R409" s="120"/>
      <c r="S409" s="120"/>
      <c r="T409" s="120"/>
      <c r="U409" s="120"/>
      <c r="V409" s="120"/>
      <c r="W409" s="120"/>
      <c r="X409" s="120"/>
      <c r="Y409" s="120"/>
      <c r="Z409" s="120"/>
      <c r="AA409" s="120"/>
      <c r="AB409" s="120"/>
      <c r="AC409" s="120"/>
      <c r="AD409" s="120"/>
      <c r="AE409" s="120"/>
      <c r="AF409" s="120"/>
      <c r="AG409" s="120"/>
      <c r="AH409" s="120"/>
      <c r="AI409" s="120"/>
      <c r="AJ409" s="120"/>
      <c r="AK409" s="120"/>
      <c r="AL409" s="120"/>
      <c r="AM409" s="120"/>
      <c r="AN409" s="120"/>
      <c r="AO409" s="120"/>
      <c r="AP409" s="120"/>
      <c r="AQ409" s="120"/>
      <c r="AR409" s="120"/>
      <c r="AS409" s="120"/>
      <c r="AT409" s="120"/>
      <c r="AU409" s="120"/>
      <c r="AV409" s="120"/>
      <c r="AW409" s="120"/>
      <c r="AX409" s="120"/>
      <c r="AY409" s="120"/>
      <c r="AZ409" s="120"/>
      <c r="BA409" s="120"/>
      <c r="BB409" s="120"/>
      <c r="BC409" s="120"/>
      <c r="BD409" s="120"/>
      <c r="BE409" s="120"/>
      <c r="BF409" s="120"/>
      <c r="BG409" s="120"/>
      <c r="BH409" s="120"/>
      <c r="BI409" s="120"/>
      <c r="BJ409" s="120"/>
      <c r="BK409" s="120"/>
      <c r="BL409" s="120"/>
      <c r="BM409" s="120"/>
      <c r="BN409" s="120"/>
      <c r="BO409" s="120"/>
      <c r="BP409" s="120"/>
      <c r="BQ409" s="120"/>
      <c r="BR409" s="120"/>
      <c r="BS409" s="120"/>
    </row>
    <row r="410" spans="1:71" ht="16.5" customHeight="1" x14ac:dyDescent="0.3">
      <c r="A410" s="18"/>
      <c r="B410" s="167" t="s">
        <v>1015</v>
      </c>
      <c r="C410" s="158"/>
      <c r="D410" s="158"/>
      <c r="E410" s="158"/>
      <c r="F410" s="158"/>
      <c r="G410" s="158"/>
      <c r="H410" s="158"/>
      <c r="I410" s="158"/>
      <c r="J410" s="158"/>
      <c r="K410" s="158"/>
      <c r="L410" s="158"/>
      <c r="M410" s="158"/>
      <c r="N410" s="159"/>
      <c r="O410" s="19"/>
      <c r="P410" s="12"/>
      <c r="Q410" s="10"/>
      <c r="R410" s="10"/>
      <c r="S410" s="10"/>
      <c r="T410" s="10"/>
      <c r="U410" s="10"/>
      <c r="V410" s="10"/>
      <c r="W410" s="10"/>
      <c r="X410" s="10"/>
      <c r="Y410" s="10"/>
      <c r="Z410" s="10"/>
      <c r="AA410" s="10"/>
      <c r="AB410" s="10"/>
      <c r="AC410" s="10"/>
      <c r="AD410" s="10"/>
      <c r="AE410" s="10"/>
      <c r="AF410" s="10"/>
      <c r="AG410" s="10"/>
      <c r="AH410" s="10"/>
      <c r="AI410" s="10"/>
      <c r="AJ410" s="10"/>
      <c r="AK410" s="10"/>
      <c r="AL410" s="10"/>
      <c r="AM410" s="10"/>
      <c r="AN410" s="10"/>
      <c r="AO410" s="10"/>
      <c r="AP410" s="10"/>
      <c r="AQ410" s="10"/>
      <c r="AR410" s="10"/>
      <c r="AS410" s="10"/>
      <c r="AT410" s="10"/>
      <c r="AU410" s="10"/>
      <c r="AV410" s="10"/>
      <c r="AW410" s="10"/>
      <c r="AX410" s="10"/>
      <c r="AY410" s="10"/>
      <c r="AZ410" s="10"/>
      <c r="BA410" s="10"/>
      <c r="BB410" s="10"/>
      <c r="BC410" s="10"/>
      <c r="BD410" s="10"/>
      <c r="BE410" s="10"/>
      <c r="BF410" s="10"/>
      <c r="BG410" s="10"/>
      <c r="BH410" s="10"/>
      <c r="BI410" s="10"/>
      <c r="BJ410" s="10"/>
      <c r="BK410" s="10"/>
      <c r="BL410" s="10"/>
      <c r="BM410" s="10"/>
      <c r="BN410" s="10"/>
      <c r="BO410" s="10"/>
      <c r="BP410" s="10"/>
      <c r="BQ410" s="10"/>
      <c r="BR410" s="10"/>
      <c r="BS410" s="10"/>
    </row>
    <row r="411" spans="1:71" ht="16.5" customHeight="1" x14ac:dyDescent="0.3">
      <c r="A411" s="10"/>
      <c r="B411" s="21">
        <f t="shared" ref="B411:N414" si="43">IFERROR(VLOOKUP($B$410,$4:$126,MATCH($P411&amp;"/"&amp;B$324,$2:$2,0),FALSE),"")</f>
        <v>5134181</v>
      </c>
      <c r="C411" s="21">
        <f t="shared" si="43"/>
        <v>7460518</v>
      </c>
      <c r="D411" s="21">
        <f t="shared" si="43"/>
        <v>5385247</v>
      </c>
      <c r="E411" s="21">
        <f t="shared" si="43"/>
        <v>33037211</v>
      </c>
      <c r="F411" s="21">
        <f t="shared" si="43"/>
        <v>30769701</v>
      </c>
      <c r="G411" s="21">
        <f t="shared" si="43"/>
        <v>18098013</v>
      </c>
      <c r="H411" s="21">
        <f t="shared" si="43"/>
        <v>25941512</v>
      </c>
      <c r="I411" s="21">
        <f t="shared" si="43"/>
        <v>27047143</v>
      </c>
      <c r="J411" s="21">
        <f t="shared" si="43"/>
        <v>25889346</v>
      </c>
      <c r="K411" s="21">
        <f t="shared" si="43"/>
        <v>60729956</v>
      </c>
      <c r="L411" s="21">
        <f t="shared" si="43"/>
        <v>58059698</v>
      </c>
      <c r="M411" s="21">
        <f t="shared" si="43"/>
        <v>48575758</v>
      </c>
      <c r="N411" s="21">
        <f t="shared" si="43"/>
        <v>53226917</v>
      </c>
      <c r="O411" s="19"/>
      <c r="P411" s="22" t="s">
        <v>899</v>
      </c>
      <c r="Q411" s="10"/>
      <c r="R411" s="10"/>
      <c r="S411" s="10"/>
      <c r="T411" s="10"/>
      <c r="U411" s="10"/>
      <c r="V411" s="10"/>
      <c r="W411" s="10"/>
      <c r="X411" s="10"/>
      <c r="Y411" s="10"/>
      <c r="Z411" s="10"/>
      <c r="AA411" s="10"/>
      <c r="AB411" s="10"/>
      <c r="AC411" s="10"/>
      <c r="AD411" s="10"/>
      <c r="AE411" s="10"/>
      <c r="AF411" s="10"/>
      <c r="AG411" s="10"/>
      <c r="AH411" s="10"/>
      <c r="AI411" s="10"/>
      <c r="AJ411" s="10"/>
      <c r="AK411" s="10"/>
      <c r="AL411" s="10"/>
      <c r="AM411" s="10"/>
      <c r="AN411" s="10"/>
      <c r="AO411" s="10"/>
      <c r="AP411" s="10"/>
      <c r="AQ411" s="10"/>
      <c r="AR411" s="10"/>
      <c r="AS411" s="10"/>
      <c r="AT411" s="10"/>
      <c r="AU411" s="10"/>
      <c r="AV411" s="10"/>
      <c r="AW411" s="10"/>
      <c r="AX411" s="10"/>
      <c r="AY411" s="10"/>
      <c r="AZ411" s="10"/>
      <c r="BA411" s="10"/>
      <c r="BB411" s="10"/>
      <c r="BC411" s="10"/>
      <c r="BD411" s="10"/>
      <c r="BE411" s="10"/>
      <c r="BF411" s="10"/>
      <c r="BG411" s="10"/>
      <c r="BH411" s="10"/>
      <c r="BI411" s="10"/>
      <c r="BJ411" s="10"/>
      <c r="BK411" s="10"/>
      <c r="BL411" s="10"/>
      <c r="BM411" s="10"/>
      <c r="BN411" s="10"/>
      <c r="BO411" s="10"/>
      <c r="BP411" s="10"/>
      <c r="BQ411" s="10"/>
      <c r="BR411" s="10"/>
      <c r="BS411" s="10"/>
    </row>
    <row r="412" spans="1:71" ht="16.5" customHeight="1" x14ac:dyDescent="0.3">
      <c r="A412" s="10"/>
      <c r="B412" s="21">
        <f t="shared" si="43"/>
        <v>5130153</v>
      </c>
      <c r="C412" s="21">
        <f t="shared" si="43"/>
        <v>7199132</v>
      </c>
      <c r="D412" s="21">
        <f t="shared" si="43"/>
        <v>1995582</v>
      </c>
      <c r="E412" s="21">
        <f t="shared" si="43"/>
        <v>34496937</v>
      </c>
      <c r="F412" s="21">
        <f t="shared" si="43"/>
        <v>18728879</v>
      </c>
      <c r="G412" s="21">
        <f t="shared" si="43"/>
        <v>19025558</v>
      </c>
      <c r="H412" s="21">
        <f t="shared" si="43"/>
        <v>22802358</v>
      </c>
      <c r="I412" s="21">
        <f t="shared" si="43"/>
        <v>27683184</v>
      </c>
      <c r="J412" s="21">
        <f t="shared" si="43"/>
        <v>28083380</v>
      </c>
      <c r="K412" s="21">
        <f t="shared" si="43"/>
        <v>61036673</v>
      </c>
      <c r="L412" s="21">
        <f t="shared" si="43"/>
        <v>58346124</v>
      </c>
      <c r="M412" s="21">
        <f t="shared" si="43"/>
        <v>48593798</v>
      </c>
      <c r="N412" s="21">
        <f t="shared" si="43"/>
        <v>52813171</v>
      </c>
      <c r="O412" s="19"/>
      <c r="P412" s="22" t="s">
        <v>900</v>
      </c>
      <c r="Q412" s="10"/>
      <c r="R412" s="10"/>
      <c r="S412" s="10"/>
      <c r="T412" s="10"/>
      <c r="U412" s="10"/>
      <c r="V412" s="10"/>
      <c r="W412" s="10"/>
      <c r="X412" s="10"/>
      <c r="Y412" s="10"/>
      <c r="Z412" s="10"/>
      <c r="AA412" s="10"/>
      <c r="AB412" s="10"/>
      <c r="AC412" s="10"/>
      <c r="AD412" s="10"/>
      <c r="AE412" s="10"/>
      <c r="AF412" s="10"/>
      <c r="AG412" s="10"/>
      <c r="AH412" s="10"/>
      <c r="AI412" s="10"/>
      <c r="AJ412" s="10"/>
      <c r="AK412" s="10"/>
      <c r="AL412" s="10"/>
      <c r="AM412" s="10"/>
      <c r="AN412" s="10"/>
      <c r="AO412" s="10"/>
      <c r="AP412" s="10"/>
      <c r="AQ412" s="10"/>
      <c r="AR412" s="10"/>
      <c r="AS412" s="10"/>
      <c r="AT412" s="10"/>
      <c r="AU412" s="10"/>
      <c r="AV412" s="10"/>
      <c r="AW412" s="10"/>
      <c r="AX412" s="10"/>
      <c r="AY412" s="10"/>
      <c r="AZ412" s="10"/>
      <c r="BA412" s="10"/>
      <c r="BB412" s="10"/>
      <c r="BC412" s="10"/>
      <c r="BD412" s="10"/>
      <c r="BE412" s="10"/>
      <c r="BF412" s="10"/>
      <c r="BG412" s="10"/>
      <c r="BH412" s="10"/>
      <c r="BI412" s="10"/>
      <c r="BJ412" s="10"/>
      <c r="BK412" s="10"/>
      <c r="BL412" s="10"/>
      <c r="BM412" s="10"/>
      <c r="BN412" s="10"/>
      <c r="BO412" s="10"/>
      <c r="BP412" s="10"/>
      <c r="BQ412" s="10"/>
      <c r="BR412" s="10"/>
      <c r="BS412" s="10"/>
    </row>
    <row r="413" spans="1:71" ht="16.5" customHeight="1" x14ac:dyDescent="0.3">
      <c r="A413" s="10"/>
      <c r="B413" s="21">
        <f t="shared" si="43"/>
        <v>5110672</v>
      </c>
      <c r="C413" s="21">
        <f t="shared" si="43"/>
        <v>7089287</v>
      </c>
      <c r="D413" s="21">
        <f t="shared" si="43"/>
        <v>2188653</v>
      </c>
      <c r="E413" s="21">
        <f t="shared" si="43"/>
        <v>31747614</v>
      </c>
      <c r="F413" s="21">
        <f t="shared" si="43"/>
        <v>18529062</v>
      </c>
      <c r="G413" s="21">
        <f t="shared" si="43"/>
        <v>16308408</v>
      </c>
      <c r="H413" s="21">
        <f t="shared" si="43"/>
        <v>22440933</v>
      </c>
      <c r="I413" s="21">
        <f t="shared" si="43"/>
        <v>25983092</v>
      </c>
      <c r="J413" s="21">
        <f t="shared" si="43"/>
        <v>35120592</v>
      </c>
      <c r="K413" s="21">
        <f t="shared" si="43"/>
        <v>60873881</v>
      </c>
      <c r="L413" s="21">
        <f t="shared" si="43"/>
        <v>52167772</v>
      </c>
      <c r="M413" s="21">
        <f t="shared" si="43"/>
        <v>48410607</v>
      </c>
      <c r="N413" s="21">
        <f t="shared" si="43"/>
        <v>48019201</v>
      </c>
      <c r="O413" s="19"/>
      <c r="P413" s="22" t="s">
        <v>901</v>
      </c>
      <c r="Q413" s="10"/>
      <c r="R413" s="10"/>
      <c r="S413" s="10"/>
      <c r="T413" s="10"/>
      <c r="U413" s="10"/>
      <c r="V413" s="10"/>
      <c r="W413" s="10"/>
      <c r="X413" s="10"/>
      <c r="Y413" s="10"/>
      <c r="Z413" s="10"/>
      <c r="AA413" s="10"/>
      <c r="AB413" s="10"/>
      <c r="AC413" s="10"/>
      <c r="AD413" s="10"/>
      <c r="AE413" s="10"/>
      <c r="AF413" s="10"/>
      <c r="AG413" s="10"/>
      <c r="AH413" s="10"/>
      <c r="AI413" s="10"/>
      <c r="AJ413" s="10"/>
      <c r="AK413" s="10"/>
      <c r="AL413" s="10"/>
      <c r="AM413" s="10"/>
      <c r="AN413" s="10"/>
      <c r="AO413" s="10"/>
      <c r="AP413" s="10"/>
      <c r="AQ413" s="10"/>
      <c r="AR413" s="10"/>
      <c r="AS413" s="10"/>
      <c r="AT413" s="10"/>
      <c r="AU413" s="10"/>
      <c r="AV413" s="10"/>
      <c r="AW413" s="10"/>
      <c r="AX413" s="10"/>
      <c r="AY413" s="10"/>
      <c r="AZ413" s="10"/>
      <c r="BA413" s="10"/>
      <c r="BB413" s="10"/>
      <c r="BC413" s="10"/>
      <c r="BD413" s="10"/>
      <c r="BE413" s="10"/>
      <c r="BF413" s="10"/>
      <c r="BG413" s="10"/>
      <c r="BH413" s="10"/>
      <c r="BI413" s="10"/>
      <c r="BJ413" s="10"/>
      <c r="BK413" s="10"/>
      <c r="BL413" s="10"/>
      <c r="BM413" s="10"/>
      <c r="BN413" s="10"/>
      <c r="BO413" s="10"/>
      <c r="BP413" s="10"/>
      <c r="BQ413" s="10"/>
      <c r="BR413" s="10"/>
      <c r="BS413" s="10"/>
    </row>
    <row r="414" spans="1:71" ht="16.5" customHeight="1" x14ac:dyDescent="0.3">
      <c r="A414" s="10"/>
      <c r="B414" s="21">
        <f t="shared" si="43"/>
        <v>7412902</v>
      </c>
      <c r="C414" s="21">
        <f t="shared" si="43"/>
        <v>5419811.4199999999</v>
      </c>
      <c r="D414" s="21">
        <f t="shared" si="43"/>
        <v>30600099.350000001</v>
      </c>
      <c r="E414" s="21">
        <f t="shared" si="43"/>
        <v>31018669.18</v>
      </c>
      <c r="F414" s="21">
        <f t="shared" si="43"/>
        <v>18866139.519000001</v>
      </c>
      <c r="G414" s="21">
        <f t="shared" si="43"/>
        <v>18012736.234999999</v>
      </c>
      <c r="H414" s="21">
        <f t="shared" si="43"/>
        <v>27621907.307</v>
      </c>
      <c r="I414" s="21">
        <f t="shared" si="43"/>
        <v>24284758.850000001</v>
      </c>
      <c r="J414" s="21">
        <f t="shared" si="43"/>
        <v>35687674</v>
      </c>
      <c r="K414" s="21">
        <f t="shared" si="43"/>
        <v>61382937</v>
      </c>
      <c r="L414" s="21">
        <f t="shared" si="43"/>
        <v>51894883</v>
      </c>
      <c r="M414" s="21">
        <f t="shared" si="43"/>
        <v>54306212</v>
      </c>
      <c r="N414" s="21">
        <f>IFERROR(VLOOKUP($B$410,$4:$126,MATCH($P414&amp;"/"&amp;N$324,$2:$2,0),FALSE),IFERROR(VLOOKUP($B$410,$4:$126,MATCH($P413&amp;"/"&amp;N$324,$2:$2,0),FALSE),IFERROR(VLOOKUP($B$410,$4:$126,MATCH($P412&amp;"/"&amp;N$324,$2:$2,0),FALSE),IFERROR(VLOOKUP($B$410,$4:$126,MATCH($P411&amp;"/"&amp;N$324,$2:$2,0),FALSE),""))))</f>
        <v>48019201</v>
      </c>
      <c r="O414" s="19">
        <f t="shared" ref="O414:O415" si="44">RATE(M$324-B$324,,-B414,M414)</f>
        <v>0.19846057026950137</v>
      </c>
      <c r="P414" s="22" t="s">
        <v>902</v>
      </c>
      <c r="Q414" s="10"/>
      <c r="R414" s="10"/>
      <c r="S414" s="10"/>
      <c r="T414" s="10"/>
      <c r="U414" s="10"/>
      <c r="V414" s="10"/>
      <c r="W414" s="10"/>
      <c r="X414" s="10"/>
      <c r="Y414" s="10"/>
      <c r="Z414" s="10"/>
      <c r="AA414" s="10"/>
      <c r="AB414" s="10"/>
      <c r="AC414" s="10"/>
      <c r="AD414" s="10"/>
      <c r="AE414" s="10"/>
      <c r="AF414" s="10"/>
      <c r="AG414" s="10"/>
      <c r="AH414" s="10"/>
      <c r="AI414" s="10"/>
      <c r="AJ414" s="10"/>
      <c r="AK414" s="10"/>
      <c r="AL414" s="10"/>
      <c r="AM414" s="10"/>
      <c r="AN414" s="10"/>
      <c r="AO414" s="10"/>
      <c r="AP414" s="10"/>
      <c r="AQ414" s="10"/>
      <c r="AR414" s="10"/>
      <c r="AS414" s="10"/>
      <c r="AT414" s="10"/>
      <c r="AU414" s="10"/>
      <c r="AV414" s="10"/>
      <c r="AW414" s="10"/>
      <c r="AX414" s="10"/>
      <c r="AY414" s="10"/>
      <c r="AZ414" s="10"/>
      <c r="BA414" s="10"/>
      <c r="BB414" s="10"/>
      <c r="BC414" s="10"/>
      <c r="BD414" s="10"/>
      <c r="BE414" s="10"/>
      <c r="BF414" s="10"/>
      <c r="BG414" s="10"/>
      <c r="BH414" s="10"/>
      <c r="BI414" s="10"/>
      <c r="BJ414" s="10"/>
      <c r="BK414" s="10"/>
      <c r="BL414" s="10"/>
      <c r="BM414" s="10"/>
      <c r="BN414" s="10"/>
      <c r="BO414" s="10"/>
      <c r="BP414" s="10"/>
      <c r="BQ414" s="10"/>
      <c r="BR414" s="10"/>
      <c r="BS414" s="10"/>
    </row>
    <row r="415" spans="1:71" ht="16.5" customHeight="1" x14ac:dyDescent="0.3">
      <c r="A415" s="10"/>
      <c r="B415" s="23">
        <f t="shared" ref="B415:N415" si="45">+B414/B$378</f>
        <v>0.18594882098034127</v>
      </c>
      <c r="C415" s="23">
        <f t="shared" si="45"/>
        <v>0.15109618122092655</v>
      </c>
      <c r="D415" s="23">
        <f t="shared" si="45"/>
        <v>0.40921849006640415</v>
      </c>
      <c r="E415" s="23">
        <f t="shared" si="45"/>
        <v>0.3726881064288684</v>
      </c>
      <c r="F415" s="23">
        <f t="shared" si="45"/>
        <v>0.19909675742353691</v>
      </c>
      <c r="G415" s="23">
        <f t="shared" si="45"/>
        <v>0.16633751210885919</v>
      </c>
      <c r="H415" s="23">
        <f t="shared" si="45"/>
        <v>0.23926949563149263</v>
      </c>
      <c r="I415" s="23">
        <f t="shared" si="45"/>
        <v>0.2178454428244134</v>
      </c>
      <c r="J415" s="23">
        <f t="shared" si="45"/>
        <v>0.25067648605195769</v>
      </c>
      <c r="K415" s="23">
        <f t="shared" si="45"/>
        <v>0.41966198726286308</v>
      </c>
      <c r="L415" s="23">
        <f t="shared" si="45"/>
        <v>0.36567302499233312</v>
      </c>
      <c r="M415" s="23">
        <f t="shared" si="45"/>
        <v>0.38268322127928572</v>
      </c>
      <c r="N415" s="23">
        <f t="shared" si="45"/>
        <v>0.33164981073234295</v>
      </c>
      <c r="O415" s="19">
        <f t="shared" si="44"/>
        <v>6.7812720556760006E-2</v>
      </c>
      <c r="P415" s="24" t="s">
        <v>903</v>
      </c>
      <c r="Q415" s="10"/>
      <c r="R415" s="10"/>
      <c r="S415" s="10"/>
      <c r="T415" s="10"/>
      <c r="U415" s="10"/>
      <c r="V415" s="10"/>
      <c r="W415" s="10"/>
      <c r="X415" s="10"/>
      <c r="Y415" s="10"/>
      <c r="Z415" s="10"/>
      <c r="AA415" s="10"/>
      <c r="AB415" s="10"/>
      <c r="AC415" s="10"/>
      <c r="AD415" s="10"/>
      <c r="AE415" s="10"/>
      <c r="AF415" s="10"/>
      <c r="AG415" s="10"/>
      <c r="AH415" s="10"/>
      <c r="AI415" s="10"/>
      <c r="AJ415" s="10"/>
      <c r="AK415" s="10"/>
      <c r="AL415" s="10"/>
      <c r="AM415" s="10"/>
      <c r="AN415" s="10"/>
      <c r="AO415" s="10"/>
      <c r="AP415" s="10"/>
      <c r="AQ415" s="10"/>
      <c r="AR415" s="10"/>
      <c r="AS415" s="10"/>
      <c r="AT415" s="10"/>
      <c r="AU415" s="10"/>
      <c r="AV415" s="10"/>
      <c r="AW415" s="10"/>
      <c r="AX415" s="10"/>
      <c r="AY415" s="10"/>
      <c r="AZ415" s="10"/>
      <c r="BA415" s="10"/>
      <c r="BB415" s="10"/>
      <c r="BC415" s="10"/>
      <c r="BD415" s="10"/>
      <c r="BE415" s="10"/>
      <c r="BF415" s="10"/>
      <c r="BG415" s="10"/>
      <c r="BH415" s="10"/>
      <c r="BI415" s="10"/>
      <c r="BJ415" s="10"/>
      <c r="BK415" s="10"/>
      <c r="BL415" s="10"/>
      <c r="BM415" s="10"/>
      <c r="BN415" s="10"/>
      <c r="BO415" s="10"/>
      <c r="BP415" s="10"/>
      <c r="BQ415" s="10"/>
      <c r="BR415" s="10"/>
      <c r="BS415" s="10"/>
    </row>
    <row r="416" spans="1:71" ht="16.5" customHeight="1" x14ac:dyDescent="0.3">
      <c r="A416" s="10"/>
      <c r="B416" s="168" t="s">
        <v>798</v>
      </c>
      <c r="C416" s="155"/>
      <c r="D416" s="155"/>
      <c r="E416" s="155"/>
      <c r="F416" s="155"/>
      <c r="G416" s="155"/>
      <c r="H416" s="155"/>
      <c r="I416" s="155"/>
      <c r="J416" s="155"/>
      <c r="K416" s="155"/>
      <c r="L416" s="155"/>
      <c r="M416" s="155"/>
      <c r="N416" s="156"/>
      <c r="O416" s="19"/>
      <c r="P416" s="12"/>
      <c r="Q416" s="10"/>
      <c r="R416" s="10"/>
      <c r="S416" s="10"/>
      <c r="T416" s="10"/>
      <c r="U416" s="10"/>
      <c r="V416" s="10"/>
      <c r="W416" s="10"/>
      <c r="X416" s="10"/>
      <c r="Y416" s="10"/>
      <c r="Z416" s="10"/>
      <c r="AA416" s="10"/>
      <c r="AB416" s="10"/>
      <c r="AC416" s="10"/>
      <c r="AD416" s="10"/>
      <c r="AE416" s="10"/>
      <c r="AF416" s="10"/>
      <c r="AG416" s="10"/>
      <c r="AH416" s="10"/>
      <c r="AI416" s="10"/>
      <c r="AJ416" s="10"/>
      <c r="AK416" s="10"/>
      <c r="AL416" s="10"/>
      <c r="AM416" s="10"/>
      <c r="AN416" s="10"/>
      <c r="AO416" s="10"/>
      <c r="AP416" s="10"/>
      <c r="AQ416" s="10"/>
      <c r="AR416" s="10"/>
      <c r="AS416" s="10"/>
      <c r="AT416" s="10"/>
      <c r="AU416" s="10"/>
      <c r="AV416" s="10"/>
      <c r="AW416" s="10"/>
      <c r="AX416" s="10"/>
      <c r="AY416" s="10"/>
      <c r="AZ416" s="10"/>
      <c r="BA416" s="10"/>
      <c r="BB416" s="10"/>
      <c r="BC416" s="10"/>
      <c r="BD416" s="10"/>
      <c r="BE416" s="10"/>
      <c r="BF416" s="10"/>
      <c r="BG416" s="10"/>
      <c r="BH416" s="10"/>
      <c r="BI416" s="10"/>
      <c r="BJ416" s="10"/>
      <c r="BK416" s="10"/>
      <c r="BL416" s="10"/>
      <c r="BM416" s="10"/>
      <c r="BN416" s="10"/>
      <c r="BO416" s="10"/>
      <c r="BP416" s="10"/>
      <c r="BQ416" s="10"/>
      <c r="BR416" s="10"/>
      <c r="BS416" s="10"/>
    </row>
    <row r="417" spans="1:71" ht="16.5" customHeight="1" x14ac:dyDescent="0.3">
      <c r="A417" s="10"/>
      <c r="B417" s="21">
        <f t="shared" ref="B417:N420" si="46">IFERROR(VLOOKUP($B$416,$4:$126,MATCH($P417&amp;"/"&amp;B$324,$2:$2,0),FALSE),"")</f>
        <v>16922152</v>
      </c>
      <c r="C417" s="21">
        <f t="shared" si="46"/>
        <v>19963441</v>
      </c>
      <c r="D417" s="21">
        <f t="shared" si="46"/>
        <v>17034509</v>
      </c>
      <c r="E417" s="21">
        <f t="shared" si="46"/>
        <v>54866594</v>
      </c>
      <c r="F417" s="21">
        <f t="shared" si="46"/>
        <v>57812216</v>
      </c>
      <c r="G417" s="21">
        <f t="shared" si="46"/>
        <v>56189691</v>
      </c>
      <c r="H417" s="21">
        <f t="shared" si="46"/>
        <v>65776698</v>
      </c>
      <c r="I417" s="21">
        <f t="shared" si="46"/>
        <v>61617458</v>
      </c>
      <c r="J417" s="21">
        <f t="shared" si="46"/>
        <v>59878586</v>
      </c>
      <c r="K417" s="21">
        <f t="shared" si="46"/>
        <v>92713406</v>
      </c>
      <c r="L417" s="21">
        <f t="shared" si="46"/>
        <v>93783294</v>
      </c>
      <c r="M417" s="21">
        <f t="shared" si="46"/>
        <v>92054252</v>
      </c>
      <c r="N417" s="21">
        <f t="shared" si="46"/>
        <v>88278955</v>
      </c>
      <c r="O417" s="19"/>
      <c r="P417" s="22" t="s">
        <v>899</v>
      </c>
      <c r="Q417" s="10"/>
      <c r="R417" s="10"/>
      <c r="S417" s="10"/>
      <c r="T417" s="10"/>
      <c r="U417" s="10"/>
      <c r="V417" s="10"/>
      <c r="W417" s="10"/>
      <c r="X417" s="10"/>
      <c r="Y417" s="10"/>
      <c r="Z417" s="10"/>
      <c r="AA417" s="10"/>
      <c r="AB417" s="10"/>
      <c r="AC417" s="10"/>
      <c r="AD417" s="10"/>
      <c r="AE417" s="10"/>
      <c r="AF417" s="10"/>
      <c r="AG417" s="10"/>
      <c r="AH417" s="10"/>
      <c r="AI417" s="10"/>
      <c r="AJ417" s="10"/>
      <c r="AK417" s="10"/>
      <c r="AL417" s="10"/>
      <c r="AM417" s="10"/>
      <c r="AN417" s="10"/>
      <c r="AO417" s="10"/>
      <c r="AP417" s="10"/>
      <c r="AQ417" s="10"/>
      <c r="AR417" s="10"/>
      <c r="AS417" s="10"/>
      <c r="AT417" s="10"/>
      <c r="AU417" s="10"/>
      <c r="AV417" s="10"/>
      <c r="AW417" s="10"/>
      <c r="AX417" s="10"/>
      <c r="AY417" s="10"/>
      <c r="AZ417" s="10"/>
      <c r="BA417" s="10"/>
      <c r="BB417" s="10"/>
      <c r="BC417" s="10"/>
      <c r="BD417" s="10"/>
      <c r="BE417" s="10"/>
      <c r="BF417" s="10"/>
      <c r="BG417" s="10"/>
      <c r="BH417" s="10"/>
      <c r="BI417" s="10"/>
      <c r="BJ417" s="10"/>
      <c r="BK417" s="10"/>
      <c r="BL417" s="10"/>
      <c r="BM417" s="10"/>
      <c r="BN417" s="10"/>
      <c r="BO417" s="10"/>
      <c r="BP417" s="10"/>
      <c r="BQ417" s="10"/>
      <c r="BR417" s="10"/>
      <c r="BS417" s="10"/>
    </row>
    <row r="418" spans="1:71" ht="16.5" customHeight="1" x14ac:dyDescent="0.3">
      <c r="A418" s="10"/>
      <c r="B418" s="21">
        <f t="shared" si="46"/>
        <v>18475457</v>
      </c>
      <c r="C418" s="21">
        <f t="shared" si="46"/>
        <v>18341346</v>
      </c>
      <c r="D418" s="21">
        <f t="shared" si="46"/>
        <v>17842392</v>
      </c>
      <c r="E418" s="21">
        <f t="shared" si="46"/>
        <v>57250222</v>
      </c>
      <c r="F418" s="21">
        <f t="shared" si="46"/>
        <v>50595205</v>
      </c>
      <c r="G418" s="21">
        <f t="shared" si="46"/>
        <v>60886609</v>
      </c>
      <c r="H418" s="21">
        <f t="shared" si="46"/>
        <v>66323269</v>
      </c>
      <c r="I418" s="21">
        <f t="shared" si="46"/>
        <v>61430320</v>
      </c>
      <c r="J418" s="21">
        <f t="shared" si="46"/>
        <v>65514958</v>
      </c>
      <c r="K418" s="21">
        <f t="shared" si="46"/>
        <v>96286404</v>
      </c>
      <c r="L418" s="21">
        <f t="shared" si="46"/>
        <v>97276279</v>
      </c>
      <c r="M418" s="21">
        <f t="shared" si="46"/>
        <v>94103207</v>
      </c>
      <c r="N418" s="21">
        <f t="shared" si="46"/>
        <v>85845560</v>
      </c>
      <c r="O418" s="19"/>
      <c r="P418" s="22" t="s">
        <v>900</v>
      </c>
      <c r="Q418" s="10"/>
      <c r="R418" s="10"/>
      <c r="S418" s="10"/>
      <c r="T418" s="10"/>
      <c r="U418" s="10"/>
      <c r="V418" s="10"/>
      <c r="W418" s="10"/>
      <c r="X418" s="10"/>
      <c r="Y418" s="10"/>
      <c r="Z418" s="10"/>
      <c r="AA418" s="10"/>
      <c r="AB418" s="10"/>
      <c r="AC418" s="10"/>
      <c r="AD418" s="10"/>
      <c r="AE418" s="10"/>
      <c r="AF418" s="10"/>
      <c r="AG418" s="10"/>
      <c r="AH418" s="10"/>
      <c r="AI418" s="10"/>
      <c r="AJ418" s="10"/>
      <c r="AK418" s="10"/>
      <c r="AL418" s="10"/>
      <c r="AM418" s="10"/>
      <c r="AN418" s="10"/>
      <c r="AO418" s="10"/>
      <c r="AP418" s="10"/>
      <c r="AQ418" s="10"/>
      <c r="AR418" s="10"/>
      <c r="AS418" s="10"/>
      <c r="AT418" s="10"/>
      <c r="AU418" s="10"/>
      <c r="AV418" s="10"/>
      <c r="AW418" s="10"/>
      <c r="AX418" s="10"/>
      <c r="AY418" s="10"/>
      <c r="AZ418" s="10"/>
      <c r="BA418" s="10"/>
      <c r="BB418" s="10"/>
      <c r="BC418" s="10"/>
      <c r="BD418" s="10"/>
      <c r="BE418" s="10"/>
      <c r="BF418" s="10"/>
      <c r="BG418" s="10"/>
      <c r="BH418" s="10"/>
      <c r="BI418" s="10"/>
      <c r="BJ418" s="10"/>
      <c r="BK418" s="10"/>
      <c r="BL418" s="10"/>
      <c r="BM418" s="10"/>
      <c r="BN418" s="10"/>
      <c r="BO418" s="10"/>
      <c r="BP418" s="10"/>
      <c r="BQ418" s="10"/>
      <c r="BR418" s="10"/>
      <c r="BS418" s="10"/>
    </row>
    <row r="419" spans="1:71" ht="16.5" customHeight="1" x14ac:dyDescent="0.3">
      <c r="A419" s="10"/>
      <c r="B419" s="21">
        <f t="shared" si="46"/>
        <v>22828112</v>
      </c>
      <c r="C419" s="21">
        <f t="shared" si="46"/>
        <v>19309323</v>
      </c>
      <c r="D419" s="21">
        <f t="shared" si="46"/>
        <v>19264709</v>
      </c>
      <c r="E419" s="21">
        <f t="shared" si="46"/>
        <v>57178565</v>
      </c>
      <c r="F419" s="21">
        <f t="shared" si="46"/>
        <v>49958954</v>
      </c>
      <c r="G419" s="21">
        <f t="shared" si="46"/>
        <v>61274837</v>
      </c>
      <c r="H419" s="21">
        <f t="shared" si="46"/>
        <v>60406050</v>
      </c>
      <c r="I419" s="21">
        <f t="shared" si="46"/>
        <v>64323546</v>
      </c>
      <c r="J419" s="21">
        <f t="shared" si="46"/>
        <v>72149641</v>
      </c>
      <c r="K419" s="21">
        <f t="shared" si="46"/>
        <v>98876310</v>
      </c>
      <c r="L419" s="21">
        <f t="shared" si="46"/>
        <v>96813714</v>
      </c>
      <c r="M419" s="21">
        <f t="shared" si="46"/>
        <v>94144168</v>
      </c>
      <c r="N419" s="21">
        <f t="shared" si="46"/>
        <v>90638528</v>
      </c>
      <c r="O419" s="19"/>
      <c r="P419" s="22" t="s">
        <v>901</v>
      </c>
      <c r="Q419" s="10"/>
      <c r="R419" s="10"/>
      <c r="S419" s="10"/>
      <c r="T419" s="10"/>
      <c r="U419" s="10"/>
      <c r="V419" s="10"/>
      <c r="W419" s="10"/>
      <c r="X419" s="10"/>
      <c r="Y419" s="10"/>
      <c r="Z419" s="10"/>
      <c r="AA419" s="10"/>
      <c r="AB419" s="10"/>
      <c r="AC419" s="10"/>
      <c r="AD419" s="10"/>
      <c r="AE419" s="10"/>
      <c r="AF419" s="10"/>
      <c r="AG419" s="10"/>
      <c r="AH419" s="10"/>
      <c r="AI419" s="10"/>
      <c r="AJ419" s="10"/>
      <c r="AK419" s="10"/>
      <c r="AL419" s="10"/>
      <c r="AM419" s="10"/>
      <c r="AN419" s="10"/>
      <c r="AO419" s="10"/>
      <c r="AP419" s="10"/>
      <c r="AQ419" s="10"/>
      <c r="AR419" s="10"/>
      <c r="AS419" s="10"/>
      <c r="AT419" s="10"/>
      <c r="AU419" s="10"/>
      <c r="AV419" s="10"/>
      <c r="AW419" s="10"/>
      <c r="AX419" s="10"/>
      <c r="AY419" s="10"/>
      <c r="AZ419" s="10"/>
      <c r="BA419" s="10"/>
      <c r="BB419" s="10"/>
      <c r="BC419" s="10"/>
      <c r="BD419" s="10"/>
      <c r="BE419" s="10"/>
      <c r="BF419" s="10"/>
      <c r="BG419" s="10"/>
      <c r="BH419" s="10"/>
      <c r="BI419" s="10"/>
      <c r="BJ419" s="10"/>
      <c r="BK419" s="10"/>
      <c r="BL419" s="10"/>
      <c r="BM419" s="10"/>
      <c r="BN419" s="10"/>
      <c r="BO419" s="10"/>
      <c r="BP419" s="10"/>
      <c r="BQ419" s="10"/>
      <c r="BR419" s="10"/>
      <c r="BS419" s="10"/>
    </row>
    <row r="420" spans="1:71" ht="16.5" customHeight="1" x14ac:dyDescent="0.3">
      <c r="A420" s="10"/>
      <c r="B420" s="21">
        <f t="shared" si="46"/>
        <v>23634556</v>
      </c>
      <c r="C420" s="21">
        <f t="shared" si="46"/>
        <v>17459178.289999999</v>
      </c>
      <c r="D420" s="21">
        <f t="shared" si="46"/>
        <v>51541387.82</v>
      </c>
      <c r="E420" s="21">
        <f t="shared" si="46"/>
        <v>56160528.909999996</v>
      </c>
      <c r="F420" s="21">
        <f t="shared" si="46"/>
        <v>54415014.652999997</v>
      </c>
      <c r="G420" s="21">
        <f t="shared" si="46"/>
        <v>64943174.255999997</v>
      </c>
      <c r="H420" s="21">
        <f t="shared" si="46"/>
        <v>67975753.928000003</v>
      </c>
      <c r="I420" s="21">
        <f t="shared" si="46"/>
        <v>62851484.509999998</v>
      </c>
      <c r="J420" s="21">
        <f t="shared" si="46"/>
        <v>94929527</v>
      </c>
      <c r="K420" s="21">
        <f t="shared" si="46"/>
        <v>98040423</v>
      </c>
      <c r="L420" s="21">
        <f t="shared" si="46"/>
        <v>95422038</v>
      </c>
      <c r="M420" s="21">
        <f t="shared" si="46"/>
        <v>90114090</v>
      </c>
      <c r="N420" s="21">
        <f>IFERROR(VLOOKUP($B$416,$4:$126,MATCH($P420&amp;"/"&amp;N$324,$2:$2,0),FALSE),IFERROR(VLOOKUP($B$416,$4:$126,MATCH($P419&amp;"/"&amp;N$324,$2:$2,0),FALSE),IFERROR(VLOOKUP($B$416,$4:$126,MATCH($P418&amp;"/"&amp;N$324,$2:$2,0),FALSE),IFERROR(VLOOKUP($B$416,$4:$126,MATCH($P417&amp;"/"&amp;N$324,$2:$2,0),FALSE),""))))</f>
        <v>90638528</v>
      </c>
      <c r="O420" s="19">
        <f t="shared" ref="O420:O421" si="47">RATE(M$324-B$324,,-B420,M420)</f>
        <v>0.12938100108434522</v>
      </c>
      <c r="P420" s="22" t="s">
        <v>902</v>
      </c>
      <c r="Q420" s="10"/>
      <c r="R420" s="10"/>
      <c r="S420" s="10"/>
      <c r="T420" s="10"/>
      <c r="U420" s="10"/>
      <c r="V420" s="10"/>
      <c r="W420" s="10"/>
      <c r="X420" s="10"/>
      <c r="Y420" s="10"/>
      <c r="Z420" s="10"/>
      <c r="AA420" s="10"/>
      <c r="AB420" s="10"/>
      <c r="AC420" s="10"/>
      <c r="AD420" s="10"/>
      <c r="AE420" s="10"/>
      <c r="AF420" s="10"/>
      <c r="AG420" s="10"/>
      <c r="AH420" s="10"/>
      <c r="AI420" s="10"/>
      <c r="AJ420" s="10"/>
      <c r="AK420" s="10"/>
      <c r="AL420" s="10"/>
      <c r="AM420" s="10"/>
      <c r="AN420" s="10"/>
      <c r="AO420" s="10"/>
      <c r="AP420" s="10"/>
      <c r="AQ420" s="10"/>
      <c r="AR420" s="10"/>
      <c r="AS420" s="10"/>
      <c r="AT420" s="10"/>
      <c r="AU420" s="10"/>
      <c r="AV420" s="10"/>
      <c r="AW420" s="10"/>
      <c r="AX420" s="10"/>
      <c r="AY420" s="10"/>
      <c r="AZ420" s="10"/>
      <c r="BA420" s="10"/>
      <c r="BB420" s="10"/>
      <c r="BC420" s="10"/>
      <c r="BD420" s="10"/>
      <c r="BE420" s="10"/>
      <c r="BF420" s="10"/>
      <c r="BG420" s="10"/>
      <c r="BH420" s="10"/>
      <c r="BI420" s="10"/>
      <c r="BJ420" s="10"/>
      <c r="BK420" s="10"/>
      <c r="BL420" s="10"/>
      <c r="BM420" s="10"/>
      <c r="BN420" s="10"/>
      <c r="BO420" s="10"/>
      <c r="BP420" s="10"/>
      <c r="BQ420" s="10"/>
      <c r="BR420" s="10"/>
      <c r="BS420" s="10"/>
    </row>
    <row r="421" spans="1:71" ht="16.5" customHeight="1" x14ac:dyDescent="0.3">
      <c r="A421" s="10"/>
      <c r="B421" s="23">
        <f t="shared" ref="B421:N421" si="48">+B420/B$378</f>
        <v>0.59286063981337545</v>
      </c>
      <c r="C421" s="23">
        <f t="shared" si="48"/>
        <v>0.48673560064093641</v>
      </c>
      <c r="D421" s="23">
        <f t="shared" si="48"/>
        <v>0.68926864120221731</v>
      </c>
      <c r="E421" s="23">
        <f t="shared" si="48"/>
        <v>0.67476657538251028</v>
      </c>
      <c r="F421" s="23">
        <f t="shared" si="48"/>
        <v>0.57424853461174841</v>
      </c>
      <c r="G421" s="23">
        <f t="shared" si="48"/>
        <v>0.59971377436844775</v>
      </c>
      <c r="H421" s="23">
        <f t="shared" si="48"/>
        <v>0.58882698347920481</v>
      </c>
      <c r="I421" s="23">
        <f t="shared" si="48"/>
        <v>0.5638066887887877</v>
      </c>
      <c r="J421" s="23">
        <f t="shared" si="48"/>
        <v>0.6668016596131886</v>
      </c>
      <c r="K421" s="23">
        <f t="shared" si="48"/>
        <v>0.67028136415616135</v>
      </c>
      <c r="L421" s="23">
        <f t="shared" si="48"/>
        <v>0.67238354283202384</v>
      </c>
      <c r="M421" s="23">
        <f t="shared" si="48"/>
        <v>0.63501299342792439</v>
      </c>
      <c r="N421" s="23">
        <f t="shared" si="48"/>
        <v>0.62600480704079542</v>
      </c>
      <c r="O421" s="19">
        <f t="shared" si="47"/>
        <v>6.2637263393646916E-3</v>
      </c>
      <c r="P421" s="24" t="s">
        <v>903</v>
      </c>
      <c r="Q421" s="10"/>
      <c r="R421" s="10"/>
      <c r="S421" s="10"/>
      <c r="T421" s="10"/>
      <c r="U421" s="10"/>
      <c r="V421" s="10"/>
      <c r="W421" s="10"/>
      <c r="X421" s="10"/>
      <c r="Y421" s="10"/>
      <c r="Z421" s="10"/>
      <c r="AA421" s="10"/>
      <c r="AB421" s="10"/>
      <c r="AC421" s="10"/>
      <c r="AD421" s="10"/>
      <c r="AE421" s="10"/>
      <c r="AF421" s="10"/>
      <c r="AG421" s="10"/>
      <c r="AH421" s="10"/>
      <c r="AI421" s="10"/>
      <c r="AJ421" s="10"/>
      <c r="AK421" s="10"/>
      <c r="AL421" s="10"/>
      <c r="AM421" s="10"/>
      <c r="AN421" s="10"/>
      <c r="AO421" s="10"/>
      <c r="AP421" s="10"/>
      <c r="AQ421" s="10"/>
      <c r="AR421" s="10"/>
      <c r="AS421" s="10"/>
      <c r="AT421" s="10"/>
      <c r="AU421" s="10"/>
      <c r="AV421" s="10"/>
      <c r="AW421" s="10"/>
      <c r="AX421" s="10"/>
      <c r="AY421" s="10"/>
      <c r="AZ421" s="10"/>
      <c r="BA421" s="10"/>
      <c r="BB421" s="10"/>
      <c r="BC421" s="10"/>
      <c r="BD421" s="10"/>
      <c r="BE421" s="10"/>
      <c r="BF421" s="10"/>
      <c r="BG421" s="10"/>
      <c r="BH421" s="10"/>
      <c r="BI421" s="10"/>
      <c r="BJ421" s="10"/>
      <c r="BK421" s="10"/>
      <c r="BL421" s="10"/>
      <c r="BM421" s="10"/>
      <c r="BN421" s="10"/>
      <c r="BO421" s="10"/>
      <c r="BP421" s="10"/>
      <c r="BQ421" s="10"/>
      <c r="BR421" s="10"/>
      <c r="BS421" s="10"/>
    </row>
    <row r="422" spans="1:71" ht="16.5" customHeight="1" x14ac:dyDescent="0.3">
      <c r="A422" s="10"/>
      <c r="B422" s="169" t="s">
        <v>905</v>
      </c>
      <c r="C422" s="158"/>
      <c r="D422" s="158"/>
      <c r="E422" s="158"/>
      <c r="F422" s="158"/>
      <c r="G422" s="158"/>
      <c r="H422" s="158"/>
      <c r="I422" s="158"/>
      <c r="J422" s="158"/>
      <c r="K422" s="158"/>
      <c r="L422" s="158"/>
      <c r="M422" s="158"/>
      <c r="N422" s="159"/>
      <c r="O422" s="19"/>
      <c r="P422" s="24"/>
      <c r="Q422" s="10"/>
      <c r="R422" s="10"/>
      <c r="S422" s="10"/>
      <c r="T422" s="10"/>
      <c r="U422" s="10"/>
      <c r="V422" s="10"/>
      <c r="W422" s="10"/>
      <c r="X422" s="10"/>
      <c r="Y422" s="10"/>
      <c r="Z422" s="10"/>
      <c r="AA422" s="10"/>
      <c r="AB422" s="10"/>
      <c r="AC422" s="10"/>
      <c r="AD422" s="10"/>
      <c r="AE422" s="10"/>
      <c r="AF422" s="10"/>
      <c r="AG422" s="10"/>
      <c r="AH422" s="10"/>
      <c r="AI422" s="10"/>
      <c r="AJ422" s="10"/>
      <c r="AK422" s="10"/>
      <c r="AL422" s="10"/>
      <c r="AM422" s="10"/>
      <c r="AN422" s="10"/>
      <c r="AO422" s="10"/>
      <c r="AP422" s="10"/>
      <c r="AQ422" s="10"/>
      <c r="AR422" s="10"/>
      <c r="AS422" s="10"/>
      <c r="AT422" s="10"/>
      <c r="AU422" s="10"/>
      <c r="AV422" s="10"/>
      <c r="AW422" s="10"/>
      <c r="AX422" s="10"/>
      <c r="AY422" s="10"/>
      <c r="AZ422" s="10"/>
      <c r="BA422" s="10"/>
      <c r="BB422" s="10"/>
      <c r="BC422" s="10"/>
      <c r="BD422" s="10"/>
      <c r="BE422" s="10"/>
      <c r="BF422" s="10"/>
      <c r="BG422" s="10"/>
      <c r="BH422" s="10"/>
      <c r="BI422" s="10"/>
      <c r="BJ422" s="10"/>
      <c r="BK422" s="10"/>
      <c r="BL422" s="10"/>
      <c r="BM422" s="10"/>
      <c r="BN422" s="10"/>
      <c r="BO422" s="10"/>
      <c r="BP422" s="10"/>
      <c r="BQ422" s="10"/>
      <c r="BR422" s="10"/>
      <c r="BS422" s="10"/>
    </row>
    <row r="423" spans="1:71" ht="16.5" customHeight="1" x14ac:dyDescent="0.3">
      <c r="A423" s="10"/>
      <c r="B423" s="170" t="s">
        <v>807</v>
      </c>
      <c r="C423" s="158"/>
      <c r="D423" s="158"/>
      <c r="E423" s="158"/>
      <c r="F423" s="158"/>
      <c r="G423" s="158"/>
      <c r="H423" s="158"/>
      <c r="I423" s="158"/>
      <c r="J423" s="158"/>
      <c r="K423" s="158"/>
      <c r="L423" s="158"/>
      <c r="M423" s="158"/>
      <c r="N423" s="159"/>
      <c r="O423" s="10"/>
      <c r="P423" s="10"/>
      <c r="Q423" s="10"/>
      <c r="R423" s="10"/>
      <c r="S423" s="10"/>
      <c r="T423" s="10"/>
      <c r="U423" s="10"/>
      <c r="V423" s="10"/>
      <c r="W423" s="10"/>
      <c r="X423" s="10"/>
      <c r="Y423" s="10"/>
      <c r="Z423" s="10"/>
      <c r="AA423" s="10"/>
      <c r="AB423" s="10"/>
      <c r="AC423" s="10"/>
      <c r="AD423" s="10"/>
      <c r="AE423" s="10"/>
      <c r="AF423" s="10"/>
      <c r="AG423" s="10"/>
      <c r="AH423" s="10"/>
      <c r="AI423" s="10"/>
      <c r="AJ423" s="10"/>
      <c r="AK423" s="10"/>
      <c r="AL423" s="10"/>
      <c r="AM423" s="10"/>
      <c r="AN423" s="10"/>
      <c r="AO423" s="10"/>
      <c r="AP423" s="10"/>
      <c r="AQ423" s="10"/>
      <c r="AR423" s="10"/>
      <c r="AS423" s="10"/>
      <c r="AT423" s="10"/>
      <c r="AU423" s="10"/>
      <c r="AV423" s="10"/>
      <c r="AW423" s="10"/>
      <c r="AX423" s="10"/>
      <c r="AY423" s="10"/>
      <c r="AZ423" s="10"/>
      <c r="BA423" s="10"/>
      <c r="BB423" s="10"/>
      <c r="BC423" s="10"/>
      <c r="BD423" s="10"/>
      <c r="BE423" s="10"/>
      <c r="BF423" s="10"/>
      <c r="BG423" s="10"/>
      <c r="BH423" s="10"/>
      <c r="BI423" s="10"/>
      <c r="BJ423" s="10"/>
      <c r="BK423" s="10"/>
      <c r="BL423" s="10"/>
      <c r="BM423" s="10"/>
      <c r="BN423" s="10"/>
      <c r="BO423" s="10"/>
      <c r="BP423" s="10"/>
      <c r="BQ423" s="10"/>
      <c r="BR423" s="10"/>
      <c r="BS423" s="10"/>
    </row>
    <row r="424" spans="1:71" ht="16.5" customHeight="1" x14ac:dyDescent="0.3">
      <c r="A424" s="10"/>
      <c r="B424" s="21">
        <f t="shared" ref="B424:N427" si="49">IFERROR(VLOOKUP($B$423,$4:$126,MATCH($P424&amp;"/"&amp;B$324,$2:$2,0),FALSE),"")</f>
        <v>8387374</v>
      </c>
      <c r="C424" s="21">
        <f t="shared" si="49"/>
        <v>9676213</v>
      </c>
      <c r="D424" s="21">
        <f t="shared" si="49"/>
        <v>10920544</v>
      </c>
      <c r="E424" s="21">
        <f t="shared" si="49"/>
        <v>12091689</v>
      </c>
      <c r="F424" s="21">
        <f t="shared" si="49"/>
        <v>16092828</v>
      </c>
      <c r="G424" s="21">
        <f t="shared" si="49"/>
        <v>18373944</v>
      </c>
      <c r="H424" s="21">
        <f t="shared" si="49"/>
        <v>19658260</v>
      </c>
      <c r="I424" s="21">
        <f t="shared" si="49"/>
        <v>23033863</v>
      </c>
      <c r="J424" s="21">
        <f t="shared" si="49"/>
        <v>25587112</v>
      </c>
      <c r="K424" s="21">
        <f t="shared" si="49"/>
        <v>27996815</v>
      </c>
      <c r="L424" s="21">
        <f t="shared" si="49"/>
        <v>29913981</v>
      </c>
      <c r="M424" s="21">
        <f t="shared" si="49"/>
        <v>30714794</v>
      </c>
      <c r="N424" s="21">
        <f t="shared" si="49"/>
        <v>31249004</v>
      </c>
      <c r="O424" s="19"/>
      <c r="P424" s="22" t="s">
        <v>899</v>
      </c>
      <c r="Q424" s="10"/>
      <c r="R424" s="10"/>
      <c r="S424" s="10"/>
      <c r="T424" s="10"/>
      <c r="U424" s="10"/>
      <c r="V424" s="10"/>
      <c r="W424" s="10"/>
      <c r="X424" s="10"/>
      <c r="Y424" s="10"/>
      <c r="Z424" s="10"/>
      <c r="AA424" s="10"/>
      <c r="AB424" s="10"/>
      <c r="AC424" s="10"/>
      <c r="AD424" s="10"/>
      <c r="AE424" s="10"/>
      <c r="AF424" s="10"/>
      <c r="AG424" s="10"/>
      <c r="AH424" s="10"/>
      <c r="AI424" s="10"/>
      <c r="AJ424" s="10"/>
      <c r="AK424" s="10"/>
      <c r="AL424" s="10"/>
      <c r="AM424" s="10"/>
      <c r="AN424" s="10"/>
      <c r="AO424" s="10"/>
      <c r="AP424" s="10"/>
      <c r="AQ424" s="10"/>
      <c r="AR424" s="10"/>
      <c r="AS424" s="10"/>
      <c r="AT424" s="10"/>
      <c r="AU424" s="10"/>
      <c r="AV424" s="10"/>
      <c r="AW424" s="10"/>
      <c r="AX424" s="10"/>
      <c r="AY424" s="10"/>
      <c r="AZ424" s="10"/>
      <c r="BA424" s="10"/>
      <c r="BB424" s="10"/>
      <c r="BC424" s="10"/>
      <c r="BD424" s="10"/>
      <c r="BE424" s="10"/>
      <c r="BF424" s="10"/>
      <c r="BG424" s="10"/>
      <c r="BH424" s="10"/>
      <c r="BI424" s="10"/>
      <c r="BJ424" s="10"/>
      <c r="BK424" s="10"/>
      <c r="BL424" s="10"/>
      <c r="BM424" s="10"/>
      <c r="BN424" s="10"/>
      <c r="BO424" s="10"/>
      <c r="BP424" s="10"/>
      <c r="BQ424" s="10"/>
      <c r="BR424" s="10"/>
      <c r="BS424" s="10"/>
    </row>
    <row r="425" spans="1:71" ht="16.5" customHeight="1" x14ac:dyDescent="0.3">
      <c r="A425" s="10"/>
      <c r="B425" s="21">
        <f t="shared" si="49"/>
        <v>8298702</v>
      </c>
      <c r="C425" s="21">
        <f t="shared" si="49"/>
        <v>10048686</v>
      </c>
      <c r="D425" s="21">
        <f t="shared" si="49"/>
        <v>11793665</v>
      </c>
      <c r="E425" s="21">
        <f t="shared" si="49"/>
        <v>12993137</v>
      </c>
      <c r="F425" s="21">
        <f t="shared" si="49"/>
        <v>17094308</v>
      </c>
      <c r="G425" s="21">
        <f t="shared" si="49"/>
        <v>17585356</v>
      </c>
      <c r="H425" s="21">
        <f t="shared" si="49"/>
        <v>20160212</v>
      </c>
      <c r="I425" s="21">
        <f t="shared" si="49"/>
        <v>23253187</v>
      </c>
      <c r="J425" s="21">
        <f t="shared" si="49"/>
        <v>25634897</v>
      </c>
      <c r="K425" s="21">
        <f t="shared" si="49"/>
        <v>27938610</v>
      </c>
      <c r="L425" s="21">
        <f t="shared" si="49"/>
        <v>28300778</v>
      </c>
      <c r="M425" s="21">
        <f t="shared" si="49"/>
        <v>30462593</v>
      </c>
      <c r="N425" s="21">
        <f t="shared" si="49"/>
        <v>32137085</v>
      </c>
      <c r="O425" s="19"/>
      <c r="P425" s="22" t="s">
        <v>900</v>
      </c>
      <c r="Q425" s="10"/>
      <c r="R425" s="10"/>
      <c r="S425" s="10"/>
      <c r="T425" s="10"/>
      <c r="U425" s="10"/>
      <c r="V425" s="10"/>
      <c r="W425" s="10"/>
      <c r="X425" s="10"/>
      <c r="Y425" s="10"/>
      <c r="Z425" s="10"/>
      <c r="AA425" s="10"/>
      <c r="AB425" s="10"/>
      <c r="AC425" s="10"/>
      <c r="AD425" s="10"/>
      <c r="AE425" s="10"/>
      <c r="AF425" s="10"/>
      <c r="AG425" s="10"/>
      <c r="AH425" s="10"/>
      <c r="AI425" s="10"/>
      <c r="AJ425" s="10"/>
      <c r="AK425" s="10"/>
      <c r="AL425" s="10"/>
      <c r="AM425" s="10"/>
      <c r="AN425" s="10"/>
      <c r="AO425" s="10"/>
      <c r="AP425" s="10"/>
      <c r="AQ425" s="10"/>
      <c r="AR425" s="10"/>
      <c r="AS425" s="10"/>
      <c r="AT425" s="10"/>
      <c r="AU425" s="10"/>
      <c r="AV425" s="10"/>
      <c r="AW425" s="10"/>
      <c r="AX425" s="10"/>
      <c r="AY425" s="10"/>
      <c r="AZ425" s="10"/>
      <c r="BA425" s="10"/>
      <c r="BB425" s="10"/>
      <c r="BC425" s="10"/>
      <c r="BD425" s="10"/>
      <c r="BE425" s="10"/>
      <c r="BF425" s="10"/>
      <c r="BG425" s="10"/>
      <c r="BH425" s="10"/>
      <c r="BI425" s="10"/>
      <c r="BJ425" s="10"/>
      <c r="BK425" s="10"/>
      <c r="BL425" s="10"/>
      <c r="BM425" s="10"/>
      <c r="BN425" s="10"/>
      <c r="BO425" s="10"/>
      <c r="BP425" s="10"/>
      <c r="BQ425" s="10"/>
      <c r="BR425" s="10"/>
      <c r="BS425" s="10"/>
    </row>
    <row r="426" spans="1:71" ht="16.5" customHeight="1" x14ac:dyDescent="0.3">
      <c r="A426" s="10"/>
      <c r="B426" s="21">
        <f t="shared" si="49"/>
        <v>8716071</v>
      </c>
      <c r="C426" s="21">
        <f t="shared" si="49"/>
        <v>10254050</v>
      </c>
      <c r="D426" s="21">
        <f t="shared" si="49"/>
        <v>11727540</v>
      </c>
      <c r="E426" s="21">
        <f t="shared" si="49"/>
        <v>13683893</v>
      </c>
      <c r="F426" s="21">
        <f t="shared" si="49"/>
        <v>17424596</v>
      </c>
      <c r="G426" s="21">
        <f t="shared" si="49"/>
        <v>17900995</v>
      </c>
      <c r="H426" s="21">
        <f t="shared" si="49"/>
        <v>20705133</v>
      </c>
      <c r="I426" s="21">
        <f t="shared" si="49"/>
        <v>23325127</v>
      </c>
      <c r="J426" s="21">
        <f t="shared" si="49"/>
        <v>25653933</v>
      </c>
      <c r="K426" s="21">
        <f t="shared" si="49"/>
        <v>28148473</v>
      </c>
      <c r="L426" s="21">
        <f t="shared" si="49"/>
        <v>28418254</v>
      </c>
      <c r="M426" s="21">
        <f t="shared" si="49"/>
        <v>30648246</v>
      </c>
      <c r="N426" s="21">
        <f t="shared" si="49"/>
        <v>31863107</v>
      </c>
      <c r="O426" s="19"/>
      <c r="P426" s="22" t="s">
        <v>901</v>
      </c>
      <c r="Q426" s="10"/>
      <c r="R426" s="10"/>
      <c r="S426" s="10"/>
      <c r="T426" s="10"/>
      <c r="U426" s="10"/>
      <c r="V426" s="10"/>
      <c r="W426" s="10"/>
      <c r="X426" s="10"/>
      <c r="Y426" s="10"/>
      <c r="Z426" s="10"/>
      <c r="AA426" s="10"/>
      <c r="AB426" s="10"/>
      <c r="AC426" s="10"/>
      <c r="AD426" s="10"/>
      <c r="AE426" s="10"/>
      <c r="AF426" s="10"/>
      <c r="AG426" s="10"/>
      <c r="AH426" s="10"/>
      <c r="AI426" s="10"/>
      <c r="AJ426" s="10"/>
      <c r="AK426" s="10"/>
      <c r="AL426" s="10"/>
      <c r="AM426" s="10"/>
      <c r="AN426" s="10"/>
      <c r="AO426" s="10"/>
      <c r="AP426" s="10"/>
      <c r="AQ426" s="10"/>
      <c r="AR426" s="10"/>
      <c r="AS426" s="10"/>
      <c r="AT426" s="10"/>
      <c r="AU426" s="10"/>
      <c r="AV426" s="10"/>
      <c r="AW426" s="10"/>
      <c r="AX426" s="10"/>
      <c r="AY426" s="10"/>
      <c r="AZ426" s="10"/>
      <c r="BA426" s="10"/>
      <c r="BB426" s="10"/>
      <c r="BC426" s="10"/>
      <c r="BD426" s="10"/>
      <c r="BE426" s="10"/>
      <c r="BF426" s="10"/>
      <c r="BG426" s="10"/>
      <c r="BH426" s="10"/>
      <c r="BI426" s="10"/>
      <c r="BJ426" s="10"/>
      <c r="BK426" s="10"/>
      <c r="BL426" s="10"/>
      <c r="BM426" s="10"/>
      <c r="BN426" s="10"/>
      <c r="BO426" s="10"/>
      <c r="BP426" s="10"/>
      <c r="BQ426" s="10"/>
      <c r="BR426" s="10"/>
      <c r="BS426" s="10"/>
    </row>
    <row r="427" spans="1:71" ht="16.5" customHeight="1" x14ac:dyDescent="0.3">
      <c r="A427" s="10"/>
      <c r="B427" s="21">
        <f t="shared" si="49"/>
        <v>9023177</v>
      </c>
      <c r="C427" s="21">
        <f t="shared" si="49"/>
        <v>10972493.289999999</v>
      </c>
      <c r="D427" s="21">
        <f t="shared" si="49"/>
        <v>11850241.9</v>
      </c>
      <c r="E427" s="21">
        <f t="shared" si="49"/>
        <v>15207087.35</v>
      </c>
      <c r="F427" s="21">
        <f t="shared" si="49"/>
        <v>17699516.061999999</v>
      </c>
      <c r="G427" s="21">
        <f t="shared" si="49"/>
        <v>18716270.732999999</v>
      </c>
      <c r="H427" s="21">
        <f t="shared" si="49"/>
        <v>21526719.737</v>
      </c>
      <c r="I427" s="21">
        <f t="shared" si="49"/>
        <v>24239292.719999999</v>
      </c>
      <c r="J427" s="21">
        <f t="shared" si="49"/>
        <v>26528035</v>
      </c>
      <c r="K427" s="21">
        <f t="shared" si="49"/>
        <v>29220745</v>
      </c>
      <c r="L427" s="21">
        <f t="shared" si="49"/>
        <v>29547602</v>
      </c>
      <c r="M427" s="21">
        <f t="shared" si="49"/>
        <v>31358197</v>
      </c>
      <c r="N427" s="21">
        <f>IFERROR(VLOOKUP($B$423,$4:$126,MATCH($P427&amp;"/"&amp;N$324,$2:$2,0),FALSE),IFERROR(VLOOKUP($B$423,$4:$126,MATCH($P426&amp;"/"&amp;N$324,$2:$2,0),FALSE),IFERROR(VLOOKUP($B$423,$4:$126,MATCH($P425&amp;"/"&amp;N$324,$2:$2,0),FALSE),IFERROR(VLOOKUP($B$423,$4:$126,MATCH($P424&amp;"/"&amp;N$324,$2:$2,0),FALSE),""))))</f>
        <v>31863107</v>
      </c>
      <c r="O427" s="19">
        <f t="shared" ref="O427:O428" si="50">RATE(M$324-B$324,,-B427,M427)</f>
        <v>0.11990466889114119</v>
      </c>
      <c r="P427" s="22" t="s">
        <v>902</v>
      </c>
      <c r="Q427" s="10"/>
      <c r="R427" s="10"/>
      <c r="S427" s="10"/>
      <c r="T427" s="10"/>
      <c r="U427" s="10"/>
      <c r="V427" s="10"/>
      <c r="W427" s="10"/>
      <c r="X427" s="10"/>
      <c r="Y427" s="10"/>
      <c r="Z427" s="10"/>
      <c r="AA427" s="10"/>
      <c r="AB427" s="10"/>
      <c r="AC427" s="10"/>
      <c r="AD427" s="10"/>
      <c r="AE427" s="10"/>
      <c r="AF427" s="10"/>
      <c r="AG427" s="10"/>
      <c r="AH427" s="10"/>
      <c r="AI427" s="10"/>
      <c r="AJ427" s="10"/>
      <c r="AK427" s="10"/>
      <c r="AL427" s="10"/>
      <c r="AM427" s="10"/>
      <c r="AN427" s="10"/>
      <c r="AO427" s="10"/>
      <c r="AP427" s="10"/>
      <c r="AQ427" s="10"/>
      <c r="AR427" s="10"/>
      <c r="AS427" s="10"/>
      <c r="AT427" s="10"/>
      <c r="AU427" s="10"/>
      <c r="AV427" s="10"/>
      <c r="AW427" s="10"/>
      <c r="AX427" s="10"/>
      <c r="AY427" s="10"/>
      <c r="AZ427" s="10"/>
      <c r="BA427" s="10"/>
      <c r="BB427" s="10"/>
      <c r="BC427" s="10"/>
      <c r="BD427" s="10"/>
      <c r="BE427" s="10"/>
      <c r="BF427" s="10"/>
      <c r="BG427" s="10"/>
      <c r="BH427" s="10"/>
      <c r="BI427" s="10"/>
      <c r="BJ427" s="10"/>
      <c r="BK427" s="10"/>
      <c r="BL427" s="10"/>
      <c r="BM427" s="10"/>
      <c r="BN427" s="10"/>
      <c r="BO427" s="10"/>
      <c r="BP427" s="10"/>
      <c r="BQ427" s="10"/>
      <c r="BR427" s="10"/>
      <c r="BS427" s="10"/>
    </row>
    <row r="428" spans="1:71" ht="16.5" customHeight="1" x14ac:dyDescent="0.3">
      <c r="A428" s="26"/>
      <c r="B428" s="23">
        <f t="shared" ref="B428:N428" si="51">+B427/B$378</f>
        <v>0.22634173831610518</v>
      </c>
      <c r="C428" s="23">
        <f t="shared" si="51"/>
        <v>0.30589659051112161</v>
      </c>
      <c r="D428" s="23">
        <f t="shared" si="51"/>
        <v>0.15847458669246564</v>
      </c>
      <c r="E428" s="23">
        <f t="shared" si="51"/>
        <v>0.1827125643554092</v>
      </c>
      <c r="F428" s="23">
        <f t="shared" si="51"/>
        <v>0.18678523247223364</v>
      </c>
      <c r="G428" s="23">
        <f t="shared" si="51"/>
        <v>0.17283425844175054</v>
      </c>
      <c r="H428" s="23">
        <f t="shared" si="51"/>
        <v>0.186471097626455</v>
      </c>
      <c r="I428" s="23">
        <f t="shared" si="51"/>
        <v>0.21743759075206873</v>
      </c>
      <c r="J428" s="23">
        <f t="shared" si="51"/>
        <v>0.18633757402242987</v>
      </c>
      <c r="K428" s="23">
        <f t="shared" si="51"/>
        <v>0.19977597220545784</v>
      </c>
      <c r="L428" s="23">
        <f t="shared" si="51"/>
        <v>0.20820474736612304</v>
      </c>
      <c r="M428" s="23">
        <f t="shared" si="51"/>
        <v>0.22097390702688735</v>
      </c>
      <c r="N428" s="23">
        <f t="shared" si="51"/>
        <v>0.22006599830543602</v>
      </c>
      <c r="O428" s="19">
        <f t="shared" si="50"/>
        <v>-2.1795619181755239E-3</v>
      </c>
      <c r="P428" s="24" t="s">
        <v>903</v>
      </c>
      <c r="Q428" s="10"/>
      <c r="R428" s="10"/>
      <c r="S428" s="10"/>
      <c r="T428" s="10"/>
      <c r="U428" s="10"/>
      <c r="V428" s="10"/>
      <c r="W428" s="10"/>
      <c r="X428" s="10"/>
      <c r="Y428" s="10"/>
      <c r="Z428" s="10"/>
      <c r="AA428" s="10"/>
      <c r="AB428" s="10"/>
      <c r="AC428" s="10"/>
      <c r="AD428" s="10"/>
      <c r="AE428" s="10"/>
      <c r="AF428" s="10"/>
      <c r="AG428" s="10"/>
      <c r="AH428" s="10"/>
      <c r="AI428" s="10"/>
      <c r="AJ428" s="10"/>
      <c r="AK428" s="10"/>
      <c r="AL428" s="10"/>
      <c r="AM428" s="10"/>
      <c r="AN428" s="10"/>
      <c r="AO428" s="10"/>
      <c r="AP428" s="10"/>
      <c r="AQ428" s="10"/>
      <c r="AR428" s="10"/>
      <c r="AS428" s="10"/>
      <c r="AT428" s="10"/>
      <c r="AU428" s="10"/>
      <c r="AV428" s="10"/>
      <c r="AW428" s="10"/>
      <c r="AX428" s="10"/>
      <c r="AY428" s="10"/>
      <c r="AZ428" s="10"/>
      <c r="BA428" s="10"/>
      <c r="BB428" s="10"/>
      <c r="BC428" s="10"/>
      <c r="BD428" s="10"/>
      <c r="BE428" s="10"/>
      <c r="BF428" s="10"/>
      <c r="BG428" s="10"/>
      <c r="BH428" s="10"/>
      <c r="BI428" s="10"/>
      <c r="BJ428" s="10"/>
      <c r="BK428" s="10"/>
      <c r="BL428" s="10"/>
      <c r="BM428" s="10"/>
      <c r="BN428" s="10"/>
      <c r="BO428" s="10"/>
      <c r="BP428" s="10"/>
      <c r="BQ428" s="10"/>
      <c r="BR428" s="10"/>
      <c r="BS428" s="10"/>
    </row>
    <row r="429" spans="1:71" ht="16.5" customHeight="1" x14ac:dyDescent="0.3">
      <c r="A429" s="10"/>
      <c r="B429" s="169" t="s">
        <v>812</v>
      </c>
      <c r="C429" s="158"/>
      <c r="D429" s="158"/>
      <c r="E429" s="158"/>
      <c r="F429" s="158"/>
      <c r="G429" s="158"/>
      <c r="H429" s="158"/>
      <c r="I429" s="158"/>
      <c r="J429" s="158"/>
      <c r="K429" s="158"/>
      <c r="L429" s="158"/>
      <c r="M429" s="158"/>
      <c r="N429" s="159"/>
      <c r="O429" s="10"/>
      <c r="P429" s="10"/>
      <c r="Q429" s="10"/>
      <c r="R429" s="10"/>
      <c r="S429" s="10"/>
      <c r="T429" s="10"/>
      <c r="U429" s="10"/>
      <c r="V429" s="10"/>
      <c r="W429" s="10"/>
      <c r="X429" s="10"/>
      <c r="Y429" s="10"/>
      <c r="Z429" s="10"/>
      <c r="AA429" s="10"/>
      <c r="AB429" s="10"/>
      <c r="AC429" s="10"/>
      <c r="AD429" s="10"/>
      <c r="AE429" s="10"/>
      <c r="AF429" s="10"/>
      <c r="AG429" s="10"/>
      <c r="AH429" s="10"/>
      <c r="AI429" s="10"/>
      <c r="AJ429" s="10"/>
      <c r="AK429" s="10"/>
      <c r="AL429" s="10"/>
      <c r="AM429" s="10"/>
      <c r="AN429" s="10"/>
      <c r="AO429" s="10"/>
      <c r="AP429" s="10"/>
      <c r="AQ429" s="10"/>
      <c r="AR429" s="10"/>
      <c r="AS429" s="10"/>
      <c r="AT429" s="10"/>
      <c r="AU429" s="10"/>
      <c r="AV429" s="10"/>
      <c r="AW429" s="10"/>
      <c r="AX429" s="10"/>
      <c r="AY429" s="10"/>
      <c r="AZ429" s="10"/>
      <c r="BA429" s="10"/>
      <c r="BB429" s="10"/>
      <c r="BC429" s="10"/>
      <c r="BD429" s="10"/>
      <c r="BE429" s="10"/>
      <c r="BF429" s="10"/>
      <c r="BG429" s="10"/>
      <c r="BH429" s="10"/>
      <c r="BI429" s="10"/>
      <c r="BJ429" s="10"/>
      <c r="BK429" s="10"/>
      <c r="BL429" s="10"/>
      <c r="BM429" s="10"/>
      <c r="BN429" s="10"/>
      <c r="BO429" s="10"/>
      <c r="BP429" s="10"/>
      <c r="BQ429" s="10"/>
      <c r="BR429" s="10"/>
      <c r="BS429" s="10"/>
    </row>
    <row r="430" spans="1:71" ht="16.5" customHeight="1" x14ac:dyDescent="0.3">
      <c r="A430" s="10"/>
      <c r="B430" s="21">
        <f t="shared" ref="B430:N433" si="52">IFERROR(VLOOKUP($B$429,$4:$126,MATCH($P430&amp;"/"&amp;B$324,$2:$2,0),FALSE),"")</f>
        <v>13692374</v>
      </c>
      <c r="C430" s="21">
        <f t="shared" si="52"/>
        <v>14994569</v>
      </c>
      <c r="D430" s="21">
        <f t="shared" si="52"/>
        <v>16247643</v>
      </c>
      <c r="E430" s="21">
        <f t="shared" si="52"/>
        <v>21125552</v>
      </c>
      <c r="F430" s="21">
        <f t="shared" si="52"/>
        <v>25817466</v>
      </c>
      <c r="G430" s="21">
        <f t="shared" si="52"/>
        <v>37179380</v>
      </c>
      <c r="H430" s="21">
        <f t="shared" si="52"/>
        <v>40411041</v>
      </c>
      <c r="I430" s="21">
        <f t="shared" si="52"/>
        <v>43890344</v>
      </c>
      <c r="J430" s="21">
        <f t="shared" si="52"/>
        <v>44508503</v>
      </c>
      <c r="K430" s="21">
        <f t="shared" si="52"/>
        <v>43693292</v>
      </c>
      <c r="L430" s="21">
        <f t="shared" si="52"/>
        <v>44547613</v>
      </c>
      <c r="M430" s="21">
        <f t="shared" si="52"/>
        <v>43289189</v>
      </c>
      <c r="N430" s="21">
        <f t="shared" si="52"/>
        <v>49064892</v>
      </c>
      <c r="O430" s="19"/>
      <c r="P430" s="22" t="s">
        <v>899</v>
      </c>
      <c r="Q430" s="10"/>
      <c r="R430" s="10"/>
      <c r="S430" s="10"/>
      <c r="T430" s="10"/>
      <c r="U430" s="10"/>
      <c r="V430" s="10"/>
      <c r="W430" s="10"/>
      <c r="X430" s="10"/>
      <c r="Y430" s="10"/>
      <c r="Z430" s="10"/>
      <c r="AA430" s="10"/>
      <c r="AB430" s="10"/>
      <c r="AC430" s="10"/>
      <c r="AD430" s="10"/>
      <c r="AE430" s="10"/>
      <c r="AF430" s="10"/>
      <c r="AG430" s="10"/>
      <c r="AH430" s="10"/>
      <c r="AI430" s="10"/>
      <c r="AJ430" s="10"/>
      <c r="AK430" s="10"/>
      <c r="AL430" s="10"/>
      <c r="AM430" s="10"/>
      <c r="AN430" s="10"/>
      <c r="AO430" s="10"/>
      <c r="AP430" s="10"/>
      <c r="AQ430" s="10"/>
      <c r="AR430" s="10"/>
      <c r="AS430" s="10"/>
      <c r="AT430" s="10"/>
      <c r="AU430" s="10"/>
      <c r="AV430" s="10"/>
      <c r="AW430" s="10"/>
      <c r="AX430" s="10"/>
      <c r="AY430" s="10"/>
      <c r="AZ430" s="10"/>
      <c r="BA430" s="10"/>
      <c r="BB430" s="10"/>
      <c r="BC430" s="10"/>
      <c r="BD430" s="10"/>
      <c r="BE430" s="10"/>
      <c r="BF430" s="10"/>
      <c r="BG430" s="10"/>
      <c r="BH430" s="10"/>
      <c r="BI430" s="10"/>
      <c r="BJ430" s="10"/>
      <c r="BK430" s="10"/>
      <c r="BL430" s="10"/>
      <c r="BM430" s="10"/>
      <c r="BN430" s="10"/>
      <c r="BO430" s="10"/>
      <c r="BP430" s="10"/>
      <c r="BQ430" s="10"/>
      <c r="BR430" s="10"/>
      <c r="BS430" s="10"/>
    </row>
    <row r="431" spans="1:71" ht="16.5" customHeight="1" x14ac:dyDescent="0.3">
      <c r="A431" s="10"/>
      <c r="B431" s="21">
        <f t="shared" si="52"/>
        <v>13665487</v>
      </c>
      <c r="C431" s="21">
        <f t="shared" si="52"/>
        <v>15347245</v>
      </c>
      <c r="D431" s="21">
        <f t="shared" si="52"/>
        <v>17119678</v>
      </c>
      <c r="E431" s="21">
        <f t="shared" si="52"/>
        <v>22125142</v>
      </c>
      <c r="F431" s="21">
        <f t="shared" si="52"/>
        <v>36480062</v>
      </c>
      <c r="G431" s="21">
        <f t="shared" si="52"/>
        <v>37172385</v>
      </c>
      <c r="H431" s="21">
        <f t="shared" si="52"/>
        <v>40816354</v>
      </c>
      <c r="I431" s="21">
        <f t="shared" si="52"/>
        <v>45183687</v>
      </c>
      <c r="J431" s="21">
        <f t="shared" si="52"/>
        <v>44113728</v>
      </c>
      <c r="K431" s="21">
        <f t="shared" si="52"/>
        <v>44606493</v>
      </c>
      <c r="L431" s="21">
        <f t="shared" si="52"/>
        <v>42973688</v>
      </c>
      <c r="M431" s="21">
        <f t="shared" si="52"/>
        <v>42511024</v>
      </c>
      <c r="N431" s="21">
        <f t="shared" si="52"/>
        <v>49965075</v>
      </c>
      <c r="O431" s="19"/>
      <c r="P431" s="22" t="s">
        <v>900</v>
      </c>
      <c r="Q431" s="10"/>
      <c r="R431" s="10"/>
      <c r="S431" s="10"/>
      <c r="T431" s="10"/>
      <c r="U431" s="10"/>
      <c r="V431" s="10"/>
      <c r="W431" s="10"/>
      <c r="X431" s="10"/>
      <c r="Y431" s="10"/>
      <c r="Z431" s="10"/>
      <c r="AA431" s="10"/>
      <c r="AB431" s="10"/>
      <c r="AC431" s="10"/>
      <c r="AD431" s="10"/>
      <c r="AE431" s="10"/>
      <c r="AF431" s="10"/>
      <c r="AG431" s="10"/>
      <c r="AH431" s="10"/>
      <c r="AI431" s="10"/>
      <c r="AJ431" s="10"/>
      <c r="AK431" s="10"/>
      <c r="AL431" s="10"/>
      <c r="AM431" s="10"/>
      <c r="AN431" s="10"/>
      <c r="AO431" s="10"/>
      <c r="AP431" s="10"/>
      <c r="AQ431" s="10"/>
      <c r="AR431" s="10"/>
      <c r="AS431" s="10"/>
      <c r="AT431" s="10"/>
      <c r="AU431" s="10"/>
      <c r="AV431" s="10"/>
      <c r="AW431" s="10"/>
      <c r="AX431" s="10"/>
      <c r="AY431" s="10"/>
      <c r="AZ431" s="10"/>
      <c r="BA431" s="10"/>
      <c r="BB431" s="10"/>
      <c r="BC431" s="10"/>
      <c r="BD431" s="10"/>
      <c r="BE431" s="10"/>
      <c r="BF431" s="10"/>
      <c r="BG431" s="10"/>
      <c r="BH431" s="10"/>
      <c r="BI431" s="10"/>
      <c r="BJ431" s="10"/>
      <c r="BK431" s="10"/>
      <c r="BL431" s="10"/>
      <c r="BM431" s="10"/>
      <c r="BN431" s="10"/>
      <c r="BO431" s="10"/>
      <c r="BP431" s="10"/>
      <c r="BQ431" s="10"/>
      <c r="BR431" s="10"/>
      <c r="BS431" s="10"/>
    </row>
    <row r="432" spans="1:71" ht="16.5" customHeight="1" x14ac:dyDescent="0.3">
      <c r="A432" s="10"/>
      <c r="B432" s="21">
        <f t="shared" si="52"/>
        <v>14110421</v>
      </c>
      <c r="C432" s="21">
        <f t="shared" si="52"/>
        <v>15548468</v>
      </c>
      <c r="D432" s="21">
        <f t="shared" si="52"/>
        <v>16982836</v>
      </c>
      <c r="E432" s="21">
        <f t="shared" si="52"/>
        <v>22873659</v>
      </c>
      <c r="F432" s="21">
        <f t="shared" si="52"/>
        <v>36761810</v>
      </c>
      <c r="G432" s="21">
        <f t="shared" si="52"/>
        <v>37983801</v>
      </c>
      <c r="H432" s="21">
        <f t="shared" si="52"/>
        <v>40561782</v>
      </c>
      <c r="I432" s="21">
        <f t="shared" si="52"/>
        <v>46435045</v>
      </c>
      <c r="J432" s="21">
        <f t="shared" si="52"/>
        <v>42338314</v>
      </c>
      <c r="K432" s="21">
        <f t="shared" si="52"/>
        <v>44529689</v>
      </c>
      <c r="L432" s="21">
        <f t="shared" si="52"/>
        <v>42470167</v>
      </c>
      <c r="M432" s="21">
        <f t="shared" si="52"/>
        <v>41794418</v>
      </c>
      <c r="N432" s="21">
        <f t="shared" si="52"/>
        <v>50666139</v>
      </c>
      <c r="O432" s="19"/>
      <c r="P432" s="22" t="s">
        <v>901</v>
      </c>
      <c r="Q432" s="10"/>
      <c r="R432" s="10"/>
      <c r="S432" s="10"/>
      <c r="T432" s="10"/>
      <c r="U432" s="10"/>
      <c r="V432" s="10"/>
      <c r="W432" s="10"/>
      <c r="X432" s="10"/>
      <c r="Y432" s="10"/>
      <c r="Z432" s="10"/>
      <c r="AA432" s="10"/>
      <c r="AB432" s="10"/>
      <c r="AC432" s="10"/>
      <c r="AD432" s="10"/>
      <c r="AE432" s="10"/>
      <c r="AF432" s="10"/>
      <c r="AG432" s="10"/>
      <c r="AH432" s="10"/>
      <c r="AI432" s="10"/>
      <c r="AJ432" s="10"/>
      <c r="AK432" s="10"/>
      <c r="AL432" s="10"/>
      <c r="AM432" s="10"/>
      <c r="AN432" s="10"/>
      <c r="AO432" s="10"/>
      <c r="AP432" s="10"/>
      <c r="AQ432" s="10"/>
      <c r="AR432" s="10"/>
      <c r="AS432" s="10"/>
      <c r="AT432" s="10"/>
      <c r="AU432" s="10"/>
      <c r="AV432" s="10"/>
      <c r="AW432" s="10"/>
      <c r="AX432" s="10"/>
      <c r="AY432" s="10"/>
      <c r="AZ432" s="10"/>
      <c r="BA432" s="10"/>
      <c r="BB432" s="10"/>
      <c r="BC432" s="10"/>
      <c r="BD432" s="10"/>
      <c r="BE432" s="10"/>
      <c r="BF432" s="10"/>
      <c r="BG432" s="10"/>
      <c r="BH432" s="10"/>
      <c r="BI432" s="10"/>
      <c r="BJ432" s="10"/>
      <c r="BK432" s="10"/>
      <c r="BL432" s="10"/>
      <c r="BM432" s="10"/>
      <c r="BN432" s="10"/>
      <c r="BO432" s="10"/>
      <c r="BP432" s="10"/>
      <c r="BQ432" s="10"/>
      <c r="BR432" s="10"/>
      <c r="BS432" s="10"/>
    </row>
    <row r="433" spans="1:71" ht="16.5" customHeight="1" x14ac:dyDescent="0.3">
      <c r="A433" s="10"/>
      <c r="B433" s="21">
        <f t="shared" si="52"/>
        <v>14362271</v>
      </c>
      <c r="C433" s="21">
        <f t="shared" si="52"/>
        <v>16331121.220000001</v>
      </c>
      <c r="D433" s="21">
        <f t="shared" si="52"/>
        <v>20966986.93</v>
      </c>
      <c r="E433" s="21">
        <f t="shared" si="52"/>
        <v>24417643.52</v>
      </c>
      <c r="F433" s="21">
        <f t="shared" si="52"/>
        <v>37215429.886</v>
      </c>
      <c r="G433" s="21">
        <f t="shared" si="52"/>
        <v>39536378.692000002</v>
      </c>
      <c r="H433" s="21">
        <f t="shared" si="52"/>
        <v>43665382.811999999</v>
      </c>
      <c r="I433" s="21">
        <f t="shared" si="52"/>
        <v>45787493.350000001</v>
      </c>
      <c r="J433" s="21">
        <f t="shared" si="52"/>
        <v>43242675</v>
      </c>
      <c r="K433" s="21">
        <f t="shared" si="52"/>
        <v>44459402</v>
      </c>
      <c r="L433" s="21">
        <f t="shared" si="52"/>
        <v>43233471</v>
      </c>
      <c r="M433" s="21">
        <f t="shared" si="52"/>
        <v>48423199</v>
      </c>
      <c r="N433" s="21">
        <f>IFERROR(VLOOKUP($B$429,$4:$126,MATCH($P433&amp;"/"&amp;N$324,$2:$2,0),FALSE),IFERROR(VLOOKUP($B$429,$4:$126,MATCH($P432&amp;"/"&amp;N$324,$2:$2,0),FALSE),IFERROR(VLOOKUP($B$429,$4:$126,MATCH($P431&amp;"/"&amp;N$324,$2:$2,0),FALSE),IFERROR(VLOOKUP($B$429,$4:$126,MATCH($P430&amp;"/"&amp;N$324,$2:$2,0),FALSE),""))))</f>
        <v>50666139</v>
      </c>
      <c r="O433" s="19">
        <f t="shared" ref="O433:O434" si="53">RATE(M$324-B$324,,-B433,M433)</f>
        <v>0.11682358859148047</v>
      </c>
      <c r="P433" s="22" t="s">
        <v>902</v>
      </c>
      <c r="Q433" s="10"/>
      <c r="R433" s="10"/>
      <c r="S433" s="10"/>
      <c r="T433" s="10"/>
      <c r="U433" s="10"/>
      <c r="V433" s="10"/>
      <c r="W433" s="10"/>
      <c r="X433" s="10"/>
      <c r="Y433" s="10"/>
      <c r="Z433" s="10"/>
      <c r="AA433" s="10"/>
      <c r="AB433" s="10"/>
      <c r="AC433" s="10"/>
      <c r="AD433" s="10"/>
      <c r="AE433" s="10"/>
      <c r="AF433" s="10"/>
      <c r="AG433" s="10"/>
      <c r="AH433" s="10"/>
      <c r="AI433" s="10"/>
      <c r="AJ433" s="10"/>
      <c r="AK433" s="10"/>
      <c r="AL433" s="10"/>
      <c r="AM433" s="10"/>
      <c r="AN433" s="10"/>
      <c r="AO433" s="10"/>
      <c r="AP433" s="10"/>
      <c r="AQ433" s="10"/>
      <c r="AR433" s="10"/>
      <c r="AS433" s="10"/>
      <c r="AT433" s="10"/>
      <c r="AU433" s="10"/>
      <c r="AV433" s="10"/>
      <c r="AW433" s="10"/>
      <c r="AX433" s="10"/>
      <c r="AY433" s="10"/>
      <c r="AZ433" s="10"/>
      <c r="BA433" s="10"/>
      <c r="BB433" s="10"/>
      <c r="BC433" s="10"/>
      <c r="BD433" s="10"/>
      <c r="BE433" s="10"/>
      <c r="BF433" s="10"/>
      <c r="BG433" s="10"/>
      <c r="BH433" s="10"/>
      <c r="BI433" s="10"/>
      <c r="BJ433" s="10"/>
      <c r="BK433" s="10"/>
      <c r="BL433" s="10"/>
      <c r="BM433" s="10"/>
      <c r="BN433" s="10"/>
      <c r="BO433" s="10"/>
      <c r="BP433" s="10"/>
      <c r="BQ433" s="10"/>
      <c r="BR433" s="10"/>
      <c r="BS433" s="10"/>
    </row>
    <row r="434" spans="1:71" ht="16.5" customHeight="1" x14ac:dyDescent="0.3">
      <c r="A434" s="26"/>
      <c r="B434" s="23">
        <f t="shared" ref="B434:N434" si="54">+B433/B$378</f>
        <v>0.36027015587824401</v>
      </c>
      <c r="C434" s="23">
        <f t="shared" si="54"/>
        <v>0.45528706816113523</v>
      </c>
      <c r="D434" s="23">
        <f t="shared" si="54"/>
        <v>0.28039381946440084</v>
      </c>
      <c r="E434" s="23">
        <f t="shared" si="54"/>
        <v>0.29337703929578868</v>
      </c>
      <c r="F434" s="23">
        <f t="shared" si="54"/>
        <v>0.39273914035054941</v>
      </c>
      <c r="G434" s="23">
        <f t="shared" si="54"/>
        <v>0.3650962731937763</v>
      </c>
      <c r="H434" s="23">
        <f t="shared" si="54"/>
        <v>0.3782430375231759</v>
      </c>
      <c r="I434" s="23">
        <f t="shared" si="54"/>
        <v>0.41073484922213394</v>
      </c>
      <c r="J434" s="23">
        <f t="shared" si="54"/>
        <v>0.30374413912452908</v>
      </c>
      <c r="K434" s="23">
        <f t="shared" si="54"/>
        <v>0.30395940480721068</v>
      </c>
      <c r="L434" s="23">
        <f t="shared" si="54"/>
        <v>0.30464109768757569</v>
      </c>
      <c r="M434" s="23">
        <f t="shared" si="54"/>
        <v>0.34122699955518693</v>
      </c>
      <c r="N434" s="23">
        <f t="shared" si="54"/>
        <v>0.34993117461260093</v>
      </c>
      <c r="O434" s="19">
        <f t="shared" si="53"/>
        <v>-4.9247642373994802E-3</v>
      </c>
      <c r="P434" s="24" t="s">
        <v>903</v>
      </c>
      <c r="Q434" s="10"/>
      <c r="R434" s="10"/>
      <c r="S434" s="10"/>
      <c r="T434" s="10"/>
      <c r="U434" s="10"/>
      <c r="V434" s="10"/>
      <c r="W434" s="10"/>
      <c r="X434" s="10"/>
      <c r="Y434" s="10"/>
      <c r="Z434" s="10"/>
      <c r="AA434" s="10"/>
      <c r="AB434" s="10"/>
      <c r="AC434" s="10"/>
      <c r="AD434" s="10"/>
      <c r="AE434" s="10"/>
      <c r="AF434" s="10"/>
      <c r="AG434" s="10"/>
      <c r="AH434" s="10"/>
      <c r="AI434" s="10"/>
      <c r="AJ434" s="10"/>
      <c r="AK434" s="10"/>
      <c r="AL434" s="10"/>
      <c r="AM434" s="10"/>
      <c r="AN434" s="10"/>
      <c r="AO434" s="10"/>
      <c r="AP434" s="10"/>
      <c r="AQ434" s="10"/>
      <c r="AR434" s="10"/>
      <c r="AS434" s="10"/>
      <c r="AT434" s="10"/>
      <c r="AU434" s="10"/>
      <c r="AV434" s="10"/>
      <c r="AW434" s="10"/>
      <c r="AX434" s="10"/>
      <c r="AY434" s="10"/>
      <c r="AZ434" s="10"/>
      <c r="BA434" s="10"/>
      <c r="BB434" s="10"/>
      <c r="BC434" s="10"/>
      <c r="BD434" s="10"/>
      <c r="BE434" s="10"/>
      <c r="BF434" s="10"/>
      <c r="BG434" s="10"/>
      <c r="BH434" s="10"/>
      <c r="BI434" s="10"/>
      <c r="BJ434" s="10"/>
      <c r="BK434" s="10"/>
      <c r="BL434" s="10"/>
      <c r="BM434" s="10"/>
      <c r="BN434" s="10"/>
      <c r="BO434" s="10"/>
      <c r="BP434" s="10"/>
      <c r="BQ434" s="10"/>
      <c r="BR434" s="10"/>
      <c r="BS434" s="10"/>
    </row>
    <row r="435" spans="1:71" ht="16.5" customHeight="1" x14ac:dyDescent="0.3">
      <c r="A435" s="10"/>
      <c r="B435" s="163" t="s">
        <v>906</v>
      </c>
      <c r="C435" s="158"/>
      <c r="D435" s="158"/>
      <c r="E435" s="158"/>
      <c r="F435" s="158"/>
      <c r="G435" s="158"/>
      <c r="H435" s="158"/>
      <c r="I435" s="158"/>
      <c r="J435" s="158"/>
      <c r="K435" s="158"/>
      <c r="L435" s="158"/>
      <c r="M435" s="158"/>
      <c r="N435" s="159"/>
      <c r="O435" s="19"/>
      <c r="P435" s="27"/>
      <c r="Q435" s="10"/>
      <c r="R435" s="10"/>
      <c r="S435" s="10"/>
      <c r="T435" s="10"/>
      <c r="U435" s="10"/>
      <c r="V435" s="10"/>
      <c r="W435" s="10"/>
      <c r="X435" s="10"/>
      <c r="Y435" s="10"/>
      <c r="Z435" s="10"/>
      <c r="AA435" s="10"/>
      <c r="AB435" s="10"/>
      <c r="AC435" s="10"/>
      <c r="AD435" s="10"/>
      <c r="AE435" s="10"/>
      <c r="AF435" s="10"/>
      <c r="AG435" s="10"/>
      <c r="AH435" s="10"/>
      <c r="AI435" s="10"/>
      <c r="AJ435" s="10"/>
      <c r="AK435" s="10"/>
      <c r="AL435" s="10"/>
      <c r="AM435" s="10"/>
      <c r="AN435" s="10"/>
      <c r="AO435" s="10"/>
      <c r="AP435" s="10"/>
      <c r="AQ435" s="10"/>
      <c r="AR435" s="10"/>
      <c r="AS435" s="10"/>
      <c r="AT435" s="10"/>
      <c r="AU435" s="10"/>
      <c r="AV435" s="10"/>
      <c r="AW435" s="10"/>
      <c r="AX435" s="10"/>
      <c r="AY435" s="10"/>
      <c r="AZ435" s="10"/>
      <c r="BA435" s="10"/>
      <c r="BB435" s="10"/>
      <c r="BC435" s="10"/>
      <c r="BD435" s="10"/>
      <c r="BE435" s="10"/>
      <c r="BF435" s="10"/>
      <c r="BG435" s="10"/>
      <c r="BH435" s="10"/>
      <c r="BI435" s="10"/>
      <c r="BJ435" s="10"/>
      <c r="BK435" s="10"/>
      <c r="BL435" s="10"/>
      <c r="BM435" s="10"/>
      <c r="BN435" s="10"/>
      <c r="BO435" s="10"/>
      <c r="BP435" s="10"/>
      <c r="BQ435" s="10"/>
      <c r="BR435" s="10"/>
      <c r="BS435" s="10"/>
    </row>
    <row r="436" spans="1:71" ht="16.5" customHeight="1" x14ac:dyDescent="0.3">
      <c r="A436" s="10"/>
      <c r="B436" s="163" t="s">
        <v>1026</v>
      </c>
      <c r="C436" s="158"/>
      <c r="D436" s="158"/>
      <c r="E436" s="158"/>
      <c r="F436" s="158"/>
      <c r="G436" s="158"/>
      <c r="H436" s="158"/>
      <c r="I436" s="158"/>
      <c r="J436" s="158"/>
      <c r="K436" s="158"/>
      <c r="L436" s="158"/>
      <c r="M436" s="158"/>
      <c r="N436" s="159"/>
      <c r="O436" s="19"/>
      <c r="P436" s="22"/>
      <c r="Q436" s="10"/>
      <c r="R436" s="10"/>
      <c r="S436" s="10"/>
      <c r="T436" s="10"/>
      <c r="U436" s="10"/>
      <c r="V436" s="10"/>
      <c r="W436" s="10"/>
      <c r="X436" s="10"/>
      <c r="Y436" s="10"/>
      <c r="Z436" s="10"/>
      <c r="AA436" s="10"/>
      <c r="AB436" s="10"/>
      <c r="AC436" s="10"/>
      <c r="AD436" s="10"/>
      <c r="AE436" s="10"/>
      <c r="AF436" s="10"/>
      <c r="AG436" s="10"/>
      <c r="AH436" s="10"/>
      <c r="AI436" s="10"/>
      <c r="AJ436" s="10"/>
      <c r="AK436" s="10"/>
      <c r="AL436" s="10"/>
      <c r="AM436" s="10"/>
      <c r="AN436" s="10"/>
      <c r="AO436" s="10"/>
      <c r="AP436" s="10"/>
      <c r="AQ436" s="10"/>
      <c r="AR436" s="10"/>
      <c r="AS436" s="10"/>
      <c r="AT436" s="10"/>
      <c r="AU436" s="10"/>
      <c r="AV436" s="10"/>
      <c r="AW436" s="10"/>
      <c r="AX436" s="10"/>
      <c r="AY436" s="10"/>
      <c r="AZ436" s="10"/>
      <c r="BA436" s="10"/>
      <c r="BB436" s="10"/>
      <c r="BC436" s="10"/>
      <c r="BD436" s="10"/>
      <c r="BE436" s="10"/>
      <c r="BF436" s="10"/>
      <c r="BG436" s="10"/>
      <c r="BH436" s="10"/>
      <c r="BI436" s="10"/>
      <c r="BJ436" s="10"/>
      <c r="BK436" s="10"/>
      <c r="BL436" s="10"/>
      <c r="BM436" s="10"/>
      <c r="BN436" s="10"/>
      <c r="BO436" s="10"/>
      <c r="BP436" s="10"/>
      <c r="BQ436" s="10"/>
      <c r="BR436" s="10"/>
      <c r="BS436" s="10"/>
    </row>
    <row r="437" spans="1:71" ht="16.5" customHeight="1" x14ac:dyDescent="0.3">
      <c r="A437" s="10"/>
      <c r="B437" s="28">
        <f t="shared" ref="B437:N440" si="55">IFERROR(VLOOKUP($B$436,$130:$203,MATCH($P437&amp;"/"&amp;B$324,$128:$128,0),FALSE),"")</f>
        <v>15415593</v>
      </c>
      <c r="C437" s="28">
        <f t="shared" si="55"/>
        <v>17666368</v>
      </c>
      <c r="D437" s="28">
        <f t="shared" si="55"/>
        <v>16328895</v>
      </c>
      <c r="E437" s="28">
        <f t="shared" si="55"/>
        <v>22705703</v>
      </c>
      <c r="F437" s="28">
        <f t="shared" si="55"/>
        <v>25304419</v>
      </c>
      <c r="G437" s="28">
        <f t="shared" si="55"/>
        <v>24441267</v>
      </c>
      <c r="H437" s="28">
        <f t="shared" si="55"/>
        <v>27948196</v>
      </c>
      <c r="I437" s="28">
        <f t="shared" si="55"/>
        <v>28605832</v>
      </c>
      <c r="J437" s="28">
        <f t="shared" si="55"/>
        <v>31256743</v>
      </c>
      <c r="K437" s="28">
        <f t="shared" si="55"/>
        <v>31426879</v>
      </c>
      <c r="L437" s="28">
        <f t="shared" si="55"/>
        <v>29702591</v>
      </c>
      <c r="M437" s="28">
        <f t="shared" si="55"/>
        <v>29369389</v>
      </c>
      <c r="N437" s="28">
        <f t="shared" si="55"/>
        <v>31103479</v>
      </c>
      <c r="O437" s="29"/>
      <c r="P437" s="22" t="s">
        <v>899</v>
      </c>
      <c r="Q437" s="30"/>
      <c r="R437" s="10"/>
      <c r="S437" s="10"/>
      <c r="T437" s="10"/>
      <c r="U437" s="10"/>
      <c r="V437" s="10"/>
      <c r="W437" s="10"/>
      <c r="X437" s="10"/>
      <c r="Y437" s="10"/>
      <c r="Z437" s="10"/>
      <c r="AA437" s="10"/>
      <c r="AB437" s="10"/>
      <c r="AC437" s="10"/>
      <c r="AD437" s="10"/>
      <c r="AE437" s="10"/>
      <c r="AF437" s="10"/>
      <c r="AG437" s="10"/>
      <c r="AH437" s="10"/>
      <c r="AI437" s="10"/>
      <c r="AJ437" s="10"/>
      <c r="AK437" s="10"/>
      <c r="AL437" s="10"/>
      <c r="AM437" s="10"/>
      <c r="AN437" s="10"/>
      <c r="AO437" s="10"/>
      <c r="AP437" s="10"/>
      <c r="AQ437" s="10"/>
      <c r="AR437" s="10"/>
      <c r="AS437" s="10"/>
      <c r="AT437" s="10"/>
      <c r="AU437" s="10"/>
      <c r="AV437" s="10"/>
      <c r="AW437" s="10"/>
      <c r="AX437" s="10"/>
      <c r="AY437" s="10"/>
      <c r="AZ437" s="10"/>
      <c r="BA437" s="10"/>
      <c r="BB437" s="10"/>
      <c r="BC437" s="10"/>
      <c r="BD437" s="10"/>
      <c r="BE437" s="10"/>
      <c r="BF437" s="10"/>
      <c r="BG437" s="10"/>
      <c r="BH437" s="10"/>
      <c r="BI437" s="10"/>
      <c r="BJ437" s="10"/>
      <c r="BK437" s="10"/>
      <c r="BL437" s="10"/>
      <c r="BM437" s="10"/>
      <c r="BN437" s="10"/>
      <c r="BO437" s="10"/>
      <c r="BP437" s="10"/>
      <c r="BQ437" s="10"/>
      <c r="BR437" s="10"/>
      <c r="BS437" s="10"/>
    </row>
    <row r="438" spans="1:71" ht="16.5" customHeight="1" x14ac:dyDescent="0.3">
      <c r="A438" s="10"/>
      <c r="B438" s="20">
        <f t="shared" si="55"/>
        <v>16792267</v>
      </c>
      <c r="C438" s="20">
        <f t="shared" si="55"/>
        <v>17195046</v>
      </c>
      <c r="D438" s="20">
        <f t="shared" si="55"/>
        <v>17092383</v>
      </c>
      <c r="E438" s="20">
        <f t="shared" si="55"/>
        <v>24859742</v>
      </c>
      <c r="F438" s="20">
        <f t="shared" si="55"/>
        <v>26757500</v>
      </c>
      <c r="G438" s="20">
        <f t="shared" si="55"/>
        <v>28119052</v>
      </c>
      <c r="H438" s="20">
        <f t="shared" si="55"/>
        <v>30258421</v>
      </c>
      <c r="I438" s="20">
        <f t="shared" si="55"/>
        <v>30641826</v>
      </c>
      <c r="J438" s="20">
        <f t="shared" si="55"/>
        <v>34440650</v>
      </c>
      <c r="K438" s="20">
        <f t="shared" si="55"/>
        <v>34817599</v>
      </c>
      <c r="L438" s="20">
        <f t="shared" si="55"/>
        <v>34136719</v>
      </c>
      <c r="M438" s="20">
        <f t="shared" si="55"/>
        <v>32213548</v>
      </c>
      <c r="N438" s="20">
        <f t="shared" si="55"/>
        <v>33050642</v>
      </c>
      <c r="O438" s="29"/>
      <c r="P438" s="22" t="s">
        <v>900</v>
      </c>
      <c r="Q438" s="10"/>
      <c r="R438" s="10"/>
      <c r="S438" s="10"/>
      <c r="T438" s="10"/>
      <c r="U438" s="10"/>
      <c r="V438" s="10"/>
      <c r="W438" s="10"/>
      <c r="X438" s="10"/>
      <c r="Y438" s="10"/>
      <c r="Z438" s="10"/>
      <c r="AA438" s="10"/>
      <c r="AB438" s="10"/>
      <c r="AC438" s="10"/>
      <c r="AD438" s="10"/>
      <c r="AE438" s="10"/>
      <c r="AF438" s="10"/>
      <c r="AG438" s="10"/>
      <c r="AH438" s="10"/>
      <c r="AI438" s="10"/>
      <c r="AJ438" s="10"/>
      <c r="AK438" s="10"/>
      <c r="AL438" s="10"/>
      <c r="AM438" s="10"/>
      <c r="AN438" s="10"/>
      <c r="AO438" s="10"/>
      <c r="AP438" s="10"/>
      <c r="AQ438" s="10"/>
      <c r="AR438" s="10"/>
      <c r="AS438" s="10"/>
      <c r="AT438" s="10"/>
      <c r="AU438" s="10"/>
      <c r="AV438" s="10"/>
      <c r="AW438" s="10"/>
      <c r="AX438" s="10"/>
      <c r="AY438" s="10"/>
      <c r="AZ438" s="10"/>
      <c r="BA438" s="10"/>
      <c r="BB438" s="10"/>
      <c r="BC438" s="10"/>
      <c r="BD438" s="10"/>
      <c r="BE438" s="10"/>
      <c r="BF438" s="10"/>
      <c r="BG438" s="10"/>
      <c r="BH438" s="10"/>
      <c r="BI438" s="10"/>
      <c r="BJ438" s="10"/>
      <c r="BK438" s="10"/>
      <c r="BL438" s="10"/>
      <c r="BM438" s="10"/>
      <c r="BN438" s="10"/>
      <c r="BO438" s="10"/>
      <c r="BP438" s="10"/>
      <c r="BQ438" s="10"/>
      <c r="BR438" s="10"/>
      <c r="BS438" s="10"/>
    </row>
    <row r="439" spans="1:71" ht="16.5" customHeight="1" x14ac:dyDescent="0.3">
      <c r="A439" s="10"/>
      <c r="B439" s="20">
        <f t="shared" si="55"/>
        <v>18430737</v>
      </c>
      <c r="C439" s="20">
        <f t="shared" si="55"/>
        <v>16931346</v>
      </c>
      <c r="D439" s="20">
        <f t="shared" si="55"/>
        <v>17437548</v>
      </c>
      <c r="E439" s="20">
        <f t="shared" si="55"/>
        <v>25105270</v>
      </c>
      <c r="F439" s="20">
        <f t="shared" si="55"/>
        <v>28326939</v>
      </c>
      <c r="G439" s="20">
        <f t="shared" si="55"/>
        <v>29464194</v>
      </c>
      <c r="H439" s="20">
        <f t="shared" si="55"/>
        <v>30423256</v>
      </c>
      <c r="I439" s="20">
        <f t="shared" si="55"/>
        <v>32602017</v>
      </c>
      <c r="J439" s="20">
        <f t="shared" si="55"/>
        <v>35127828</v>
      </c>
      <c r="K439" s="20">
        <f t="shared" si="55"/>
        <v>35185452</v>
      </c>
      <c r="L439" s="20">
        <f t="shared" si="55"/>
        <v>34173663</v>
      </c>
      <c r="M439" s="20">
        <f t="shared" si="55"/>
        <v>31837845</v>
      </c>
      <c r="N439" s="20">
        <f t="shared" si="55"/>
        <v>34784080</v>
      </c>
      <c r="O439" s="29"/>
      <c r="P439" s="22" t="s">
        <v>901</v>
      </c>
      <c r="Q439" s="10"/>
      <c r="R439" s="10"/>
      <c r="S439" s="10"/>
      <c r="T439" s="10"/>
      <c r="U439" s="10"/>
      <c r="V439" s="10"/>
      <c r="W439" s="10"/>
      <c r="X439" s="10"/>
      <c r="Y439" s="10"/>
      <c r="Z439" s="10"/>
      <c r="AA439" s="10"/>
      <c r="AB439" s="10"/>
      <c r="AC439" s="10"/>
      <c r="AD439" s="10"/>
      <c r="AE439" s="10"/>
      <c r="AF439" s="10"/>
      <c r="AG439" s="10"/>
      <c r="AH439" s="10"/>
      <c r="AI439" s="10"/>
      <c r="AJ439" s="10"/>
      <c r="AK439" s="10"/>
      <c r="AL439" s="10"/>
      <c r="AM439" s="10"/>
      <c r="AN439" s="10"/>
      <c r="AO439" s="10"/>
      <c r="AP439" s="10"/>
      <c r="AQ439" s="10"/>
      <c r="AR439" s="10"/>
      <c r="AS439" s="10"/>
      <c r="AT439" s="10"/>
      <c r="AU439" s="10"/>
      <c r="AV439" s="10"/>
      <c r="AW439" s="10"/>
      <c r="AX439" s="10"/>
      <c r="AY439" s="10"/>
      <c r="AZ439" s="10"/>
      <c r="BA439" s="10"/>
      <c r="BB439" s="10"/>
      <c r="BC439" s="10"/>
      <c r="BD439" s="10"/>
      <c r="BE439" s="10"/>
      <c r="BF439" s="10"/>
      <c r="BG439" s="10"/>
      <c r="BH439" s="10"/>
      <c r="BI439" s="10"/>
      <c r="BJ439" s="10"/>
      <c r="BK439" s="10"/>
      <c r="BL439" s="10"/>
      <c r="BM439" s="10"/>
      <c r="BN439" s="10"/>
      <c r="BO439" s="10"/>
      <c r="BP439" s="10"/>
      <c r="BQ439" s="10"/>
      <c r="BR439" s="10"/>
      <c r="BS439" s="10"/>
    </row>
    <row r="440" spans="1:71" ht="16.5" customHeight="1" x14ac:dyDescent="0.3">
      <c r="A440" s="10"/>
      <c r="B440" s="31" t="str">
        <f t="shared" si="55"/>
        <v/>
      </c>
      <c r="C440" s="31" t="str">
        <f t="shared" si="55"/>
        <v/>
      </c>
      <c r="D440" s="31" t="str">
        <f t="shared" si="55"/>
        <v/>
      </c>
      <c r="E440" s="31" t="str">
        <f t="shared" si="55"/>
        <v/>
      </c>
      <c r="F440" s="31" t="str">
        <f t="shared" si="55"/>
        <v/>
      </c>
      <c r="G440" s="31" t="str">
        <f t="shared" si="55"/>
        <v/>
      </c>
      <c r="H440" s="31" t="str">
        <f t="shared" si="55"/>
        <v/>
      </c>
      <c r="I440" s="31" t="str">
        <f t="shared" si="55"/>
        <v/>
      </c>
      <c r="J440" s="31" t="str">
        <f t="shared" si="55"/>
        <v/>
      </c>
      <c r="K440" s="31" t="str">
        <f t="shared" si="55"/>
        <v/>
      </c>
      <c r="L440" s="31" t="str">
        <f t="shared" si="55"/>
        <v/>
      </c>
      <c r="M440" s="31" t="str">
        <f t="shared" si="55"/>
        <v/>
      </c>
      <c r="N440" s="31" t="str">
        <f t="shared" si="55"/>
        <v/>
      </c>
      <c r="O440" s="29"/>
      <c r="P440" s="22" t="s">
        <v>907</v>
      </c>
      <c r="Q440" s="10"/>
      <c r="R440" s="10"/>
      <c r="S440" s="10"/>
      <c r="T440" s="10"/>
      <c r="U440" s="10"/>
      <c r="V440" s="10"/>
      <c r="W440" s="10"/>
      <c r="X440" s="10"/>
      <c r="Y440" s="10"/>
      <c r="Z440" s="10"/>
      <c r="AA440" s="10"/>
      <c r="AB440" s="10"/>
      <c r="AC440" s="10"/>
      <c r="AD440" s="10"/>
      <c r="AE440" s="10"/>
      <c r="AF440" s="10"/>
      <c r="AG440" s="10"/>
      <c r="AH440" s="10"/>
      <c r="AI440" s="10"/>
      <c r="AJ440" s="10"/>
      <c r="AK440" s="10"/>
      <c r="AL440" s="10"/>
      <c r="AM440" s="10"/>
      <c r="AN440" s="10"/>
      <c r="AO440" s="10"/>
      <c r="AP440" s="10"/>
      <c r="AQ440" s="10"/>
      <c r="AR440" s="10"/>
      <c r="AS440" s="10"/>
      <c r="AT440" s="10"/>
      <c r="AU440" s="10"/>
      <c r="AV440" s="10"/>
      <c r="AW440" s="10"/>
      <c r="AX440" s="10"/>
      <c r="AY440" s="10"/>
      <c r="AZ440" s="10"/>
      <c r="BA440" s="10"/>
      <c r="BB440" s="10"/>
      <c r="BC440" s="10"/>
      <c r="BD440" s="10"/>
      <c r="BE440" s="10"/>
      <c r="BF440" s="10"/>
      <c r="BG440" s="10"/>
      <c r="BH440" s="10"/>
      <c r="BI440" s="10"/>
      <c r="BJ440" s="10"/>
      <c r="BK440" s="10"/>
      <c r="BL440" s="10"/>
      <c r="BM440" s="10"/>
      <c r="BN440" s="10"/>
      <c r="BO440" s="10"/>
      <c r="BP440" s="10"/>
      <c r="BQ440" s="10"/>
      <c r="BR440" s="10"/>
      <c r="BS440" s="10"/>
    </row>
    <row r="441" spans="1:71" ht="16.5" customHeight="1" x14ac:dyDescent="0.3">
      <c r="A441" s="10"/>
      <c r="B441" s="28">
        <f t="shared" ref="B441:M441" si="56">SUM(B437:B440)</f>
        <v>50638597</v>
      </c>
      <c r="C441" s="28">
        <f t="shared" si="56"/>
        <v>51792760</v>
      </c>
      <c r="D441" s="28">
        <f t="shared" si="56"/>
        <v>50858826</v>
      </c>
      <c r="E441" s="28">
        <f t="shared" si="56"/>
        <v>72670715</v>
      </c>
      <c r="F441" s="28">
        <f t="shared" si="56"/>
        <v>80388858</v>
      </c>
      <c r="G441" s="28">
        <f t="shared" si="56"/>
        <v>82024513</v>
      </c>
      <c r="H441" s="28">
        <f t="shared" si="56"/>
        <v>88629873</v>
      </c>
      <c r="I441" s="28">
        <f t="shared" si="56"/>
        <v>91849675</v>
      </c>
      <c r="J441" s="28">
        <f t="shared" si="56"/>
        <v>100825221</v>
      </c>
      <c r="K441" s="28">
        <f t="shared" si="56"/>
        <v>101429930</v>
      </c>
      <c r="L441" s="28">
        <f t="shared" si="56"/>
        <v>98012973</v>
      </c>
      <c r="M441" s="28">
        <f t="shared" si="56"/>
        <v>93420782</v>
      </c>
      <c r="N441" s="28">
        <f>IF(N438="",N437*4,IF(N439="",(N438+N437)*2,IF(N440="",((N439+N438+N437)/3)*4,SUM(N437:N440))))</f>
        <v>131917601.33333333</v>
      </c>
      <c r="O441" s="19">
        <f>RATE(M$324-B$324,,-B441,M441)</f>
        <v>5.7251593823023778E-2</v>
      </c>
      <c r="P441" s="22" t="s">
        <v>902</v>
      </c>
      <c r="Q441" s="10"/>
      <c r="R441" s="10"/>
      <c r="S441" s="10"/>
      <c r="T441" s="10"/>
      <c r="U441" s="10"/>
      <c r="V441" s="10"/>
      <c r="W441" s="10"/>
      <c r="X441" s="10"/>
      <c r="Y441" s="10"/>
      <c r="Z441" s="10"/>
      <c r="AA441" s="10"/>
      <c r="AB441" s="10"/>
      <c r="AC441" s="10"/>
      <c r="AD441" s="10"/>
      <c r="AE441" s="10"/>
      <c r="AF441" s="10"/>
      <c r="AG441" s="10"/>
      <c r="AH441" s="10"/>
      <c r="AI441" s="10"/>
      <c r="AJ441" s="10"/>
      <c r="AK441" s="10"/>
      <c r="AL441" s="10"/>
      <c r="AM441" s="10"/>
      <c r="AN441" s="10"/>
      <c r="AO441" s="10"/>
      <c r="AP441" s="10"/>
      <c r="AQ441" s="10"/>
      <c r="AR441" s="10"/>
      <c r="AS441" s="10"/>
      <c r="AT441" s="10"/>
      <c r="AU441" s="10"/>
      <c r="AV441" s="10"/>
      <c r="AW441" s="10"/>
      <c r="AX441" s="10"/>
      <c r="AY441" s="10"/>
      <c r="AZ441" s="10"/>
      <c r="BA441" s="10"/>
      <c r="BB441" s="10"/>
      <c r="BC441" s="10"/>
      <c r="BD441" s="10"/>
      <c r="BE441" s="10"/>
      <c r="BF441" s="10"/>
      <c r="BG441" s="10"/>
      <c r="BH441" s="10"/>
      <c r="BI441" s="10"/>
      <c r="BJ441" s="10"/>
      <c r="BK441" s="10"/>
      <c r="BL441" s="10"/>
      <c r="BM441" s="10"/>
      <c r="BN441" s="10"/>
      <c r="BO441" s="10"/>
      <c r="BP441" s="10"/>
      <c r="BQ441" s="10"/>
      <c r="BR441" s="10"/>
      <c r="BS441" s="10"/>
    </row>
    <row r="442" spans="1:71" ht="16.5" customHeight="1" x14ac:dyDescent="0.3">
      <c r="A442" s="120"/>
      <c r="B442" s="32"/>
      <c r="C442" s="33">
        <f t="shared" ref="C442:N442" si="57">C441/B441-1</f>
        <v>2.2792159901270592E-2</v>
      </c>
      <c r="D442" s="33">
        <f t="shared" si="57"/>
        <v>-1.8032134221076412E-2</v>
      </c>
      <c r="E442" s="33">
        <f t="shared" si="57"/>
        <v>0.42887126415383636</v>
      </c>
      <c r="F442" s="33">
        <f t="shared" si="57"/>
        <v>0.1062070601617171</v>
      </c>
      <c r="G442" s="33">
        <f t="shared" si="57"/>
        <v>2.0346787361999796E-2</v>
      </c>
      <c r="H442" s="33">
        <f t="shared" si="57"/>
        <v>8.052909744188308E-2</v>
      </c>
      <c r="I442" s="33">
        <f t="shared" si="57"/>
        <v>3.6328631543903978E-2</v>
      </c>
      <c r="J442" s="33">
        <f t="shared" si="57"/>
        <v>9.7719953826728378E-2</v>
      </c>
      <c r="K442" s="33">
        <f t="shared" si="57"/>
        <v>5.9975965735794556E-3</v>
      </c>
      <c r="L442" s="33">
        <f t="shared" si="57"/>
        <v>-3.3687857223208217E-2</v>
      </c>
      <c r="M442" s="33">
        <f t="shared" si="57"/>
        <v>-4.685288956595568E-2</v>
      </c>
      <c r="N442" s="23">
        <f t="shared" si="57"/>
        <v>0.41207982323818837</v>
      </c>
      <c r="O442" s="29"/>
      <c r="P442" s="24" t="s">
        <v>908</v>
      </c>
      <c r="Q442" s="120"/>
      <c r="R442" s="120"/>
      <c r="S442" s="120"/>
      <c r="T442" s="120"/>
      <c r="U442" s="120"/>
      <c r="V442" s="120"/>
      <c r="W442" s="120"/>
      <c r="X442" s="120"/>
      <c r="Y442" s="120"/>
      <c r="Z442" s="120"/>
      <c r="AA442" s="120"/>
      <c r="AB442" s="120"/>
      <c r="AC442" s="120"/>
      <c r="AD442" s="120"/>
      <c r="AE442" s="120"/>
      <c r="AF442" s="120"/>
      <c r="AG442" s="120"/>
      <c r="AH442" s="120"/>
      <c r="AI442" s="120"/>
      <c r="AJ442" s="120"/>
      <c r="AK442" s="120"/>
      <c r="AL442" s="120"/>
      <c r="AM442" s="120"/>
      <c r="AN442" s="120"/>
      <c r="AO442" s="120"/>
      <c r="AP442" s="120"/>
      <c r="AQ442" s="120"/>
      <c r="AR442" s="120"/>
      <c r="AS442" s="120"/>
      <c r="AT442" s="120"/>
      <c r="AU442" s="120"/>
      <c r="AV442" s="120"/>
      <c r="AW442" s="120"/>
      <c r="AX442" s="120"/>
      <c r="AY442" s="120"/>
      <c r="AZ442" s="120"/>
      <c r="BA442" s="120"/>
      <c r="BB442" s="120"/>
      <c r="BC442" s="120"/>
      <c r="BD442" s="120"/>
      <c r="BE442" s="120"/>
      <c r="BF442" s="120"/>
      <c r="BG442" s="120"/>
      <c r="BH442" s="120"/>
      <c r="BI442" s="120"/>
      <c r="BJ442" s="120"/>
      <c r="BK442" s="120"/>
      <c r="BL442" s="120"/>
      <c r="BM442" s="120"/>
      <c r="BN442" s="120"/>
      <c r="BO442" s="120"/>
      <c r="BP442" s="120"/>
      <c r="BQ442" s="120"/>
      <c r="BR442" s="120"/>
      <c r="BS442" s="120"/>
    </row>
    <row r="443" spans="1:71" ht="16.5" customHeight="1" x14ac:dyDescent="0.3">
      <c r="A443" s="10"/>
      <c r="B443" s="163" t="s">
        <v>1029</v>
      </c>
      <c r="C443" s="158"/>
      <c r="D443" s="158"/>
      <c r="E443" s="158"/>
      <c r="F443" s="158"/>
      <c r="G443" s="158"/>
      <c r="H443" s="158"/>
      <c r="I443" s="158"/>
      <c r="J443" s="158"/>
      <c r="K443" s="158"/>
      <c r="L443" s="158"/>
      <c r="M443" s="158"/>
      <c r="N443" s="159"/>
      <c r="O443" s="19"/>
      <c r="P443" s="22"/>
      <c r="Q443" s="10"/>
      <c r="R443" s="10"/>
      <c r="S443" s="10"/>
      <c r="T443" s="10"/>
      <c r="U443" s="10"/>
      <c r="V443" s="10"/>
      <c r="W443" s="10"/>
      <c r="X443" s="10"/>
      <c r="Y443" s="10"/>
      <c r="Z443" s="10"/>
      <c r="AA443" s="10"/>
      <c r="AB443" s="10"/>
      <c r="AC443" s="10"/>
      <c r="AD443" s="10"/>
      <c r="AE443" s="10"/>
      <c r="AF443" s="10"/>
      <c r="AG443" s="10"/>
      <c r="AH443" s="10"/>
      <c r="AI443" s="10"/>
      <c r="AJ443" s="10"/>
      <c r="AK443" s="10"/>
      <c r="AL443" s="10"/>
      <c r="AM443" s="10"/>
      <c r="AN443" s="10"/>
      <c r="AO443" s="10"/>
      <c r="AP443" s="10"/>
      <c r="AQ443" s="10"/>
      <c r="AR443" s="10"/>
      <c r="AS443" s="10"/>
      <c r="AT443" s="10"/>
      <c r="AU443" s="10"/>
      <c r="AV443" s="10"/>
      <c r="AW443" s="10"/>
      <c r="AX443" s="10"/>
      <c r="AY443" s="10"/>
      <c r="AZ443" s="10"/>
      <c r="BA443" s="10"/>
      <c r="BB443" s="10"/>
      <c r="BC443" s="10"/>
      <c r="BD443" s="10"/>
      <c r="BE443" s="10"/>
      <c r="BF443" s="10"/>
      <c r="BG443" s="10"/>
      <c r="BH443" s="10"/>
      <c r="BI443" s="10"/>
      <c r="BJ443" s="10"/>
      <c r="BK443" s="10"/>
      <c r="BL443" s="10"/>
      <c r="BM443" s="10"/>
      <c r="BN443" s="10"/>
      <c r="BO443" s="10"/>
      <c r="BP443" s="10"/>
      <c r="BQ443" s="10"/>
      <c r="BR443" s="10"/>
      <c r="BS443" s="10"/>
    </row>
    <row r="444" spans="1:71" ht="16.5" customHeight="1" x14ac:dyDescent="0.3">
      <c r="A444" s="10"/>
      <c r="B444" s="28">
        <f t="shared" ref="B444:N447" si="58">IFERROR(VLOOKUP($B$443,$130:$203,MATCH($P444&amp;"/"&amp;B$324,$128:$128,0),FALSE),"")</f>
        <v>572489</v>
      </c>
      <c r="C444" s="28">
        <f t="shared" si="58"/>
        <v>222705</v>
      </c>
      <c r="D444" s="28">
        <f t="shared" si="58"/>
        <v>411337</v>
      </c>
      <c r="E444" s="28">
        <f t="shared" si="58"/>
        <v>119542</v>
      </c>
      <c r="F444" s="28">
        <f t="shared" si="58"/>
        <v>373634</v>
      </c>
      <c r="G444" s="28">
        <f t="shared" si="58"/>
        <v>776443</v>
      </c>
      <c r="H444" s="28">
        <f t="shared" si="58"/>
        <v>461817</v>
      </c>
      <c r="I444" s="28">
        <f t="shared" si="58"/>
        <v>1309241</v>
      </c>
      <c r="J444" s="28">
        <f t="shared" si="58"/>
        <v>543206</v>
      </c>
      <c r="K444" s="28">
        <f t="shared" si="58"/>
        <v>1073567</v>
      </c>
      <c r="L444" s="28">
        <f t="shared" si="58"/>
        <v>1123619</v>
      </c>
      <c r="M444" s="28">
        <f t="shared" si="58"/>
        <v>674421</v>
      </c>
      <c r="N444" s="28">
        <f t="shared" si="58"/>
        <v>185510</v>
      </c>
      <c r="O444" s="19"/>
      <c r="P444" s="22" t="s">
        <v>899</v>
      </c>
      <c r="Q444" s="10"/>
      <c r="R444" s="10"/>
      <c r="S444" s="10"/>
      <c r="T444" s="10"/>
      <c r="U444" s="10"/>
      <c r="V444" s="10"/>
      <c r="W444" s="10"/>
      <c r="X444" s="10"/>
      <c r="Y444" s="10"/>
      <c r="Z444" s="10"/>
      <c r="AA444" s="10"/>
      <c r="AB444" s="10"/>
      <c r="AC444" s="10"/>
      <c r="AD444" s="10"/>
      <c r="AE444" s="10"/>
      <c r="AF444" s="10"/>
      <c r="AG444" s="10"/>
      <c r="AH444" s="10"/>
      <c r="AI444" s="10"/>
      <c r="AJ444" s="10"/>
      <c r="AK444" s="10"/>
      <c r="AL444" s="10"/>
      <c r="AM444" s="10"/>
      <c r="AN444" s="10"/>
      <c r="AO444" s="10"/>
      <c r="AP444" s="10"/>
      <c r="AQ444" s="10"/>
      <c r="AR444" s="10"/>
      <c r="AS444" s="10"/>
      <c r="AT444" s="10"/>
      <c r="AU444" s="10"/>
      <c r="AV444" s="10"/>
      <c r="AW444" s="10"/>
      <c r="AX444" s="10"/>
      <c r="AY444" s="10"/>
      <c r="AZ444" s="10"/>
      <c r="BA444" s="10"/>
      <c r="BB444" s="10"/>
      <c r="BC444" s="10"/>
      <c r="BD444" s="10"/>
      <c r="BE444" s="10"/>
      <c r="BF444" s="10"/>
      <c r="BG444" s="10"/>
      <c r="BH444" s="10"/>
      <c r="BI444" s="10"/>
      <c r="BJ444" s="10"/>
      <c r="BK444" s="10"/>
      <c r="BL444" s="10"/>
      <c r="BM444" s="10"/>
      <c r="BN444" s="10"/>
      <c r="BO444" s="10"/>
      <c r="BP444" s="10"/>
      <c r="BQ444" s="10"/>
      <c r="BR444" s="10"/>
      <c r="BS444" s="10"/>
    </row>
    <row r="445" spans="1:71" ht="16.5" customHeight="1" x14ac:dyDescent="0.3">
      <c r="A445" s="10"/>
      <c r="B445" s="20">
        <f t="shared" si="58"/>
        <v>80269</v>
      </c>
      <c r="C445" s="20">
        <f t="shared" si="58"/>
        <v>114458</v>
      </c>
      <c r="D445" s="20">
        <f t="shared" si="58"/>
        <v>191366</v>
      </c>
      <c r="E445" s="20">
        <f t="shared" si="58"/>
        <v>211038</v>
      </c>
      <c r="F445" s="20">
        <f t="shared" si="58"/>
        <v>120613</v>
      </c>
      <c r="G445" s="20">
        <f t="shared" si="58"/>
        <v>150946</v>
      </c>
      <c r="H445" s="20">
        <f t="shared" si="58"/>
        <v>359605</v>
      </c>
      <c r="I445" s="20">
        <f t="shared" si="58"/>
        <v>200035</v>
      </c>
      <c r="J445" s="20">
        <f t="shared" si="58"/>
        <v>364427</v>
      </c>
      <c r="K445" s="20">
        <f t="shared" si="58"/>
        <v>458525</v>
      </c>
      <c r="L445" s="20">
        <f t="shared" si="58"/>
        <v>864366</v>
      </c>
      <c r="M445" s="20">
        <f t="shared" si="58"/>
        <v>674354</v>
      </c>
      <c r="N445" s="20">
        <f t="shared" si="58"/>
        <v>593315</v>
      </c>
      <c r="O445" s="19"/>
      <c r="P445" s="22" t="s">
        <v>900</v>
      </c>
      <c r="Q445" s="10"/>
      <c r="R445" s="10"/>
      <c r="S445" s="10"/>
      <c r="T445" s="10"/>
      <c r="U445" s="10"/>
      <c r="V445" s="10"/>
      <c r="W445" s="10"/>
      <c r="X445" s="10"/>
      <c r="Y445" s="10"/>
      <c r="Z445" s="10"/>
      <c r="AA445" s="10"/>
      <c r="AB445" s="10"/>
      <c r="AC445" s="10"/>
      <c r="AD445" s="10"/>
      <c r="AE445" s="10"/>
      <c r="AF445" s="10"/>
      <c r="AG445" s="10"/>
      <c r="AH445" s="10"/>
      <c r="AI445" s="10"/>
      <c r="AJ445" s="10"/>
      <c r="AK445" s="10"/>
      <c r="AL445" s="10"/>
      <c r="AM445" s="10"/>
      <c r="AN445" s="10"/>
      <c r="AO445" s="10"/>
      <c r="AP445" s="10"/>
      <c r="AQ445" s="10"/>
      <c r="AR445" s="10"/>
      <c r="AS445" s="10"/>
      <c r="AT445" s="10"/>
      <c r="AU445" s="10"/>
      <c r="AV445" s="10"/>
      <c r="AW445" s="10"/>
      <c r="AX445" s="10"/>
      <c r="AY445" s="10"/>
      <c r="AZ445" s="10"/>
      <c r="BA445" s="10"/>
      <c r="BB445" s="10"/>
      <c r="BC445" s="10"/>
      <c r="BD445" s="10"/>
      <c r="BE445" s="10"/>
      <c r="BF445" s="10"/>
      <c r="BG445" s="10"/>
      <c r="BH445" s="10"/>
      <c r="BI445" s="10"/>
      <c r="BJ445" s="10"/>
      <c r="BK445" s="10"/>
      <c r="BL445" s="10"/>
      <c r="BM445" s="10"/>
      <c r="BN445" s="10"/>
      <c r="BO445" s="10"/>
      <c r="BP445" s="10"/>
      <c r="BQ445" s="10"/>
      <c r="BR445" s="10"/>
      <c r="BS445" s="10"/>
    </row>
    <row r="446" spans="1:71" ht="16.5" customHeight="1" x14ac:dyDescent="0.3">
      <c r="A446" s="10"/>
      <c r="B446" s="20">
        <f t="shared" si="58"/>
        <v>112201</v>
      </c>
      <c r="C446" s="20">
        <f t="shared" si="58"/>
        <v>245973</v>
      </c>
      <c r="D446" s="20">
        <f t="shared" si="58"/>
        <v>513329</v>
      </c>
      <c r="E446" s="20">
        <f t="shared" si="58"/>
        <v>297312</v>
      </c>
      <c r="F446" s="20">
        <f t="shared" si="58"/>
        <v>361695</v>
      </c>
      <c r="G446" s="20">
        <f t="shared" si="58"/>
        <v>271106</v>
      </c>
      <c r="H446" s="20">
        <f t="shared" si="58"/>
        <v>334003</v>
      </c>
      <c r="I446" s="20">
        <f t="shared" si="58"/>
        <v>246848</v>
      </c>
      <c r="J446" s="20">
        <f t="shared" si="58"/>
        <v>136844</v>
      </c>
      <c r="K446" s="20">
        <f t="shared" si="58"/>
        <v>862556</v>
      </c>
      <c r="L446" s="20">
        <f t="shared" si="58"/>
        <v>577816</v>
      </c>
      <c r="M446" s="20">
        <f t="shared" si="58"/>
        <v>555743</v>
      </c>
      <c r="N446" s="20">
        <f t="shared" si="58"/>
        <v>631093</v>
      </c>
      <c r="O446" s="19"/>
      <c r="P446" s="22" t="s">
        <v>901</v>
      </c>
      <c r="Q446" s="10"/>
      <c r="R446" s="10"/>
      <c r="S446" s="10"/>
      <c r="T446" s="10"/>
      <c r="U446" s="10"/>
      <c r="V446" s="10"/>
      <c r="W446" s="10"/>
      <c r="X446" s="10"/>
      <c r="Y446" s="10"/>
      <c r="Z446" s="10"/>
      <c r="AA446" s="10"/>
      <c r="AB446" s="10"/>
      <c r="AC446" s="10"/>
      <c r="AD446" s="10"/>
      <c r="AE446" s="10"/>
      <c r="AF446" s="10"/>
      <c r="AG446" s="10"/>
      <c r="AH446" s="10"/>
      <c r="AI446" s="10"/>
      <c r="AJ446" s="10"/>
      <c r="AK446" s="10"/>
      <c r="AL446" s="10"/>
      <c r="AM446" s="10"/>
      <c r="AN446" s="10"/>
      <c r="AO446" s="10"/>
      <c r="AP446" s="10"/>
      <c r="AQ446" s="10"/>
      <c r="AR446" s="10"/>
      <c r="AS446" s="10"/>
      <c r="AT446" s="10"/>
      <c r="AU446" s="10"/>
      <c r="AV446" s="10"/>
      <c r="AW446" s="10"/>
      <c r="AX446" s="10"/>
      <c r="AY446" s="10"/>
      <c r="AZ446" s="10"/>
      <c r="BA446" s="10"/>
      <c r="BB446" s="10"/>
      <c r="BC446" s="10"/>
      <c r="BD446" s="10"/>
      <c r="BE446" s="10"/>
      <c r="BF446" s="10"/>
      <c r="BG446" s="10"/>
      <c r="BH446" s="10"/>
      <c r="BI446" s="10"/>
      <c r="BJ446" s="10"/>
      <c r="BK446" s="10"/>
      <c r="BL446" s="10"/>
      <c r="BM446" s="10"/>
      <c r="BN446" s="10"/>
      <c r="BO446" s="10"/>
      <c r="BP446" s="10"/>
      <c r="BQ446" s="10"/>
      <c r="BR446" s="10"/>
      <c r="BS446" s="10"/>
    </row>
    <row r="447" spans="1:71" ht="16.5" customHeight="1" x14ac:dyDescent="0.3">
      <c r="A447" s="10"/>
      <c r="B447" s="31" t="str">
        <f t="shared" si="58"/>
        <v/>
      </c>
      <c r="C447" s="31" t="str">
        <f t="shared" si="58"/>
        <v/>
      </c>
      <c r="D447" s="31" t="str">
        <f t="shared" si="58"/>
        <v/>
      </c>
      <c r="E447" s="31" t="str">
        <f t="shared" si="58"/>
        <v/>
      </c>
      <c r="F447" s="31" t="str">
        <f t="shared" si="58"/>
        <v/>
      </c>
      <c r="G447" s="31" t="str">
        <f t="shared" si="58"/>
        <v/>
      </c>
      <c r="H447" s="31" t="str">
        <f t="shared" si="58"/>
        <v/>
      </c>
      <c r="I447" s="31" t="str">
        <f t="shared" si="58"/>
        <v/>
      </c>
      <c r="J447" s="31" t="str">
        <f t="shared" si="58"/>
        <v/>
      </c>
      <c r="K447" s="31" t="str">
        <f t="shared" si="58"/>
        <v/>
      </c>
      <c r="L447" s="31" t="str">
        <f t="shared" si="58"/>
        <v/>
      </c>
      <c r="M447" s="31" t="str">
        <f t="shared" si="58"/>
        <v/>
      </c>
      <c r="N447" s="31" t="str">
        <f t="shared" si="58"/>
        <v/>
      </c>
      <c r="O447" s="19"/>
      <c r="P447" s="22" t="s">
        <v>907</v>
      </c>
      <c r="Q447" s="10"/>
      <c r="R447" s="10"/>
      <c r="S447" s="10"/>
      <c r="T447" s="10"/>
      <c r="U447" s="10"/>
      <c r="V447" s="10"/>
      <c r="W447" s="10"/>
      <c r="X447" s="10"/>
      <c r="Y447" s="10"/>
      <c r="Z447" s="10"/>
      <c r="AA447" s="10"/>
      <c r="AB447" s="10"/>
      <c r="AC447" s="10"/>
      <c r="AD447" s="10"/>
      <c r="AE447" s="10"/>
      <c r="AF447" s="10"/>
      <c r="AG447" s="10"/>
      <c r="AH447" s="10"/>
      <c r="AI447" s="10"/>
      <c r="AJ447" s="10"/>
      <c r="AK447" s="10"/>
      <c r="AL447" s="10"/>
      <c r="AM447" s="10"/>
      <c r="AN447" s="10"/>
      <c r="AO447" s="10"/>
      <c r="AP447" s="10"/>
      <c r="AQ447" s="10"/>
      <c r="AR447" s="10"/>
      <c r="AS447" s="10"/>
      <c r="AT447" s="10"/>
      <c r="AU447" s="10"/>
      <c r="AV447" s="10"/>
      <c r="AW447" s="10"/>
      <c r="AX447" s="10"/>
      <c r="AY447" s="10"/>
      <c r="AZ447" s="10"/>
      <c r="BA447" s="10"/>
      <c r="BB447" s="10"/>
      <c r="BC447" s="10"/>
      <c r="BD447" s="10"/>
      <c r="BE447" s="10"/>
      <c r="BF447" s="10"/>
      <c r="BG447" s="10"/>
      <c r="BH447" s="10"/>
      <c r="BI447" s="10"/>
      <c r="BJ447" s="10"/>
      <c r="BK447" s="10"/>
      <c r="BL447" s="10"/>
      <c r="BM447" s="10"/>
      <c r="BN447" s="10"/>
      <c r="BO447" s="10"/>
      <c r="BP447" s="10"/>
      <c r="BQ447" s="10"/>
      <c r="BR447" s="10"/>
      <c r="BS447" s="10"/>
    </row>
    <row r="448" spans="1:71" ht="16.5" customHeight="1" x14ac:dyDescent="0.3">
      <c r="A448" s="10"/>
      <c r="B448" s="31">
        <f t="shared" ref="B448:M448" si="59">SUM(B444:B447)</f>
        <v>764959</v>
      </c>
      <c r="C448" s="31">
        <f t="shared" si="59"/>
        <v>583136</v>
      </c>
      <c r="D448" s="31">
        <f t="shared" si="59"/>
        <v>1116032</v>
      </c>
      <c r="E448" s="31">
        <f t="shared" si="59"/>
        <v>627892</v>
      </c>
      <c r="F448" s="31">
        <f t="shared" si="59"/>
        <v>855942</v>
      </c>
      <c r="G448" s="31">
        <f t="shared" si="59"/>
        <v>1198495</v>
      </c>
      <c r="H448" s="31">
        <f t="shared" si="59"/>
        <v>1155425</v>
      </c>
      <c r="I448" s="31">
        <f t="shared" si="59"/>
        <v>1756124</v>
      </c>
      <c r="J448" s="31">
        <f t="shared" si="59"/>
        <v>1044477</v>
      </c>
      <c r="K448" s="31">
        <f t="shared" si="59"/>
        <v>2394648</v>
      </c>
      <c r="L448" s="31">
        <f t="shared" si="59"/>
        <v>2565801</v>
      </c>
      <c r="M448" s="31">
        <f t="shared" si="59"/>
        <v>1904518</v>
      </c>
      <c r="N448" s="31">
        <f>IF(N445="",N444*4,IF(N446="",(N445+N444)*2,IF(N447="",((N446+N445+N444)/3)*4,SUM(N444:N447))))</f>
        <v>1879890.6666666667</v>
      </c>
      <c r="O448" s="19">
        <f>RATE(M$324-B$324,,-B448,M448)</f>
        <v>8.6459036926616009E-2</v>
      </c>
      <c r="P448" s="22" t="s">
        <v>902</v>
      </c>
      <c r="Q448" s="10"/>
      <c r="R448" s="10"/>
      <c r="S448" s="10"/>
      <c r="T448" s="10"/>
      <c r="U448" s="10"/>
      <c r="V448" s="10"/>
      <c r="W448" s="10"/>
      <c r="X448" s="10"/>
      <c r="Y448" s="10"/>
      <c r="Z448" s="10"/>
      <c r="AA448" s="10"/>
      <c r="AB448" s="10"/>
      <c r="AC448" s="10"/>
      <c r="AD448" s="10"/>
      <c r="AE448" s="10"/>
      <c r="AF448" s="10"/>
      <c r="AG448" s="10"/>
      <c r="AH448" s="10"/>
      <c r="AI448" s="10"/>
      <c r="AJ448" s="10"/>
      <c r="AK448" s="10"/>
      <c r="AL448" s="10"/>
      <c r="AM448" s="10"/>
      <c r="AN448" s="10"/>
      <c r="AO448" s="10"/>
      <c r="AP448" s="10"/>
      <c r="AQ448" s="10"/>
      <c r="AR448" s="10"/>
      <c r="AS448" s="10"/>
      <c r="AT448" s="10"/>
      <c r="AU448" s="10"/>
      <c r="AV448" s="10"/>
      <c r="AW448" s="10"/>
      <c r="AX448" s="10"/>
      <c r="AY448" s="10"/>
      <c r="AZ448" s="10"/>
      <c r="BA448" s="10"/>
      <c r="BB448" s="10"/>
      <c r="BC448" s="10"/>
      <c r="BD448" s="10"/>
      <c r="BE448" s="10"/>
      <c r="BF448" s="10"/>
      <c r="BG448" s="10"/>
      <c r="BH448" s="10"/>
      <c r="BI448" s="10"/>
      <c r="BJ448" s="10"/>
      <c r="BK448" s="10"/>
      <c r="BL448" s="10"/>
      <c r="BM448" s="10"/>
      <c r="BN448" s="10"/>
      <c r="BO448" s="10"/>
      <c r="BP448" s="10"/>
      <c r="BQ448" s="10"/>
      <c r="BR448" s="10"/>
      <c r="BS448" s="10"/>
    </row>
    <row r="449" spans="1:71" ht="16.5" customHeight="1" x14ac:dyDescent="0.3">
      <c r="A449" s="10"/>
      <c r="B449" s="163" t="s">
        <v>909</v>
      </c>
      <c r="C449" s="158"/>
      <c r="D449" s="158"/>
      <c r="E449" s="158"/>
      <c r="F449" s="158"/>
      <c r="G449" s="158"/>
      <c r="H449" s="158"/>
      <c r="I449" s="158"/>
      <c r="J449" s="158"/>
      <c r="K449" s="158"/>
      <c r="L449" s="158"/>
      <c r="M449" s="158"/>
      <c r="N449" s="159"/>
      <c r="O449" s="19"/>
      <c r="P449" s="22"/>
      <c r="Q449" s="10"/>
      <c r="R449" s="10"/>
      <c r="S449" s="10"/>
      <c r="T449" s="10"/>
      <c r="U449" s="10"/>
      <c r="V449" s="10"/>
      <c r="W449" s="10"/>
      <c r="X449" s="10"/>
      <c r="Y449" s="10"/>
      <c r="Z449" s="10"/>
      <c r="AA449" s="10"/>
      <c r="AB449" s="10"/>
      <c r="AC449" s="10"/>
      <c r="AD449" s="10"/>
      <c r="AE449" s="10"/>
      <c r="AF449" s="10"/>
      <c r="AG449" s="10"/>
      <c r="AH449" s="10"/>
      <c r="AI449" s="10"/>
      <c r="AJ449" s="10"/>
      <c r="AK449" s="10"/>
      <c r="AL449" s="10"/>
      <c r="AM449" s="10"/>
      <c r="AN449" s="10"/>
      <c r="AO449" s="10"/>
      <c r="AP449" s="10"/>
      <c r="AQ449" s="10"/>
      <c r="AR449" s="10"/>
      <c r="AS449" s="10"/>
      <c r="AT449" s="10"/>
      <c r="AU449" s="10"/>
      <c r="AV449" s="10"/>
      <c r="AW449" s="10"/>
      <c r="AX449" s="10"/>
      <c r="AY449" s="10"/>
      <c r="AZ449" s="10"/>
      <c r="BA449" s="10"/>
      <c r="BB449" s="10"/>
      <c r="BC449" s="10"/>
      <c r="BD449" s="10"/>
      <c r="BE449" s="10"/>
      <c r="BF449" s="10"/>
      <c r="BG449" s="10"/>
      <c r="BH449" s="10"/>
      <c r="BI449" s="10"/>
      <c r="BJ449" s="10"/>
      <c r="BK449" s="10"/>
      <c r="BL449" s="10"/>
      <c r="BM449" s="10"/>
      <c r="BN449" s="10"/>
      <c r="BO449" s="10"/>
      <c r="BP449" s="10"/>
      <c r="BQ449" s="10"/>
      <c r="BR449" s="10"/>
      <c r="BS449" s="10"/>
    </row>
    <row r="450" spans="1:71" ht="16.5" customHeight="1" x14ac:dyDescent="0.3">
      <c r="A450" s="10"/>
      <c r="B450" s="20">
        <f t="shared" ref="B450:N453" si="60">B444+B437</f>
        <v>15988082</v>
      </c>
      <c r="C450" s="20">
        <f t="shared" si="60"/>
        <v>17889073</v>
      </c>
      <c r="D450" s="20">
        <f t="shared" si="60"/>
        <v>16740232</v>
      </c>
      <c r="E450" s="20">
        <f t="shared" si="60"/>
        <v>22825245</v>
      </c>
      <c r="F450" s="20">
        <f t="shared" si="60"/>
        <v>25678053</v>
      </c>
      <c r="G450" s="20">
        <f t="shared" si="60"/>
        <v>25217710</v>
      </c>
      <c r="H450" s="20">
        <f t="shared" si="60"/>
        <v>28410013</v>
      </c>
      <c r="I450" s="20">
        <f t="shared" si="60"/>
        <v>29915073</v>
      </c>
      <c r="J450" s="20">
        <f t="shared" si="60"/>
        <v>31799949</v>
      </c>
      <c r="K450" s="20">
        <f t="shared" si="60"/>
        <v>32500446</v>
      </c>
      <c r="L450" s="20">
        <f t="shared" si="60"/>
        <v>30826210</v>
      </c>
      <c r="M450" s="20">
        <f t="shared" si="60"/>
        <v>30043810</v>
      </c>
      <c r="N450" s="20">
        <f t="shared" si="60"/>
        <v>31288989</v>
      </c>
      <c r="O450" s="19"/>
      <c r="P450" s="22" t="s">
        <v>899</v>
      </c>
      <c r="Q450" s="10"/>
      <c r="R450" s="10"/>
      <c r="S450" s="10"/>
      <c r="T450" s="10"/>
      <c r="U450" s="10"/>
      <c r="V450" s="10"/>
      <c r="W450" s="10"/>
      <c r="X450" s="10"/>
      <c r="Y450" s="10"/>
      <c r="Z450" s="10"/>
      <c r="AA450" s="10"/>
      <c r="AB450" s="10"/>
      <c r="AC450" s="10"/>
      <c r="AD450" s="10"/>
      <c r="AE450" s="10"/>
      <c r="AF450" s="10"/>
      <c r="AG450" s="10"/>
      <c r="AH450" s="10"/>
      <c r="AI450" s="10"/>
      <c r="AJ450" s="10"/>
      <c r="AK450" s="10"/>
      <c r="AL450" s="10"/>
      <c r="AM450" s="10"/>
      <c r="AN450" s="10"/>
      <c r="AO450" s="10"/>
      <c r="AP450" s="10"/>
      <c r="AQ450" s="10"/>
      <c r="AR450" s="10"/>
      <c r="AS450" s="10"/>
      <c r="AT450" s="10"/>
      <c r="AU450" s="10"/>
      <c r="AV450" s="10"/>
      <c r="AW450" s="10"/>
      <c r="AX450" s="10"/>
      <c r="AY450" s="10"/>
      <c r="AZ450" s="10"/>
      <c r="BA450" s="10"/>
      <c r="BB450" s="10"/>
      <c r="BC450" s="10"/>
      <c r="BD450" s="10"/>
      <c r="BE450" s="10"/>
      <c r="BF450" s="10"/>
      <c r="BG450" s="10"/>
      <c r="BH450" s="10"/>
      <c r="BI450" s="10"/>
      <c r="BJ450" s="10"/>
      <c r="BK450" s="10"/>
      <c r="BL450" s="10"/>
      <c r="BM450" s="10"/>
      <c r="BN450" s="10"/>
      <c r="BO450" s="10"/>
      <c r="BP450" s="10"/>
      <c r="BQ450" s="10"/>
      <c r="BR450" s="10"/>
      <c r="BS450" s="10"/>
    </row>
    <row r="451" spans="1:71" ht="16.5" customHeight="1" x14ac:dyDescent="0.3">
      <c r="A451" s="10"/>
      <c r="B451" s="20">
        <f t="shared" si="60"/>
        <v>16872536</v>
      </c>
      <c r="C451" s="20">
        <f t="shared" si="60"/>
        <v>17309504</v>
      </c>
      <c r="D451" s="20">
        <f t="shared" si="60"/>
        <v>17283749</v>
      </c>
      <c r="E451" s="20">
        <f t="shared" si="60"/>
        <v>25070780</v>
      </c>
      <c r="F451" s="20">
        <f t="shared" si="60"/>
        <v>26878113</v>
      </c>
      <c r="G451" s="20">
        <f t="shared" si="60"/>
        <v>28269998</v>
      </c>
      <c r="H451" s="20">
        <f t="shared" si="60"/>
        <v>30618026</v>
      </c>
      <c r="I451" s="20">
        <f t="shared" si="60"/>
        <v>30841861</v>
      </c>
      <c r="J451" s="20">
        <f t="shared" si="60"/>
        <v>34805077</v>
      </c>
      <c r="K451" s="20">
        <f t="shared" si="60"/>
        <v>35276124</v>
      </c>
      <c r="L451" s="20">
        <f t="shared" si="60"/>
        <v>35001085</v>
      </c>
      <c r="M451" s="20">
        <f t="shared" si="60"/>
        <v>32887902</v>
      </c>
      <c r="N451" s="20">
        <f t="shared" si="60"/>
        <v>33643957</v>
      </c>
      <c r="O451" s="19"/>
      <c r="P451" s="22" t="s">
        <v>900</v>
      </c>
      <c r="Q451" s="10"/>
      <c r="R451" s="10"/>
      <c r="S451" s="10"/>
      <c r="T451" s="10"/>
      <c r="U451" s="10"/>
      <c r="V451" s="10"/>
      <c r="W451" s="10"/>
      <c r="X451" s="10"/>
      <c r="Y451" s="10"/>
      <c r="Z451" s="10"/>
      <c r="AA451" s="10"/>
      <c r="AB451" s="10"/>
      <c r="AC451" s="10"/>
      <c r="AD451" s="10"/>
      <c r="AE451" s="10"/>
      <c r="AF451" s="10"/>
      <c r="AG451" s="10"/>
      <c r="AH451" s="10"/>
      <c r="AI451" s="10"/>
      <c r="AJ451" s="10"/>
      <c r="AK451" s="10"/>
      <c r="AL451" s="10"/>
      <c r="AM451" s="10"/>
      <c r="AN451" s="10"/>
      <c r="AO451" s="10"/>
      <c r="AP451" s="10"/>
      <c r="AQ451" s="10"/>
      <c r="AR451" s="10"/>
      <c r="AS451" s="10"/>
      <c r="AT451" s="10"/>
      <c r="AU451" s="10"/>
      <c r="AV451" s="10"/>
      <c r="AW451" s="10"/>
      <c r="AX451" s="10"/>
      <c r="AY451" s="10"/>
      <c r="AZ451" s="10"/>
      <c r="BA451" s="10"/>
      <c r="BB451" s="10"/>
      <c r="BC451" s="10"/>
      <c r="BD451" s="10"/>
      <c r="BE451" s="10"/>
      <c r="BF451" s="10"/>
      <c r="BG451" s="10"/>
      <c r="BH451" s="10"/>
      <c r="BI451" s="10"/>
      <c r="BJ451" s="10"/>
      <c r="BK451" s="10"/>
      <c r="BL451" s="10"/>
      <c r="BM451" s="10"/>
      <c r="BN451" s="10"/>
      <c r="BO451" s="10"/>
      <c r="BP451" s="10"/>
      <c r="BQ451" s="10"/>
      <c r="BR451" s="10"/>
      <c r="BS451" s="10"/>
    </row>
    <row r="452" spans="1:71" ht="16.5" customHeight="1" x14ac:dyDescent="0.3">
      <c r="A452" s="10"/>
      <c r="B452" s="20">
        <f t="shared" si="60"/>
        <v>18542938</v>
      </c>
      <c r="C452" s="20">
        <f t="shared" si="60"/>
        <v>17177319</v>
      </c>
      <c r="D452" s="20">
        <f t="shared" si="60"/>
        <v>17950877</v>
      </c>
      <c r="E452" s="20">
        <f t="shared" si="60"/>
        <v>25402582</v>
      </c>
      <c r="F452" s="20">
        <f t="shared" si="60"/>
        <v>28688634</v>
      </c>
      <c r="G452" s="20">
        <f t="shared" si="60"/>
        <v>29735300</v>
      </c>
      <c r="H452" s="20">
        <f t="shared" si="60"/>
        <v>30757259</v>
      </c>
      <c r="I452" s="20">
        <f t="shared" si="60"/>
        <v>32848865</v>
      </c>
      <c r="J452" s="20">
        <f t="shared" si="60"/>
        <v>35264672</v>
      </c>
      <c r="K452" s="20">
        <f t="shared" si="60"/>
        <v>36048008</v>
      </c>
      <c r="L452" s="20">
        <f t="shared" si="60"/>
        <v>34751479</v>
      </c>
      <c r="M452" s="20">
        <f t="shared" si="60"/>
        <v>32393588</v>
      </c>
      <c r="N452" s="20" t="str">
        <f t="shared" ref="N452:N453" si="61">IFERROR(VLOOKUP($B$405,$131:$202,MATCH($P452&amp;"/"&amp;N$315,$129:$129,0),FALSE),"")</f>
        <v/>
      </c>
      <c r="O452" s="19"/>
      <c r="P452" s="22" t="s">
        <v>901</v>
      </c>
      <c r="Q452" s="10"/>
      <c r="R452" s="10"/>
      <c r="S452" s="10"/>
      <c r="T452" s="10"/>
      <c r="U452" s="10"/>
      <c r="V452" s="10"/>
      <c r="W452" s="10"/>
      <c r="X452" s="10"/>
      <c r="Y452" s="10"/>
      <c r="Z452" s="10"/>
      <c r="AA452" s="10"/>
      <c r="AB452" s="10"/>
      <c r="AC452" s="10"/>
      <c r="AD452" s="10"/>
      <c r="AE452" s="10"/>
      <c r="AF452" s="10"/>
      <c r="AG452" s="10"/>
      <c r="AH452" s="10"/>
      <c r="AI452" s="10"/>
      <c r="AJ452" s="10"/>
      <c r="AK452" s="10"/>
      <c r="AL452" s="10"/>
      <c r="AM452" s="10"/>
      <c r="AN452" s="10"/>
      <c r="AO452" s="10"/>
      <c r="AP452" s="10"/>
      <c r="AQ452" s="10"/>
      <c r="AR452" s="10"/>
      <c r="AS452" s="10"/>
      <c r="AT452" s="10"/>
      <c r="AU452" s="10"/>
      <c r="AV452" s="10"/>
      <c r="AW452" s="10"/>
      <c r="AX452" s="10"/>
      <c r="AY452" s="10"/>
      <c r="AZ452" s="10"/>
      <c r="BA452" s="10"/>
      <c r="BB452" s="10"/>
      <c r="BC452" s="10"/>
      <c r="BD452" s="10"/>
      <c r="BE452" s="10"/>
      <c r="BF452" s="10"/>
      <c r="BG452" s="10"/>
      <c r="BH452" s="10"/>
      <c r="BI452" s="10"/>
      <c r="BJ452" s="10"/>
      <c r="BK452" s="10"/>
      <c r="BL452" s="10"/>
      <c r="BM452" s="10"/>
      <c r="BN452" s="10"/>
      <c r="BO452" s="10"/>
      <c r="BP452" s="10"/>
      <c r="BQ452" s="10"/>
      <c r="BR452" s="10"/>
      <c r="BS452" s="10"/>
    </row>
    <row r="453" spans="1:71" ht="16.5" customHeight="1" x14ac:dyDescent="0.3">
      <c r="A453" s="10"/>
      <c r="B453" s="20" t="e">
        <f t="shared" si="60"/>
        <v>#VALUE!</v>
      </c>
      <c r="C453" s="20" t="e">
        <f t="shared" si="60"/>
        <v>#VALUE!</v>
      </c>
      <c r="D453" s="20" t="e">
        <f t="shared" si="60"/>
        <v>#VALUE!</v>
      </c>
      <c r="E453" s="20" t="e">
        <f t="shared" si="60"/>
        <v>#VALUE!</v>
      </c>
      <c r="F453" s="20" t="e">
        <f t="shared" si="60"/>
        <v>#VALUE!</v>
      </c>
      <c r="G453" s="20" t="e">
        <f t="shared" si="60"/>
        <v>#VALUE!</v>
      </c>
      <c r="H453" s="20" t="e">
        <f t="shared" si="60"/>
        <v>#VALUE!</v>
      </c>
      <c r="I453" s="20" t="e">
        <f t="shared" si="60"/>
        <v>#VALUE!</v>
      </c>
      <c r="J453" s="20" t="e">
        <f t="shared" si="60"/>
        <v>#VALUE!</v>
      </c>
      <c r="K453" s="20" t="e">
        <f t="shared" si="60"/>
        <v>#VALUE!</v>
      </c>
      <c r="L453" s="20" t="e">
        <f t="shared" si="60"/>
        <v>#VALUE!</v>
      </c>
      <c r="M453" s="20" t="e">
        <f t="shared" si="60"/>
        <v>#VALUE!</v>
      </c>
      <c r="N453" s="20" t="str">
        <f t="shared" si="61"/>
        <v/>
      </c>
      <c r="O453" s="19"/>
      <c r="P453" s="22" t="s">
        <v>907</v>
      </c>
      <c r="Q453" s="10"/>
      <c r="R453" s="10"/>
      <c r="S453" s="10"/>
      <c r="T453" s="10"/>
      <c r="U453" s="10"/>
      <c r="V453" s="10"/>
      <c r="W453" s="10"/>
      <c r="X453" s="10"/>
      <c r="Y453" s="10"/>
      <c r="Z453" s="10"/>
      <c r="AA453" s="10"/>
      <c r="AB453" s="10"/>
      <c r="AC453" s="10"/>
      <c r="AD453" s="10"/>
      <c r="AE453" s="10"/>
      <c r="AF453" s="10"/>
      <c r="AG453" s="10"/>
      <c r="AH453" s="10"/>
      <c r="AI453" s="10"/>
      <c r="AJ453" s="10"/>
      <c r="AK453" s="10"/>
      <c r="AL453" s="10"/>
      <c r="AM453" s="10"/>
      <c r="AN453" s="10"/>
      <c r="AO453" s="10"/>
      <c r="AP453" s="10"/>
      <c r="AQ453" s="10"/>
      <c r="AR453" s="10"/>
      <c r="AS453" s="10"/>
      <c r="AT453" s="10"/>
      <c r="AU453" s="10"/>
      <c r="AV453" s="10"/>
      <c r="AW453" s="10"/>
      <c r="AX453" s="10"/>
      <c r="AY453" s="10"/>
      <c r="AZ453" s="10"/>
      <c r="BA453" s="10"/>
      <c r="BB453" s="10"/>
      <c r="BC453" s="10"/>
      <c r="BD453" s="10"/>
      <c r="BE453" s="10"/>
      <c r="BF453" s="10"/>
      <c r="BG453" s="10"/>
      <c r="BH453" s="10"/>
      <c r="BI453" s="10"/>
      <c r="BJ453" s="10"/>
      <c r="BK453" s="10"/>
      <c r="BL453" s="10"/>
      <c r="BM453" s="10"/>
      <c r="BN453" s="10"/>
      <c r="BO453" s="10"/>
      <c r="BP453" s="10"/>
      <c r="BQ453" s="10"/>
      <c r="BR453" s="10"/>
      <c r="BS453" s="10"/>
    </row>
    <row r="454" spans="1:71" ht="16.5" customHeight="1" x14ac:dyDescent="0.3">
      <c r="A454" s="10"/>
      <c r="B454" s="34" t="e">
        <f t="shared" ref="B454:M454" si="62">SUM(B450:B453)</f>
        <v>#VALUE!</v>
      </c>
      <c r="C454" s="34" t="e">
        <f t="shared" si="62"/>
        <v>#VALUE!</v>
      </c>
      <c r="D454" s="34" t="e">
        <f t="shared" si="62"/>
        <v>#VALUE!</v>
      </c>
      <c r="E454" s="34" t="e">
        <f t="shared" si="62"/>
        <v>#VALUE!</v>
      </c>
      <c r="F454" s="34" t="e">
        <f t="shared" si="62"/>
        <v>#VALUE!</v>
      </c>
      <c r="G454" s="34" t="e">
        <f t="shared" si="62"/>
        <v>#VALUE!</v>
      </c>
      <c r="H454" s="34" t="e">
        <f t="shared" si="62"/>
        <v>#VALUE!</v>
      </c>
      <c r="I454" s="34" t="e">
        <f t="shared" si="62"/>
        <v>#VALUE!</v>
      </c>
      <c r="J454" s="34" t="e">
        <f t="shared" si="62"/>
        <v>#VALUE!</v>
      </c>
      <c r="K454" s="34" t="e">
        <f t="shared" si="62"/>
        <v>#VALUE!</v>
      </c>
      <c r="L454" s="34" t="e">
        <f t="shared" si="62"/>
        <v>#VALUE!</v>
      </c>
      <c r="M454" s="34" t="e">
        <f t="shared" si="62"/>
        <v>#VALUE!</v>
      </c>
      <c r="N454" s="34">
        <f>IF(N451="",N450*4,IF(N452="",(N451+N450)*2,IF(N453="",((N452+N451+N450)/3)*4,SUM(N450:N453))))</f>
        <v>129865892</v>
      </c>
      <c r="O454" s="19" t="e">
        <f>RATE(M$324-B$324,,-B454,M454)</f>
        <v>#VALUE!</v>
      </c>
      <c r="P454" s="22" t="s">
        <v>902</v>
      </c>
      <c r="Q454" s="10"/>
      <c r="R454" s="10"/>
      <c r="S454" s="10"/>
      <c r="T454" s="10"/>
      <c r="U454" s="10"/>
      <c r="V454" s="10"/>
      <c r="W454" s="10"/>
      <c r="X454" s="10"/>
      <c r="Y454" s="10"/>
      <c r="Z454" s="10"/>
      <c r="AA454" s="10"/>
      <c r="AB454" s="10"/>
      <c r="AC454" s="10"/>
      <c r="AD454" s="10"/>
      <c r="AE454" s="10"/>
      <c r="AF454" s="10"/>
      <c r="AG454" s="10"/>
      <c r="AH454" s="10"/>
      <c r="AI454" s="10"/>
      <c r="AJ454" s="10"/>
      <c r="AK454" s="10"/>
      <c r="AL454" s="10"/>
      <c r="AM454" s="10"/>
      <c r="AN454" s="10"/>
      <c r="AO454" s="10"/>
      <c r="AP454" s="10"/>
      <c r="AQ454" s="10"/>
      <c r="AR454" s="10"/>
      <c r="AS454" s="10"/>
      <c r="AT454" s="10"/>
      <c r="AU454" s="10"/>
      <c r="AV454" s="10"/>
      <c r="AW454" s="10"/>
      <c r="AX454" s="10"/>
      <c r="AY454" s="10"/>
      <c r="AZ454" s="10"/>
      <c r="BA454" s="10"/>
      <c r="BB454" s="10"/>
      <c r="BC454" s="10"/>
      <c r="BD454" s="10"/>
      <c r="BE454" s="10"/>
      <c r="BF454" s="10"/>
      <c r="BG454" s="10"/>
      <c r="BH454" s="10"/>
      <c r="BI454" s="10"/>
      <c r="BJ454" s="10"/>
      <c r="BK454" s="10"/>
      <c r="BL454" s="10"/>
      <c r="BM454" s="10"/>
      <c r="BN454" s="10"/>
      <c r="BO454" s="10"/>
      <c r="BP454" s="10"/>
      <c r="BQ454" s="10"/>
      <c r="BR454" s="10"/>
      <c r="BS454" s="10"/>
    </row>
    <row r="455" spans="1:71" ht="16.5" customHeight="1" x14ac:dyDescent="0.3">
      <c r="A455" s="10"/>
      <c r="B455" s="168" t="s">
        <v>910</v>
      </c>
      <c r="C455" s="155"/>
      <c r="D455" s="155"/>
      <c r="E455" s="155"/>
      <c r="F455" s="155"/>
      <c r="G455" s="155"/>
      <c r="H455" s="155"/>
      <c r="I455" s="155"/>
      <c r="J455" s="155"/>
      <c r="K455" s="155"/>
      <c r="L455" s="155"/>
      <c r="M455" s="155"/>
      <c r="N455" s="156"/>
      <c r="O455" s="19"/>
      <c r="P455" s="22"/>
      <c r="Q455" s="10"/>
      <c r="R455" s="10"/>
      <c r="S455" s="10"/>
      <c r="T455" s="10"/>
      <c r="U455" s="10"/>
      <c r="V455" s="10"/>
      <c r="W455" s="10"/>
      <c r="X455" s="10"/>
      <c r="Y455" s="10"/>
      <c r="Z455" s="10"/>
      <c r="AA455" s="10"/>
      <c r="AB455" s="10"/>
      <c r="AC455" s="10"/>
      <c r="AD455" s="10"/>
      <c r="AE455" s="10"/>
      <c r="AF455" s="10"/>
      <c r="AG455" s="10"/>
      <c r="AH455" s="10"/>
      <c r="AI455" s="10"/>
      <c r="AJ455" s="10"/>
      <c r="AK455" s="10"/>
      <c r="AL455" s="10"/>
      <c r="AM455" s="10"/>
      <c r="AN455" s="10"/>
      <c r="AO455" s="10"/>
      <c r="AP455" s="10"/>
      <c r="AQ455" s="10"/>
      <c r="AR455" s="10"/>
      <c r="AS455" s="10"/>
      <c r="AT455" s="10"/>
      <c r="AU455" s="10"/>
      <c r="AV455" s="10"/>
      <c r="AW455" s="10"/>
      <c r="AX455" s="10"/>
      <c r="AY455" s="10"/>
      <c r="AZ455" s="10"/>
      <c r="BA455" s="10"/>
      <c r="BB455" s="10"/>
      <c r="BC455" s="10"/>
      <c r="BD455" s="10"/>
      <c r="BE455" s="10"/>
      <c r="BF455" s="10"/>
      <c r="BG455" s="10"/>
      <c r="BH455" s="10"/>
      <c r="BI455" s="10"/>
      <c r="BJ455" s="10"/>
      <c r="BK455" s="10"/>
      <c r="BL455" s="10"/>
      <c r="BM455" s="10"/>
      <c r="BN455" s="10"/>
      <c r="BO455" s="10"/>
      <c r="BP455" s="10"/>
      <c r="BQ455" s="10"/>
      <c r="BR455" s="10"/>
      <c r="BS455" s="10"/>
    </row>
    <row r="456" spans="1:71" ht="16.5" customHeight="1" x14ac:dyDescent="0.3">
      <c r="A456" s="10"/>
      <c r="B456" s="171" t="s">
        <v>1037</v>
      </c>
      <c r="C456" s="172"/>
      <c r="D456" s="172"/>
      <c r="E456" s="172"/>
      <c r="F456" s="172"/>
      <c r="G456" s="172"/>
      <c r="H456" s="172"/>
      <c r="I456" s="172"/>
      <c r="J456" s="172"/>
      <c r="K456" s="172"/>
      <c r="L456" s="172"/>
      <c r="M456" s="172"/>
      <c r="N456" s="173"/>
      <c r="O456" s="19"/>
      <c r="P456" s="22"/>
      <c r="Q456" s="10"/>
      <c r="R456" s="10"/>
      <c r="S456" s="10"/>
      <c r="T456" s="10"/>
      <c r="U456" s="10"/>
      <c r="V456" s="10"/>
      <c r="W456" s="10"/>
      <c r="X456" s="10"/>
      <c r="Y456" s="10"/>
      <c r="Z456" s="10"/>
      <c r="AA456" s="10"/>
      <c r="AB456" s="10"/>
      <c r="AC456" s="10"/>
      <c r="AD456" s="10"/>
      <c r="AE456" s="10"/>
      <c r="AF456" s="10"/>
      <c r="AG456" s="10"/>
      <c r="AH456" s="10"/>
      <c r="AI456" s="10"/>
      <c r="AJ456" s="10"/>
      <c r="AK456" s="10"/>
      <c r="AL456" s="10"/>
      <c r="AM456" s="10"/>
      <c r="AN456" s="10"/>
      <c r="AO456" s="10"/>
      <c r="AP456" s="10"/>
      <c r="AQ456" s="10"/>
      <c r="AR456" s="10"/>
      <c r="AS456" s="10"/>
      <c r="AT456" s="10"/>
      <c r="AU456" s="10"/>
      <c r="AV456" s="10"/>
      <c r="AW456" s="10"/>
      <c r="AX456" s="10"/>
      <c r="AY456" s="10"/>
      <c r="AZ456" s="10"/>
      <c r="BA456" s="10"/>
      <c r="BB456" s="10"/>
      <c r="BC456" s="10"/>
      <c r="BD456" s="10"/>
      <c r="BE456" s="10"/>
      <c r="BF456" s="10"/>
      <c r="BG456" s="10"/>
      <c r="BH456" s="10"/>
      <c r="BI456" s="10"/>
      <c r="BJ456" s="10"/>
      <c r="BK456" s="10"/>
      <c r="BL456" s="10"/>
      <c r="BM456" s="10"/>
      <c r="BN456" s="10"/>
      <c r="BO456" s="10"/>
      <c r="BP456" s="10"/>
      <c r="BQ456" s="10"/>
      <c r="BR456" s="10"/>
      <c r="BS456" s="10"/>
    </row>
    <row r="457" spans="1:71" ht="16.5" customHeight="1" x14ac:dyDescent="0.3">
      <c r="A457" s="10"/>
      <c r="B457" s="28">
        <f t="shared" ref="B457:N460" si="63">IFERROR(VLOOKUP($B$456,$130:$203,MATCH($P457&amp;"/"&amp;B$324,$128:$128,0),FALSE),"")</f>
        <v>13803653</v>
      </c>
      <c r="C457" s="28">
        <f t="shared" si="63"/>
        <v>15529575</v>
      </c>
      <c r="D457" s="28">
        <f t="shared" si="63"/>
        <v>14089490</v>
      </c>
      <c r="E457" s="28">
        <f t="shared" si="63"/>
        <v>19351052</v>
      </c>
      <c r="F457" s="28">
        <f t="shared" si="63"/>
        <v>20958977</v>
      </c>
      <c r="G457" s="28">
        <f t="shared" si="63"/>
        <v>21776455</v>
      </c>
      <c r="H457" s="28">
        <f t="shared" si="63"/>
        <v>23790573</v>
      </c>
      <c r="I457" s="28">
        <f t="shared" si="63"/>
        <v>24660435</v>
      </c>
      <c r="J457" s="28">
        <f t="shared" si="63"/>
        <v>26408597</v>
      </c>
      <c r="K457" s="28">
        <f t="shared" si="63"/>
        <v>27097352</v>
      </c>
      <c r="L457" s="28">
        <f t="shared" si="63"/>
        <v>26342854</v>
      </c>
      <c r="M457" s="28">
        <f t="shared" si="63"/>
        <v>24987836</v>
      </c>
      <c r="N457" s="28">
        <f t="shared" si="63"/>
        <v>26063092</v>
      </c>
      <c r="O457" s="19"/>
      <c r="P457" s="22" t="s">
        <v>899</v>
      </c>
      <c r="Q457" s="10"/>
      <c r="R457" s="10"/>
      <c r="S457" s="10"/>
      <c r="T457" s="10"/>
      <c r="U457" s="10"/>
      <c r="V457" s="10"/>
      <c r="W457" s="10"/>
      <c r="X457" s="10"/>
      <c r="Y457" s="10"/>
      <c r="Z457" s="10"/>
      <c r="AA457" s="10"/>
      <c r="AB457" s="10"/>
      <c r="AC457" s="10"/>
      <c r="AD457" s="10"/>
      <c r="AE457" s="10"/>
      <c r="AF457" s="10"/>
      <c r="AG457" s="10"/>
      <c r="AH457" s="10"/>
      <c r="AI457" s="10"/>
      <c r="AJ457" s="10"/>
      <c r="AK457" s="10"/>
      <c r="AL457" s="10"/>
      <c r="AM457" s="10"/>
      <c r="AN457" s="10"/>
      <c r="AO457" s="10"/>
      <c r="AP457" s="10"/>
      <c r="AQ457" s="10"/>
      <c r="AR457" s="10"/>
      <c r="AS457" s="10"/>
      <c r="AT457" s="10"/>
      <c r="AU457" s="10"/>
      <c r="AV457" s="10"/>
      <c r="AW457" s="10"/>
      <c r="AX457" s="10"/>
      <c r="AY457" s="10"/>
      <c r="AZ457" s="10"/>
      <c r="BA457" s="10"/>
      <c r="BB457" s="10"/>
      <c r="BC457" s="10"/>
      <c r="BD457" s="10"/>
      <c r="BE457" s="10"/>
      <c r="BF457" s="10"/>
      <c r="BG457" s="10"/>
      <c r="BH457" s="10"/>
      <c r="BI457" s="10"/>
      <c r="BJ457" s="10"/>
      <c r="BK457" s="10"/>
      <c r="BL457" s="10"/>
      <c r="BM457" s="10"/>
      <c r="BN457" s="10"/>
      <c r="BO457" s="10"/>
      <c r="BP457" s="10"/>
      <c r="BQ457" s="10"/>
      <c r="BR457" s="10"/>
      <c r="BS457" s="10"/>
    </row>
    <row r="458" spans="1:71" ht="16.5" customHeight="1" x14ac:dyDescent="0.3">
      <c r="A458" s="10"/>
      <c r="B458" s="20">
        <f t="shared" si="63"/>
        <v>14551891</v>
      </c>
      <c r="C458" s="20">
        <f t="shared" si="63"/>
        <v>14417243</v>
      </c>
      <c r="D458" s="20">
        <f t="shared" si="63"/>
        <v>14423900</v>
      </c>
      <c r="E458" s="20">
        <f t="shared" si="63"/>
        <v>20533649</v>
      </c>
      <c r="F458" s="20">
        <f t="shared" si="63"/>
        <v>22244385</v>
      </c>
      <c r="G458" s="20">
        <f t="shared" si="63"/>
        <v>24622655</v>
      </c>
      <c r="H458" s="20">
        <f t="shared" si="63"/>
        <v>25373318</v>
      </c>
      <c r="I458" s="20">
        <f t="shared" si="63"/>
        <v>25449689</v>
      </c>
      <c r="J458" s="20">
        <f t="shared" si="63"/>
        <v>29012439</v>
      </c>
      <c r="K458" s="20">
        <f t="shared" si="63"/>
        <v>30148629</v>
      </c>
      <c r="L458" s="20">
        <f t="shared" si="63"/>
        <v>29428164</v>
      </c>
      <c r="M458" s="20">
        <f t="shared" si="63"/>
        <v>26849330</v>
      </c>
      <c r="N458" s="20">
        <f t="shared" si="63"/>
        <v>27023604</v>
      </c>
      <c r="O458" s="19"/>
      <c r="P458" s="22" t="s">
        <v>900</v>
      </c>
      <c r="Q458" s="10"/>
      <c r="R458" s="10"/>
      <c r="S458" s="10"/>
      <c r="T458" s="10"/>
      <c r="U458" s="10"/>
      <c r="V458" s="10"/>
      <c r="W458" s="10"/>
      <c r="X458" s="10"/>
      <c r="Y458" s="10"/>
      <c r="Z458" s="10"/>
      <c r="AA458" s="10"/>
      <c r="AB458" s="10"/>
      <c r="AC458" s="10"/>
      <c r="AD458" s="10"/>
      <c r="AE458" s="10"/>
      <c r="AF458" s="10"/>
      <c r="AG458" s="10"/>
      <c r="AH458" s="10"/>
      <c r="AI458" s="10"/>
      <c r="AJ458" s="10"/>
      <c r="AK458" s="10"/>
      <c r="AL458" s="10"/>
      <c r="AM458" s="10"/>
      <c r="AN458" s="10"/>
      <c r="AO458" s="10"/>
      <c r="AP458" s="10"/>
      <c r="AQ458" s="10"/>
      <c r="AR458" s="10"/>
      <c r="AS458" s="10"/>
      <c r="AT458" s="10"/>
      <c r="AU458" s="10"/>
      <c r="AV458" s="10"/>
      <c r="AW458" s="10"/>
      <c r="AX458" s="10"/>
      <c r="AY458" s="10"/>
      <c r="AZ458" s="10"/>
      <c r="BA458" s="10"/>
      <c r="BB458" s="10"/>
      <c r="BC458" s="10"/>
      <c r="BD458" s="10"/>
      <c r="BE458" s="10"/>
      <c r="BF458" s="10"/>
      <c r="BG458" s="10"/>
      <c r="BH458" s="10"/>
      <c r="BI458" s="10"/>
      <c r="BJ458" s="10"/>
      <c r="BK458" s="10"/>
      <c r="BL458" s="10"/>
      <c r="BM458" s="10"/>
      <c r="BN458" s="10"/>
      <c r="BO458" s="10"/>
      <c r="BP458" s="10"/>
      <c r="BQ458" s="10"/>
      <c r="BR458" s="10"/>
      <c r="BS458" s="10"/>
    </row>
    <row r="459" spans="1:71" ht="16.5" customHeight="1" x14ac:dyDescent="0.3">
      <c r="A459" s="10"/>
      <c r="B459" s="20">
        <f t="shared" si="63"/>
        <v>15663138</v>
      </c>
      <c r="C459" s="20">
        <f t="shared" si="63"/>
        <v>14181849</v>
      </c>
      <c r="D459" s="20">
        <f t="shared" si="63"/>
        <v>15254052</v>
      </c>
      <c r="E459" s="20">
        <f t="shared" si="63"/>
        <v>20760776</v>
      </c>
      <c r="F459" s="20">
        <f t="shared" si="63"/>
        <v>23883497</v>
      </c>
      <c r="G459" s="20">
        <f t="shared" si="63"/>
        <v>25379216</v>
      </c>
      <c r="H459" s="20">
        <f t="shared" si="63"/>
        <v>25176960</v>
      </c>
      <c r="I459" s="20">
        <f t="shared" si="63"/>
        <v>26968265</v>
      </c>
      <c r="J459" s="20">
        <f t="shared" si="63"/>
        <v>30190351</v>
      </c>
      <c r="K459" s="20">
        <f t="shared" si="63"/>
        <v>30527512</v>
      </c>
      <c r="L459" s="20">
        <f t="shared" si="63"/>
        <v>28795243</v>
      </c>
      <c r="M459" s="20">
        <f t="shared" si="63"/>
        <v>26761324</v>
      </c>
      <c r="N459" s="20">
        <f t="shared" si="63"/>
        <v>28456826</v>
      </c>
      <c r="O459" s="19"/>
      <c r="P459" s="22" t="s">
        <v>901</v>
      </c>
      <c r="Q459" s="10"/>
      <c r="R459" s="10"/>
      <c r="S459" s="10"/>
      <c r="T459" s="10"/>
      <c r="U459" s="10"/>
      <c r="V459" s="10"/>
      <c r="W459" s="10"/>
      <c r="X459" s="10"/>
      <c r="Y459" s="10"/>
      <c r="Z459" s="10"/>
      <c r="AA459" s="10"/>
      <c r="AB459" s="10"/>
      <c r="AC459" s="10"/>
      <c r="AD459" s="10"/>
      <c r="AE459" s="10"/>
      <c r="AF459" s="10"/>
      <c r="AG459" s="10"/>
      <c r="AH459" s="10"/>
      <c r="AI459" s="10"/>
      <c r="AJ459" s="10"/>
      <c r="AK459" s="10"/>
      <c r="AL459" s="10"/>
      <c r="AM459" s="10"/>
      <c r="AN459" s="10"/>
      <c r="AO459" s="10"/>
      <c r="AP459" s="10"/>
      <c r="AQ459" s="10"/>
      <c r="AR459" s="10"/>
      <c r="AS459" s="10"/>
      <c r="AT459" s="10"/>
      <c r="AU459" s="10"/>
      <c r="AV459" s="10"/>
      <c r="AW459" s="10"/>
      <c r="AX459" s="10"/>
      <c r="AY459" s="10"/>
      <c r="AZ459" s="10"/>
      <c r="BA459" s="10"/>
      <c r="BB459" s="10"/>
      <c r="BC459" s="10"/>
      <c r="BD459" s="10"/>
      <c r="BE459" s="10"/>
      <c r="BF459" s="10"/>
      <c r="BG459" s="10"/>
      <c r="BH459" s="10"/>
      <c r="BI459" s="10"/>
      <c r="BJ459" s="10"/>
      <c r="BK459" s="10"/>
      <c r="BL459" s="10"/>
      <c r="BM459" s="10"/>
      <c r="BN459" s="10"/>
      <c r="BO459" s="10"/>
      <c r="BP459" s="10"/>
      <c r="BQ459" s="10"/>
      <c r="BR459" s="10"/>
      <c r="BS459" s="10"/>
    </row>
    <row r="460" spans="1:71" ht="16.5" customHeight="1" x14ac:dyDescent="0.3">
      <c r="A460" s="10"/>
      <c r="B460" s="31" t="str">
        <f t="shared" si="63"/>
        <v/>
      </c>
      <c r="C460" s="31" t="str">
        <f t="shared" si="63"/>
        <v/>
      </c>
      <c r="D460" s="31" t="str">
        <f t="shared" si="63"/>
        <v/>
      </c>
      <c r="E460" s="31" t="str">
        <f t="shared" si="63"/>
        <v/>
      </c>
      <c r="F460" s="31" t="str">
        <f t="shared" si="63"/>
        <v/>
      </c>
      <c r="G460" s="31" t="str">
        <f t="shared" si="63"/>
        <v/>
      </c>
      <c r="H460" s="31" t="str">
        <f t="shared" si="63"/>
        <v/>
      </c>
      <c r="I460" s="31" t="str">
        <f t="shared" si="63"/>
        <v/>
      </c>
      <c r="J460" s="31" t="str">
        <f t="shared" si="63"/>
        <v/>
      </c>
      <c r="K460" s="31" t="str">
        <f t="shared" si="63"/>
        <v/>
      </c>
      <c r="L460" s="31" t="str">
        <f t="shared" si="63"/>
        <v/>
      </c>
      <c r="M460" s="31" t="str">
        <f t="shared" si="63"/>
        <v/>
      </c>
      <c r="N460" s="31" t="str">
        <f t="shared" si="63"/>
        <v/>
      </c>
      <c r="O460" s="19"/>
      <c r="P460" s="22" t="s">
        <v>907</v>
      </c>
      <c r="Q460" s="10"/>
      <c r="R460" s="10"/>
      <c r="S460" s="10"/>
      <c r="T460" s="10"/>
      <c r="U460" s="10"/>
      <c r="V460" s="10"/>
      <c r="W460" s="10"/>
      <c r="X460" s="10"/>
      <c r="Y460" s="10"/>
      <c r="Z460" s="10"/>
      <c r="AA460" s="10"/>
      <c r="AB460" s="10"/>
      <c r="AC460" s="10"/>
      <c r="AD460" s="10"/>
      <c r="AE460" s="10"/>
      <c r="AF460" s="10"/>
      <c r="AG460" s="10"/>
      <c r="AH460" s="10"/>
      <c r="AI460" s="10"/>
      <c r="AJ460" s="10"/>
      <c r="AK460" s="10"/>
      <c r="AL460" s="10"/>
      <c r="AM460" s="10"/>
      <c r="AN460" s="10"/>
      <c r="AO460" s="10"/>
      <c r="AP460" s="10"/>
      <c r="AQ460" s="10"/>
      <c r="AR460" s="10"/>
      <c r="AS460" s="10"/>
      <c r="AT460" s="10"/>
      <c r="AU460" s="10"/>
      <c r="AV460" s="10"/>
      <c r="AW460" s="10"/>
      <c r="AX460" s="10"/>
      <c r="AY460" s="10"/>
      <c r="AZ460" s="10"/>
      <c r="BA460" s="10"/>
      <c r="BB460" s="10"/>
      <c r="BC460" s="10"/>
      <c r="BD460" s="10"/>
      <c r="BE460" s="10"/>
      <c r="BF460" s="10"/>
      <c r="BG460" s="10"/>
      <c r="BH460" s="10"/>
      <c r="BI460" s="10"/>
      <c r="BJ460" s="10"/>
      <c r="BK460" s="10"/>
      <c r="BL460" s="10"/>
      <c r="BM460" s="10"/>
      <c r="BN460" s="10"/>
      <c r="BO460" s="10"/>
      <c r="BP460" s="10"/>
      <c r="BQ460" s="10"/>
      <c r="BR460" s="10"/>
      <c r="BS460" s="10"/>
    </row>
    <row r="461" spans="1:71" ht="16.5" customHeight="1" x14ac:dyDescent="0.3">
      <c r="A461" s="10"/>
      <c r="B461" s="31">
        <f t="shared" ref="B461:M461" si="64">SUM(B457:B460)</f>
        <v>44018682</v>
      </c>
      <c r="C461" s="31">
        <f t="shared" si="64"/>
        <v>44128667</v>
      </c>
      <c r="D461" s="31">
        <f t="shared" si="64"/>
        <v>43767442</v>
      </c>
      <c r="E461" s="31">
        <f t="shared" si="64"/>
        <v>60645477</v>
      </c>
      <c r="F461" s="31">
        <f t="shared" si="64"/>
        <v>67086859</v>
      </c>
      <c r="G461" s="31">
        <f t="shared" si="64"/>
        <v>71778326</v>
      </c>
      <c r="H461" s="31">
        <f t="shared" si="64"/>
        <v>74340851</v>
      </c>
      <c r="I461" s="31">
        <f t="shared" si="64"/>
        <v>77078389</v>
      </c>
      <c r="J461" s="31">
        <f t="shared" si="64"/>
        <v>85611387</v>
      </c>
      <c r="K461" s="31">
        <f t="shared" si="64"/>
        <v>87773493</v>
      </c>
      <c r="L461" s="31">
        <f t="shared" si="64"/>
        <v>84566261</v>
      </c>
      <c r="M461" s="31">
        <f t="shared" si="64"/>
        <v>78598490</v>
      </c>
      <c r="N461" s="31">
        <f>IF(N458="",N457*4,IF(N459="",(N458+N457)*2,IF(N460="",((N459+N458+N457)/3)*4,SUM(N457:N460))))</f>
        <v>108724696</v>
      </c>
      <c r="O461" s="19">
        <f t="shared" ref="O461:O462" si="65">RATE(M$324-B$324,,-B461,M461)</f>
        <v>5.4117039019437055E-2</v>
      </c>
      <c r="P461" s="22" t="s">
        <v>902</v>
      </c>
      <c r="Q461" s="10"/>
      <c r="R461" s="10"/>
      <c r="S461" s="10"/>
      <c r="T461" s="10"/>
      <c r="U461" s="10"/>
      <c r="V461" s="10"/>
      <c r="W461" s="10"/>
      <c r="X461" s="10"/>
      <c r="Y461" s="10"/>
      <c r="Z461" s="10"/>
      <c r="AA461" s="10"/>
      <c r="AB461" s="10"/>
      <c r="AC461" s="10"/>
      <c r="AD461" s="10"/>
      <c r="AE461" s="10"/>
      <c r="AF461" s="10"/>
      <c r="AG461" s="10"/>
      <c r="AH461" s="10"/>
      <c r="AI461" s="10"/>
      <c r="AJ461" s="10"/>
      <c r="AK461" s="10"/>
      <c r="AL461" s="10"/>
      <c r="AM461" s="10"/>
      <c r="AN461" s="10"/>
      <c r="AO461" s="10"/>
      <c r="AP461" s="10"/>
      <c r="AQ461" s="10"/>
      <c r="AR461" s="10"/>
      <c r="AS461" s="10"/>
      <c r="AT461" s="10"/>
      <c r="AU461" s="10"/>
      <c r="AV461" s="10"/>
      <c r="AW461" s="10"/>
      <c r="AX461" s="10"/>
      <c r="AY461" s="10"/>
      <c r="AZ461" s="10"/>
      <c r="BA461" s="10"/>
      <c r="BB461" s="10"/>
      <c r="BC461" s="10"/>
      <c r="BD461" s="10"/>
      <c r="BE461" s="10"/>
      <c r="BF461" s="10"/>
      <c r="BG461" s="10"/>
      <c r="BH461" s="10"/>
      <c r="BI461" s="10"/>
      <c r="BJ461" s="10"/>
      <c r="BK461" s="10"/>
      <c r="BL461" s="10"/>
      <c r="BM461" s="10"/>
      <c r="BN461" s="10"/>
      <c r="BO461" s="10"/>
      <c r="BP461" s="10"/>
      <c r="BQ461" s="10"/>
      <c r="BR461" s="10"/>
      <c r="BS461" s="10"/>
    </row>
    <row r="462" spans="1:71" ht="16.5" customHeight="1" x14ac:dyDescent="0.3">
      <c r="A462" s="10"/>
      <c r="B462" s="35">
        <f t="shared" ref="B462:N462" si="66">B461/B$441</f>
        <v>0.86927135836721547</v>
      </c>
      <c r="C462" s="36">
        <f t="shared" si="66"/>
        <v>0.85202385429932681</v>
      </c>
      <c r="D462" s="36">
        <f t="shared" si="66"/>
        <v>0.86056728875338173</v>
      </c>
      <c r="E462" s="36">
        <f t="shared" si="66"/>
        <v>0.83452429221317004</v>
      </c>
      <c r="F462" s="36">
        <f t="shared" si="66"/>
        <v>0.83452931997118307</v>
      </c>
      <c r="G462" s="36">
        <f t="shared" si="66"/>
        <v>0.87508384231430913</v>
      </c>
      <c r="H462" s="36">
        <f t="shared" si="66"/>
        <v>0.83877871516300151</v>
      </c>
      <c r="I462" s="36">
        <f t="shared" si="66"/>
        <v>0.83917976846406916</v>
      </c>
      <c r="J462" s="36">
        <f t="shared" si="66"/>
        <v>0.84910686186346174</v>
      </c>
      <c r="K462" s="36">
        <f t="shared" si="66"/>
        <v>0.86536087523672744</v>
      </c>
      <c r="L462" s="36">
        <f t="shared" si="66"/>
        <v>0.86280681435915629</v>
      </c>
      <c r="M462" s="36">
        <f t="shared" si="66"/>
        <v>0.84133838657013171</v>
      </c>
      <c r="N462" s="37">
        <f t="shared" si="66"/>
        <v>0.82418642319966995</v>
      </c>
      <c r="O462" s="19">
        <f t="shared" si="65"/>
        <v>-2.9648144508616549E-3</v>
      </c>
      <c r="P462" s="24" t="s">
        <v>903</v>
      </c>
      <c r="Q462" s="10"/>
      <c r="R462" s="10"/>
      <c r="S462" s="10"/>
      <c r="T462" s="10"/>
      <c r="U462" s="10"/>
      <c r="V462" s="10"/>
      <c r="W462" s="10"/>
      <c r="X462" s="10"/>
      <c r="Y462" s="10"/>
      <c r="Z462" s="10"/>
      <c r="AA462" s="10"/>
      <c r="AB462" s="10"/>
      <c r="AC462" s="10"/>
      <c r="AD462" s="10"/>
      <c r="AE462" s="10"/>
      <c r="AF462" s="10"/>
      <c r="AG462" s="10"/>
      <c r="AH462" s="10"/>
      <c r="AI462" s="10"/>
      <c r="AJ462" s="10"/>
      <c r="AK462" s="10"/>
      <c r="AL462" s="10"/>
      <c r="AM462" s="10"/>
      <c r="AN462" s="10"/>
      <c r="AO462" s="10"/>
      <c r="AP462" s="10"/>
      <c r="AQ462" s="10"/>
      <c r="AR462" s="10"/>
      <c r="AS462" s="10"/>
      <c r="AT462" s="10"/>
      <c r="AU462" s="10"/>
      <c r="AV462" s="10"/>
      <c r="AW462" s="10"/>
      <c r="AX462" s="10"/>
      <c r="AY462" s="10"/>
      <c r="AZ462" s="10"/>
      <c r="BA462" s="10"/>
      <c r="BB462" s="10"/>
      <c r="BC462" s="10"/>
      <c r="BD462" s="10"/>
      <c r="BE462" s="10"/>
      <c r="BF462" s="10"/>
      <c r="BG462" s="10"/>
      <c r="BH462" s="10"/>
      <c r="BI462" s="10"/>
      <c r="BJ462" s="10"/>
      <c r="BK462" s="10"/>
      <c r="BL462" s="10"/>
      <c r="BM462" s="10"/>
      <c r="BN462" s="10"/>
      <c r="BO462" s="10"/>
      <c r="BP462" s="10"/>
      <c r="BQ462" s="10"/>
      <c r="BR462" s="10"/>
      <c r="BS462" s="10"/>
    </row>
    <row r="463" spans="1:71" ht="16.5" customHeight="1" x14ac:dyDescent="0.3">
      <c r="A463" s="120"/>
      <c r="B463" s="32"/>
      <c r="C463" s="23">
        <f t="shared" ref="C463:N463" si="67">C461/B461-1</f>
        <v>2.4985982088241432E-3</v>
      </c>
      <c r="D463" s="23">
        <f t="shared" si="67"/>
        <v>-8.1857219933699765E-3</v>
      </c>
      <c r="E463" s="23">
        <f t="shared" si="67"/>
        <v>0.38562991641138167</v>
      </c>
      <c r="F463" s="23">
        <f t="shared" si="67"/>
        <v>0.10621372472674251</v>
      </c>
      <c r="G463" s="23">
        <f t="shared" si="67"/>
        <v>6.9931236458693036E-2</v>
      </c>
      <c r="H463" s="23">
        <f t="shared" si="67"/>
        <v>3.5700540020952909E-2</v>
      </c>
      <c r="I463" s="23">
        <f t="shared" si="67"/>
        <v>3.6824141278662514E-2</v>
      </c>
      <c r="J463" s="23">
        <f t="shared" si="67"/>
        <v>0.11070545337941606</v>
      </c>
      <c r="K463" s="23">
        <f t="shared" si="67"/>
        <v>2.5254888114357943E-2</v>
      </c>
      <c r="L463" s="23">
        <f t="shared" si="67"/>
        <v>-3.6539869730375152E-2</v>
      </c>
      <c r="M463" s="23">
        <f t="shared" si="67"/>
        <v>-7.0569171788261942E-2</v>
      </c>
      <c r="N463" s="23">
        <f t="shared" si="67"/>
        <v>0.38329242711914691</v>
      </c>
      <c r="O463" s="29"/>
      <c r="P463" s="24" t="s">
        <v>908</v>
      </c>
      <c r="Q463" s="120"/>
      <c r="R463" s="120"/>
      <c r="S463" s="120"/>
      <c r="T463" s="120"/>
      <c r="U463" s="120"/>
      <c r="V463" s="120"/>
      <c r="W463" s="120"/>
      <c r="X463" s="120"/>
      <c r="Y463" s="120"/>
      <c r="Z463" s="120"/>
      <c r="AA463" s="120"/>
      <c r="AB463" s="120"/>
      <c r="AC463" s="120"/>
      <c r="AD463" s="120"/>
      <c r="AE463" s="120"/>
      <c r="AF463" s="120"/>
      <c r="AG463" s="120"/>
      <c r="AH463" s="120"/>
      <c r="AI463" s="120"/>
      <c r="AJ463" s="120"/>
      <c r="AK463" s="120"/>
      <c r="AL463" s="120"/>
      <c r="AM463" s="120"/>
      <c r="AN463" s="120"/>
      <c r="AO463" s="120"/>
      <c r="AP463" s="120"/>
      <c r="AQ463" s="120"/>
      <c r="AR463" s="120"/>
      <c r="AS463" s="120"/>
      <c r="AT463" s="120"/>
      <c r="AU463" s="120"/>
      <c r="AV463" s="120"/>
      <c r="AW463" s="120"/>
      <c r="AX463" s="120"/>
      <c r="AY463" s="120"/>
      <c r="AZ463" s="120"/>
      <c r="BA463" s="120"/>
      <c r="BB463" s="120"/>
      <c r="BC463" s="120"/>
      <c r="BD463" s="120"/>
      <c r="BE463" s="120"/>
      <c r="BF463" s="120"/>
      <c r="BG463" s="120"/>
      <c r="BH463" s="120"/>
      <c r="BI463" s="120"/>
      <c r="BJ463" s="120"/>
      <c r="BK463" s="120"/>
      <c r="BL463" s="120"/>
      <c r="BM463" s="120"/>
      <c r="BN463" s="120"/>
      <c r="BO463" s="120"/>
      <c r="BP463" s="120"/>
      <c r="BQ463" s="120"/>
      <c r="BR463" s="120"/>
      <c r="BS463" s="120"/>
    </row>
    <row r="464" spans="1:71" ht="16.5" customHeight="1" x14ac:dyDescent="0.3">
      <c r="A464" s="10"/>
      <c r="B464" s="169" t="s">
        <v>1076</v>
      </c>
      <c r="C464" s="158"/>
      <c r="D464" s="158"/>
      <c r="E464" s="158"/>
      <c r="F464" s="158"/>
      <c r="G464" s="158"/>
      <c r="H464" s="158"/>
      <c r="I464" s="158"/>
      <c r="J464" s="158"/>
      <c r="K464" s="158"/>
      <c r="L464" s="158"/>
      <c r="M464" s="158"/>
      <c r="N464" s="159"/>
      <c r="O464" s="19"/>
      <c r="P464" s="22"/>
      <c r="Q464" s="10"/>
      <c r="R464" s="10"/>
      <c r="S464" s="10"/>
      <c r="T464" s="10"/>
      <c r="U464" s="10"/>
      <c r="V464" s="10"/>
      <c r="W464" s="10"/>
      <c r="X464" s="10"/>
      <c r="Y464" s="10"/>
      <c r="Z464" s="10"/>
      <c r="AA464" s="10"/>
      <c r="AB464" s="10"/>
      <c r="AC464" s="10"/>
      <c r="AD464" s="10"/>
      <c r="AE464" s="10"/>
      <c r="AF464" s="10"/>
      <c r="AG464" s="10"/>
      <c r="AH464" s="10"/>
      <c r="AI464" s="10"/>
      <c r="AJ464" s="10"/>
      <c r="AK464" s="10"/>
      <c r="AL464" s="10"/>
      <c r="AM464" s="10"/>
      <c r="AN464" s="10"/>
      <c r="AO464" s="10"/>
      <c r="AP464" s="10"/>
      <c r="AQ464" s="10"/>
      <c r="AR464" s="10"/>
      <c r="AS464" s="10"/>
      <c r="AT464" s="10"/>
      <c r="AU464" s="10"/>
      <c r="AV464" s="10"/>
      <c r="AW464" s="10"/>
      <c r="AX464" s="10"/>
      <c r="AY464" s="10"/>
      <c r="AZ464" s="10"/>
      <c r="BA464" s="10"/>
      <c r="BB464" s="10"/>
      <c r="BC464" s="10"/>
      <c r="BD464" s="10"/>
      <c r="BE464" s="10"/>
      <c r="BF464" s="10"/>
      <c r="BG464" s="10"/>
      <c r="BH464" s="10"/>
      <c r="BI464" s="10"/>
      <c r="BJ464" s="10"/>
      <c r="BK464" s="10"/>
      <c r="BL464" s="10"/>
      <c r="BM464" s="10"/>
      <c r="BN464" s="10"/>
      <c r="BO464" s="10"/>
      <c r="BP464" s="10"/>
      <c r="BQ464" s="10"/>
      <c r="BR464" s="10"/>
      <c r="BS464" s="10"/>
    </row>
    <row r="465" spans="1:71" ht="16.5" customHeight="1" x14ac:dyDescent="0.3">
      <c r="A465" s="10"/>
      <c r="B465" s="28">
        <f t="shared" ref="B465:N469" si="68">IFERROR(B437-B457,"")</f>
        <v>1611940</v>
      </c>
      <c r="C465" s="28">
        <f t="shared" si="68"/>
        <v>2136793</v>
      </c>
      <c r="D465" s="28">
        <f t="shared" si="68"/>
        <v>2239405</v>
      </c>
      <c r="E465" s="28">
        <f t="shared" si="68"/>
        <v>3354651</v>
      </c>
      <c r="F465" s="28">
        <f t="shared" si="68"/>
        <v>4345442</v>
      </c>
      <c r="G465" s="28">
        <f t="shared" si="68"/>
        <v>2664812</v>
      </c>
      <c r="H465" s="28">
        <f t="shared" si="68"/>
        <v>4157623</v>
      </c>
      <c r="I465" s="28">
        <f t="shared" si="68"/>
        <v>3945397</v>
      </c>
      <c r="J465" s="28">
        <f t="shared" si="68"/>
        <v>4848146</v>
      </c>
      <c r="K465" s="28">
        <f t="shared" si="68"/>
        <v>4329527</v>
      </c>
      <c r="L465" s="28">
        <f t="shared" si="68"/>
        <v>3359737</v>
      </c>
      <c r="M465" s="28">
        <f t="shared" si="68"/>
        <v>4381553</v>
      </c>
      <c r="N465" s="28">
        <f t="shared" si="68"/>
        <v>5040387</v>
      </c>
      <c r="O465" s="19"/>
      <c r="P465" s="22" t="s">
        <v>899</v>
      </c>
      <c r="Q465" s="10"/>
      <c r="R465" s="10"/>
      <c r="S465" s="10"/>
      <c r="T465" s="10"/>
      <c r="U465" s="10"/>
      <c r="V465" s="10"/>
      <c r="W465" s="10"/>
      <c r="X465" s="10"/>
      <c r="Y465" s="10"/>
      <c r="Z465" s="10"/>
      <c r="AA465" s="10"/>
      <c r="AB465" s="10"/>
      <c r="AC465" s="10"/>
      <c r="AD465" s="10"/>
      <c r="AE465" s="10"/>
      <c r="AF465" s="10"/>
      <c r="AG465" s="10"/>
      <c r="AH465" s="10"/>
      <c r="AI465" s="10"/>
      <c r="AJ465" s="10"/>
      <c r="AK465" s="10"/>
      <c r="AL465" s="10"/>
      <c r="AM465" s="10"/>
      <c r="AN465" s="10"/>
      <c r="AO465" s="10"/>
      <c r="AP465" s="10"/>
      <c r="AQ465" s="10"/>
      <c r="AR465" s="10"/>
      <c r="AS465" s="10"/>
      <c r="AT465" s="10"/>
      <c r="AU465" s="10"/>
      <c r="AV465" s="10"/>
      <c r="AW465" s="10"/>
      <c r="AX465" s="10"/>
      <c r="AY465" s="10"/>
      <c r="AZ465" s="10"/>
      <c r="BA465" s="10"/>
      <c r="BB465" s="10"/>
      <c r="BC465" s="10"/>
      <c r="BD465" s="10"/>
      <c r="BE465" s="10"/>
      <c r="BF465" s="10"/>
      <c r="BG465" s="10"/>
      <c r="BH465" s="10"/>
      <c r="BI465" s="10"/>
      <c r="BJ465" s="10"/>
      <c r="BK465" s="10"/>
      <c r="BL465" s="10"/>
      <c r="BM465" s="10"/>
      <c r="BN465" s="10"/>
      <c r="BO465" s="10"/>
      <c r="BP465" s="10"/>
      <c r="BQ465" s="10"/>
      <c r="BR465" s="10"/>
      <c r="BS465" s="10"/>
    </row>
    <row r="466" spans="1:71" ht="16.5" customHeight="1" x14ac:dyDescent="0.3">
      <c r="A466" s="10"/>
      <c r="B466" s="20">
        <f t="shared" si="68"/>
        <v>2240376</v>
      </c>
      <c r="C466" s="20">
        <f t="shared" si="68"/>
        <v>2777803</v>
      </c>
      <c r="D466" s="20">
        <f t="shared" si="68"/>
        <v>2668483</v>
      </c>
      <c r="E466" s="20">
        <f t="shared" si="68"/>
        <v>4326093</v>
      </c>
      <c r="F466" s="20">
        <f t="shared" si="68"/>
        <v>4513115</v>
      </c>
      <c r="G466" s="20">
        <f t="shared" si="68"/>
        <v>3496397</v>
      </c>
      <c r="H466" s="20">
        <f t="shared" si="68"/>
        <v>4885103</v>
      </c>
      <c r="I466" s="20">
        <f t="shared" si="68"/>
        <v>5192137</v>
      </c>
      <c r="J466" s="20">
        <f t="shared" si="68"/>
        <v>5428211</v>
      </c>
      <c r="K466" s="20">
        <f t="shared" si="68"/>
        <v>4668970</v>
      </c>
      <c r="L466" s="20">
        <f t="shared" si="68"/>
        <v>4708555</v>
      </c>
      <c r="M466" s="20">
        <f t="shared" si="68"/>
        <v>5364218</v>
      </c>
      <c r="N466" s="20">
        <f t="shared" si="68"/>
        <v>6027038</v>
      </c>
      <c r="O466" s="19"/>
      <c r="P466" s="22" t="s">
        <v>900</v>
      </c>
      <c r="Q466" s="10"/>
      <c r="R466" s="10"/>
      <c r="S466" s="10"/>
      <c r="T466" s="10"/>
      <c r="U466" s="10"/>
      <c r="V466" s="10"/>
      <c r="W466" s="10"/>
      <c r="X466" s="10"/>
      <c r="Y466" s="10"/>
      <c r="Z466" s="10"/>
      <c r="AA466" s="10"/>
      <c r="AB466" s="10"/>
      <c r="AC466" s="10"/>
      <c r="AD466" s="10"/>
      <c r="AE466" s="10"/>
      <c r="AF466" s="10"/>
      <c r="AG466" s="10"/>
      <c r="AH466" s="10"/>
      <c r="AI466" s="10"/>
      <c r="AJ466" s="10"/>
      <c r="AK466" s="10"/>
      <c r="AL466" s="10"/>
      <c r="AM466" s="10"/>
      <c r="AN466" s="10"/>
      <c r="AO466" s="10"/>
      <c r="AP466" s="10"/>
      <c r="AQ466" s="10"/>
      <c r="AR466" s="10"/>
      <c r="AS466" s="10"/>
      <c r="AT466" s="10"/>
      <c r="AU466" s="10"/>
      <c r="AV466" s="10"/>
      <c r="AW466" s="10"/>
      <c r="AX466" s="10"/>
      <c r="AY466" s="10"/>
      <c r="AZ466" s="10"/>
      <c r="BA466" s="10"/>
      <c r="BB466" s="10"/>
      <c r="BC466" s="10"/>
      <c r="BD466" s="10"/>
      <c r="BE466" s="10"/>
      <c r="BF466" s="10"/>
      <c r="BG466" s="10"/>
      <c r="BH466" s="10"/>
      <c r="BI466" s="10"/>
      <c r="BJ466" s="10"/>
      <c r="BK466" s="10"/>
      <c r="BL466" s="10"/>
      <c r="BM466" s="10"/>
      <c r="BN466" s="10"/>
      <c r="BO466" s="10"/>
      <c r="BP466" s="10"/>
      <c r="BQ466" s="10"/>
      <c r="BR466" s="10"/>
      <c r="BS466" s="10"/>
    </row>
    <row r="467" spans="1:71" ht="16.5" customHeight="1" x14ac:dyDescent="0.3">
      <c r="A467" s="10"/>
      <c r="B467" s="20">
        <f t="shared" si="68"/>
        <v>2767599</v>
      </c>
      <c r="C467" s="20">
        <f t="shared" si="68"/>
        <v>2749497</v>
      </c>
      <c r="D467" s="20">
        <f t="shared" si="68"/>
        <v>2183496</v>
      </c>
      <c r="E467" s="20">
        <f t="shared" si="68"/>
        <v>4344494</v>
      </c>
      <c r="F467" s="20">
        <f t="shared" si="68"/>
        <v>4443442</v>
      </c>
      <c r="G467" s="20">
        <f t="shared" si="68"/>
        <v>4084978</v>
      </c>
      <c r="H467" s="20">
        <f t="shared" si="68"/>
        <v>5246296</v>
      </c>
      <c r="I467" s="20">
        <f t="shared" si="68"/>
        <v>5633752</v>
      </c>
      <c r="J467" s="20">
        <f t="shared" si="68"/>
        <v>4937477</v>
      </c>
      <c r="K467" s="20">
        <f t="shared" si="68"/>
        <v>4657940</v>
      </c>
      <c r="L467" s="20">
        <f t="shared" si="68"/>
        <v>5378420</v>
      </c>
      <c r="M467" s="20">
        <f t="shared" si="68"/>
        <v>5076521</v>
      </c>
      <c r="N467" s="20">
        <f t="shared" si="68"/>
        <v>6327254</v>
      </c>
      <c r="O467" s="19"/>
      <c r="P467" s="22" t="s">
        <v>901</v>
      </c>
      <c r="Q467" s="10"/>
      <c r="R467" s="10"/>
      <c r="S467" s="10"/>
      <c r="T467" s="10"/>
      <c r="U467" s="10"/>
      <c r="V467" s="10"/>
      <c r="W467" s="10"/>
      <c r="X467" s="10"/>
      <c r="Y467" s="10"/>
      <c r="Z467" s="10"/>
      <c r="AA467" s="10"/>
      <c r="AB467" s="10"/>
      <c r="AC467" s="10"/>
      <c r="AD467" s="10"/>
      <c r="AE467" s="10"/>
      <c r="AF467" s="10"/>
      <c r="AG467" s="10"/>
      <c r="AH467" s="10"/>
      <c r="AI467" s="10"/>
      <c r="AJ467" s="10"/>
      <c r="AK467" s="10"/>
      <c r="AL467" s="10"/>
      <c r="AM467" s="10"/>
      <c r="AN467" s="10"/>
      <c r="AO467" s="10"/>
      <c r="AP467" s="10"/>
      <c r="AQ467" s="10"/>
      <c r="AR467" s="10"/>
      <c r="AS467" s="10"/>
      <c r="AT467" s="10"/>
      <c r="AU467" s="10"/>
      <c r="AV467" s="10"/>
      <c r="AW467" s="10"/>
      <c r="AX467" s="10"/>
      <c r="AY467" s="10"/>
      <c r="AZ467" s="10"/>
      <c r="BA467" s="10"/>
      <c r="BB467" s="10"/>
      <c r="BC467" s="10"/>
      <c r="BD467" s="10"/>
      <c r="BE467" s="10"/>
      <c r="BF467" s="10"/>
      <c r="BG467" s="10"/>
      <c r="BH467" s="10"/>
      <c r="BI467" s="10"/>
      <c r="BJ467" s="10"/>
      <c r="BK467" s="10"/>
      <c r="BL467" s="10"/>
      <c r="BM467" s="10"/>
      <c r="BN467" s="10"/>
      <c r="BO467" s="10"/>
      <c r="BP467" s="10"/>
      <c r="BQ467" s="10"/>
      <c r="BR467" s="10"/>
      <c r="BS467" s="10"/>
    </row>
    <row r="468" spans="1:71" ht="16.5" customHeight="1" x14ac:dyDescent="0.3">
      <c r="A468" s="10"/>
      <c r="B468" s="31" t="str">
        <f t="shared" si="68"/>
        <v/>
      </c>
      <c r="C468" s="31" t="str">
        <f t="shared" si="68"/>
        <v/>
      </c>
      <c r="D468" s="31" t="str">
        <f t="shared" si="68"/>
        <v/>
      </c>
      <c r="E468" s="31" t="str">
        <f t="shared" si="68"/>
        <v/>
      </c>
      <c r="F468" s="31" t="str">
        <f t="shared" si="68"/>
        <v/>
      </c>
      <c r="G468" s="31" t="str">
        <f t="shared" si="68"/>
        <v/>
      </c>
      <c r="H468" s="31" t="str">
        <f t="shared" si="68"/>
        <v/>
      </c>
      <c r="I468" s="31" t="str">
        <f t="shared" si="68"/>
        <v/>
      </c>
      <c r="J468" s="31" t="str">
        <f t="shared" si="68"/>
        <v/>
      </c>
      <c r="K468" s="31" t="str">
        <f t="shared" si="68"/>
        <v/>
      </c>
      <c r="L468" s="31" t="str">
        <f t="shared" si="68"/>
        <v/>
      </c>
      <c r="M468" s="31" t="str">
        <f t="shared" si="68"/>
        <v/>
      </c>
      <c r="N468" s="31" t="str">
        <f t="shared" si="68"/>
        <v/>
      </c>
      <c r="O468" s="19"/>
      <c r="P468" s="22" t="s">
        <v>907</v>
      </c>
      <c r="Q468" s="10"/>
      <c r="R468" s="10"/>
      <c r="S468" s="10"/>
      <c r="T468" s="10"/>
      <c r="U468" s="10"/>
      <c r="V468" s="10"/>
      <c r="W468" s="10"/>
      <c r="X468" s="10"/>
      <c r="Y468" s="10"/>
      <c r="Z468" s="10"/>
      <c r="AA468" s="10"/>
      <c r="AB468" s="10"/>
      <c r="AC468" s="10"/>
      <c r="AD468" s="10"/>
      <c r="AE468" s="10"/>
      <c r="AF468" s="10"/>
      <c r="AG468" s="10"/>
      <c r="AH468" s="10"/>
      <c r="AI468" s="10"/>
      <c r="AJ468" s="10"/>
      <c r="AK468" s="10"/>
      <c r="AL468" s="10"/>
      <c r="AM468" s="10"/>
      <c r="AN468" s="10"/>
      <c r="AO468" s="10"/>
      <c r="AP468" s="10"/>
      <c r="AQ468" s="10"/>
      <c r="AR468" s="10"/>
      <c r="AS468" s="10"/>
      <c r="AT468" s="10"/>
      <c r="AU468" s="10"/>
      <c r="AV468" s="10"/>
      <c r="AW468" s="10"/>
      <c r="AX468" s="10"/>
      <c r="AY468" s="10"/>
      <c r="AZ468" s="10"/>
      <c r="BA468" s="10"/>
      <c r="BB468" s="10"/>
      <c r="BC468" s="10"/>
      <c r="BD468" s="10"/>
      <c r="BE468" s="10"/>
      <c r="BF468" s="10"/>
      <c r="BG468" s="10"/>
      <c r="BH468" s="10"/>
      <c r="BI468" s="10"/>
      <c r="BJ468" s="10"/>
      <c r="BK468" s="10"/>
      <c r="BL468" s="10"/>
      <c r="BM468" s="10"/>
      <c r="BN468" s="10"/>
      <c r="BO468" s="10"/>
      <c r="BP468" s="10"/>
      <c r="BQ468" s="10"/>
      <c r="BR468" s="10"/>
      <c r="BS468" s="10"/>
    </row>
    <row r="469" spans="1:71" ht="16.5" customHeight="1" x14ac:dyDescent="0.3">
      <c r="A469" s="10"/>
      <c r="B469" s="28">
        <f t="shared" si="68"/>
        <v>6619915</v>
      </c>
      <c r="C469" s="28">
        <f t="shared" si="68"/>
        <v>7664093</v>
      </c>
      <c r="D469" s="28">
        <f t="shared" si="68"/>
        <v>7091384</v>
      </c>
      <c r="E469" s="28">
        <f t="shared" si="68"/>
        <v>12025238</v>
      </c>
      <c r="F469" s="28">
        <f t="shared" si="68"/>
        <v>13301999</v>
      </c>
      <c r="G469" s="28">
        <f t="shared" si="68"/>
        <v>10246187</v>
      </c>
      <c r="H469" s="28">
        <f t="shared" si="68"/>
        <v>14289022</v>
      </c>
      <c r="I469" s="28">
        <f t="shared" si="68"/>
        <v>14771286</v>
      </c>
      <c r="J469" s="28">
        <f t="shared" si="68"/>
        <v>15213834</v>
      </c>
      <c r="K469" s="28">
        <f t="shared" si="68"/>
        <v>13656437</v>
      </c>
      <c r="L469" s="28">
        <f t="shared" si="68"/>
        <v>13446712</v>
      </c>
      <c r="M469" s="28">
        <f t="shared" si="68"/>
        <v>14822292</v>
      </c>
      <c r="N469" s="28">
        <f t="shared" si="68"/>
        <v>23192905.333333328</v>
      </c>
      <c r="O469" s="19">
        <f t="shared" ref="O469:O470" si="69">RATE(M$324-B$324,,-B469,M469)</f>
        <v>7.6028822968901372E-2</v>
      </c>
      <c r="P469" s="22" t="s">
        <v>902</v>
      </c>
      <c r="Q469" s="10"/>
      <c r="R469" s="10"/>
      <c r="S469" s="10"/>
      <c r="T469" s="10"/>
      <c r="U469" s="10"/>
      <c r="V469" s="10"/>
      <c r="W469" s="10"/>
      <c r="X469" s="10"/>
      <c r="Y469" s="10"/>
      <c r="Z469" s="10"/>
      <c r="AA469" s="10"/>
      <c r="AB469" s="10"/>
      <c r="AC469" s="10"/>
      <c r="AD469" s="10"/>
      <c r="AE469" s="10"/>
      <c r="AF469" s="10"/>
      <c r="AG469" s="10"/>
      <c r="AH469" s="10"/>
      <c r="AI469" s="10"/>
      <c r="AJ469" s="10"/>
      <c r="AK469" s="10"/>
      <c r="AL469" s="10"/>
      <c r="AM469" s="10"/>
      <c r="AN469" s="10"/>
      <c r="AO469" s="10"/>
      <c r="AP469" s="10"/>
      <c r="AQ469" s="10"/>
      <c r="AR469" s="10"/>
      <c r="AS469" s="10"/>
      <c r="AT469" s="10"/>
      <c r="AU469" s="10"/>
      <c r="AV469" s="10"/>
      <c r="AW469" s="10"/>
      <c r="AX469" s="10"/>
      <c r="AY469" s="10"/>
      <c r="AZ469" s="10"/>
      <c r="BA469" s="10"/>
      <c r="BB469" s="10"/>
      <c r="BC469" s="10"/>
      <c r="BD469" s="10"/>
      <c r="BE469" s="10"/>
      <c r="BF469" s="10"/>
      <c r="BG469" s="10"/>
      <c r="BH469" s="10"/>
      <c r="BI469" s="10"/>
      <c r="BJ469" s="10"/>
      <c r="BK469" s="10"/>
      <c r="BL469" s="10"/>
      <c r="BM469" s="10"/>
      <c r="BN469" s="10"/>
      <c r="BO469" s="10"/>
      <c r="BP469" s="10"/>
      <c r="BQ469" s="10"/>
      <c r="BR469" s="10"/>
      <c r="BS469" s="10"/>
    </row>
    <row r="470" spans="1:71" ht="16.5" customHeight="1" x14ac:dyDescent="0.3">
      <c r="A470" s="10"/>
      <c r="B470" s="23">
        <f t="shared" ref="B470:N470" si="70">B469/B$441</f>
        <v>0.13072864163278458</v>
      </c>
      <c r="C470" s="23">
        <f t="shared" si="70"/>
        <v>0.14797614570067322</v>
      </c>
      <c r="D470" s="23">
        <f t="shared" si="70"/>
        <v>0.13943271124661824</v>
      </c>
      <c r="E470" s="23">
        <f t="shared" si="70"/>
        <v>0.16547570778682996</v>
      </c>
      <c r="F470" s="23">
        <f t="shared" si="70"/>
        <v>0.16547068002881693</v>
      </c>
      <c r="G470" s="23">
        <f t="shared" si="70"/>
        <v>0.12491615768569087</v>
      </c>
      <c r="H470" s="23">
        <f t="shared" si="70"/>
        <v>0.16122128483699846</v>
      </c>
      <c r="I470" s="23">
        <f t="shared" si="70"/>
        <v>0.16082023153593086</v>
      </c>
      <c r="J470" s="23">
        <f t="shared" si="70"/>
        <v>0.15089313813653829</v>
      </c>
      <c r="K470" s="23">
        <f t="shared" si="70"/>
        <v>0.13463912476327253</v>
      </c>
      <c r="L470" s="23">
        <f t="shared" si="70"/>
        <v>0.13719318564084368</v>
      </c>
      <c r="M470" s="23">
        <f t="shared" si="70"/>
        <v>0.15866161342986831</v>
      </c>
      <c r="N470" s="23">
        <f t="shared" si="70"/>
        <v>0.17581357680033011</v>
      </c>
      <c r="O470" s="19">
        <f t="shared" si="69"/>
        <v>1.7760416967525377E-2</v>
      </c>
      <c r="P470" s="38" t="s">
        <v>911</v>
      </c>
      <c r="Q470" s="10"/>
      <c r="R470" s="10"/>
      <c r="S470" s="10"/>
      <c r="T470" s="10"/>
      <c r="U470" s="10"/>
      <c r="V470" s="10"/>
      <c r="W470" s="10"/>
      <c r="X470" s="10"/>
      <c r="Y470" s="10"/>
      <c r="Z470" s="10"/>
      <c r="AA470" s="10"/>
      <c r="AB470" s="10"/>
      <c r="AC470" s="10"/>
      <c r="AD470" s="10"/>
      <c r="AE470" s="10"/>
      <c r="AF470" s="10"/>
      <c r="AG470" s="10"/>
      <c r="AH470" s="10"/>
      <c r="AI470" s="10"/>
      <c r="AJ470" s="10"/>
      <c r="AK470" s="10"/>
      <c r="AL470" s="10"/>
      <c r="AM470" s="10"/>
      <c r="AN470" s="10"/>
      <c r="AO470" s="10"/>
      <c r="AP470" s="10"/>
      <c r="AQ470" s="10"/>
      <c r="AR470" s="10"/>
      <c r="AS470" s="10"/>
      <c r="AT470" s="10"/>
      <c r="AU470" s="10"/>
      <c r="AV470" s="10"/>
      <c r="AW470" s="10"/>
      <c r="AX470" s="10"/>
      <c r="AY470" s="10"/>
      <c r="AZ470" s="10"/>
      <c r="BA470" s="10"/>
      <c r="BB470" s="10"/>
      <c r="BC470" s="10"/>
      <c r="BD470" s="10"/>
      <c r="BE470" s="10"/>
      <c r="BF470" s="10"/>
      <c r="BG470" s="10"/>
      <c r="BH470" s="10"/>
      <c r="BI470" s="10"/>
      <c r="BJ470" s="10"/>
      <c r="BK470" s="10"/>
      <c r="BL470" s="10"/>
      <c r="BM470" s="10"/>
      <c r="BN470" s="10"/>
      <c r="BO470" s="10"/>
      <c r="BP470" s="10"/>
      <c r="BQ470" s="10"/>
      <c r="BR470" s="10"/>
      <c r="BS470" s="10"/>
    </row>
    <row r="471" spans="1:71" ht="16.5" customHeight="1" x14ac:dyDescent="0.3">
      <c r="A471" s="120"/>
      <c r="B471" s="32"/>
      <c r="C471" s="23">
        <f t="shared" ref="C471:N471" si="71">C469/B469-1</f>
        <v>0.15773284098058671</v>
      </c>
      <c r="D471" s="23">
        <f t="shared" si="71"/>
        <v>-7.4726259193357958E-2</v>
      </c>
      <c r="E471" s="23">
        <f t="shared" si="71"/>
        <v>0.69575332544394719</v>
      </c>
      <c r="F471" s="23">
        <f t="shared" si="71"/>
        <v>0.10617344954004238</v>
      </c>
      <c r="G471" s="23">
        <f t="shared" si="71"/>
        <v>-0.22972577279550244</v>
      </c>
      <c r="H471" s="23">
        <f t="shared" si="71"/>
        <v>0.39456970676018299</v>
      </c>
      <c r="I471" s="23">
        <f t="shared" si="71"/>
        <v>3.3750665370940069E-2</v>
      </c>
      <c r="J471" s="23">
        <f t="shared" si="71"/>
        <v>2.9960018376192776E-2</v>
      </c>
      <c r="K471" s="23">
        <f t="shared" si="71"/>
        <v>-0.10236716136116641</v>
      </c>
      <c r="L471" s="23">
        <f t="shared" si="71"/>
        <v>-1.5357226778844324E-2</v>
      </c>
      <c r="M471" s="23">
        <f t="shared" si="71"/>
        <v>0.10229861396600159</v>
      </c>
      <c r="N471" s="23">
        <f t="shared" si="71"/>
        <v>0.56473137442801202</v>
      </c>
      <c r="O471" s="29"/>
      <c r="P471" s="24" t="s">
        <v>908</v>
      </c>
      <c r="Q471" s="120"/>
      <c r="R471" s="120"/>
      <c r="S471" s="120"/>
      <c r="T471" s="120"/>
      <c r="U471" s="120"/>
      <c r="V471" s="120"/>
      <c r="W471" s="120"/>
      <c r="X471" s="120"/>
      <c r="Y471" s="120"/>
      <c r="Z471" s="120"/>
      <c r="AA471" s="120"/>
      <c r="AB471" s="120"/>
      <c r="AC471" s="120"/>
      <c r="AD471" s="120"/>
      <c r="AE471" s="120"/>
      <c r="AF471" s="120"/>
      <c r="AG471" s="120"/>
      <c r="AH471" s="120"/>
      <c r="AI471" s="120"/>
      <c r="AJ471" s="120"/>
      <c r="AK471" s="120"/>
      <c r="AL471" s="120"/>
      <c r="AM471" s="120"/>
      <c r="AN471" s="120"/>
      <c r="AO471" s="120"/>
      <c r="AP471" s="120"/>
      <c r="AQ471" s="120"/>
      <c r="AR471" s="120"/>
      <c r="AS471" s="120"/>
      <c r="AT471" s="120"/>
      <c r="AU471" s="120"/>
      <c r="AV471" s="120"/>
      <c r="AW471" s="120"/>
      <c r="AX471" s="120"/>
      <c r="AY471" s="120"/>
      <c r="AZ471" s="120"/>
      <c r="BA471" s="120"/>
      <c r="BB471" s="120"/>
      <c r="BC471" s="120"/>
      <c r="BD471" s="120"/>
      <c r="BE471" s="120"/>
      <c r="BF471" s="120"/>
      <c r="BG471" s="120"/>
      <c r="BH471" s="120"/>
      <c r="BI471" s="120"/>
      <c r="BJ471" s="120"/>
      <c r="BK471" s="120"/>
      <c r="BL471" s="120"/>
      <c r="BM471" s="120"/>
      <c r="BN471" s="120"/>
      <c r="BO471" s="120"/>
      <c r="BP471" s="120"/>
      <c r="BQ471" s="120"/>
      <c r="BR471" s="120"/>
      <c r="BS471" s="120"/>
    </row>
    <row r="472" spans="1:71" ht="16.5" customHeight="1" x14ac:dyDescent="0.3">
      <c r="A472" s="10"/>
      <c r="B472" s="166" t="s">
        <v>912</v>
      </c>
      <c r="C472" s="158"/>
      <c r="D472" s="158"/>
      <c r="E472" s="158"/>
      <c r="F472" s="158"/>
      <c r="G472" s="158"/>
      <c r="H472" s="158"/>
      <c r="I472" s="158"/>
      <c r="J472" s="158"/>
      <c r="K472" s="158"/>
      <c r="L472" s="158"/>
      <c r="M472" s="158"/>
      <c r="N472" s="159"/>
      <c r="O472" s="19"/>
      <c r="P472" s="12"/>
      <c r="Q472" s="10"/>
      <c r="R472" s="10"/>
      <c r="S472" s="10"/>
      <c r="T472" s="10"/>
      <c r="U472" s="10"/>
      <c r="V472" s="10"/>
      <c r="W472" s="10"/>
      <c r="X472" s="10"/>
      <c r="Y472" s="10"/>
      <c r="Z472" s="10"/>
      <c r="AA472" s="10"/>
      <c r="AB472" s="10"/>
      <c r="AC472" s="10"/>
      <c r="AD472" s="10"/>
      <c r="AE472" s="10"/>
      <c r="AF472" s="10"/>
      <c r="AG472" s="10"/>
      <c r="AH472" s="10"/>
      <c r="AI472" s="10"/>
      <c r="AJ472" s="10"/>
      <c r="AK472" s="10"/>
      <c r="AL472" s="10"/>
      <c r="AM472" s="10"/>
      <c r="AN472" s="10"/>
      <c r="AO472" s="10"/>
      <c r="AP472" s="10"/>
      <c r="AQ472" s="10"/>
      <c r="AR472" s="10"/>
      <c r="AS472" s="10"/>
      <c r="AT472" s="10"/>
      <c r="AU472" s="10"/>
      <c r="AV472" s="10"/>
      <c r="AW472" s="10"/>
      <c r="AX472" s="10"/>
      <c r="AY472" s="10"/>
      <c r="AZ472" s="10"/>
      <c r="BA472" s="10"/>
      <c r="BB472" s="10"/>
      <c r="BC472" s="10"/>
      <c r="BD472" s="10"/>
      <c r="BE472" s="10"/>
      <c r="BF472" s="10"/>
      <c r="BG472" s="10"/>
      <c r="BH472" s="10"/>
      <c r="BI472" s="10"/>
      <c r="BJ472" s="10"/>
      <c r="BK472" s="10"/>
      <c r="BL472" s="10"/>
      <c r="BM472" s="10"/>
      <c r="BN472" s="10"/>
      <c r="BO472" s="10"/>
      <c r="BP472" s="10"/>
      <c r="BQ472" s="10"/>
      <c r="BR472" s="10"/>
      <c r="BS472" s="10"/>
    </row>
    <row r="473" spans="1:71" ht="16.5" customHeight="1" x14ac:dyDescent="0.3">
      <c r="A473" s="10"/>
      <c r="B473" s="167" t="s">
        <v>1077</v>
      </c>
      <c r="C473" s="158"/>
      <c r="D473" s="158"/>
      <c r="E473" s="158"/>
      <c r="F473" s="158"/>
      <c r="G473" s="158"/>
      <c r="H473" s="158"/>
      <c r="I473" s="158"/>
      <c r="J473" s="158"/>
      <c r="K473" s="158"/>
      <c r="L473" s="158"/>
      <c r="M473" s="158"/>
      <c r="N473" s="159"/>
      <c r="O473" s="19"/>
      <c r="P473" s="12"/>
      <c r="Q473" s="10"/>
      <c r="R473" s="10"/>
      <c r="S473" s="10"/>
      <c r="T473" s="10"/>
      <c r="U473" s="10"/>
      <c r="V473" s="10"/>
      <c r="W473" s="10"/>
      <c r="X473" s="10"/>
      <c r="Y473" s="10"/>
      <c r="Z473" s="10"/>
      <c r="AA473" s="10"/>
      <c r="AB473" s="10"/>
      <c r="AC473" s="10"/>
      <c r="AD473" s="10"/>
      <c r="AE473" s="10"/>
      <c r="AF473" s="10"/>
      <c r="AG473" s="10"/>
      <c r="AH473" s="10"/>
      <c r="AI473" s="10"/>
      <c r="AJ473" s="10"/>
      <c r="AK473" s="10"/>
      <c r="AL473" s="10"/>
      <c r="AM473" s="10"/>
      <c r="AN473" s="10"/>
      <c r="AO473" s="10"/>
      <c r="AP473" s="10"/>
      <c r="AQ473" s="10"/>
      <c r="AR473" s="10"/>
      <c r="AS473" s="10"/>
      <c r="AT473" s="10"/>
      <c r="AU473" s="10"/>
      <c r="AV473" s="10"/>
      <c r="AW473" s="10"/>
      <c r="AX473" s="10"/>
      <c r="AY473" s="10"/>
      <c r="AZ473" s="10"/>
      <c r="BA473" s="10"/>
      <c r="BB473" s="10"/>
      <c r="BC473" s="10"/>
      <c r="BD473" s="10"/>
      <c r="BE473" s="10"/>
      <c r="BF473" s="10"/>
      <c r="BG473" s="10"/>
      <c r="BH473" s="10"/>
      <c r="BI473" s="10"/>
      <c r="BJ473" s="10"/>
      <c r="BK473" s="10"/>
      <c r="BL473" s="10"/>
      <c r="BM473" s="10"/>
      <c r="BN473" s="10"/>
      <c r="BO473" s="10"/>
      <c r="BP473" s="10"/>
      <c r="BQ473" s="10"/>
      <c r="BR473" s="10"/>
      <c r="BS473" s="10"/>
    </row>
    <row r="474" spans="1:71" ht="16.5" customHeight="1" x14ac:dyDescent="0.3">
      <c r="A474" s="10"/>
      <c r="B474" s="28">
        <f t="shared" ref="B474:N477" si="72">IFERROR(VLOOKUP($B$473,$130:$203,MATCH($P474&amp;"/"&amp;B$324,$128:$128,0),FALSE),"")</f>
        <v>0</v>
      </c>
      <c r="C474" s="28">
        <f t="shared" si="72"/>
        <v>0</v>
      </c>
      <c r="D474" s="28">
        <f t="shared" si="72"/>
        <v>865918</v>
      </c>
      <c r="E474" s="28">
        <f t="shared" si="72"/>
        <v>1150590</v>
      </c>
      <c r="F474" s="28">
        <f t="shared" si="72"/>
        <v>1058250</v>
      </c>
      <c r="G474" s="28">
        <f t="shared" si="72"/>
        <v>1079282</v>
      </c>
      <c r="H474" s="28">
        <f t="shared" si="72"/>
        <v>1360443</v>
      </c>
      <c r="I474" s="28">
        <f t="shared" si="72"/>
        <v>1526565</v>
      </c>
      <c r="J474" s="28">
        <f t="shared" si="72"/>
        <v>1664437</v>
      </c>
      <c r="K474" s="28">
        <f t="shared" si="72"/>
        <v>1534942</v>
      </c>
      <c r="L474" s="28">
        <f t="shared" si="72"/>
        <v>1541636</v>
      </c>
      <c r="M474" s="28">
        <f t="shared" si="72"/>
        <v>1644969</v>
      </c>
      <c r="N474" s="28">
        <f t="shared" si="72"/>
        <v>1774911</v>
      </c>
      <c r="O474" s="19"/>
      <c r="P474" s="22" t="s">
        <v>899</v>
      </c>
      <c r="Q474" s="10"/>
      <c r="R474" s="10"/>
      <c r="S474" s="10"/>
      <c r="T474" s="10"/>
      <c r="U474" s="10"/>
      <c r="V474" s="10"/>
      <c r="W474" s="10"/>
      <c r="X474" s="10"/>
      <c r="Y474" s="10"/>
      <c r="Z474" s="10"/>
      <c r="AA474" s="10"/>
      <c r="AB474" s="10"/>
      <c r="AC474" s="10"/>
      <c r="AD474" s="10"/>
      <c r="AE474" s="10"/>
      <c r="AF474" s="10"/>
      <c r="AG474" s="10"/>
      <c r="AH474" s="10"/>
      <c r="AI474" s="10"/>
      <c r="AJ474" s="10"/>
      <c r="AK474" s="10"/>
      <c r="AL474" s="10"/>
      <c r="AM474" s="10"/>
      <c r="AN474" s="10"/>
      <c r="AO474" s="10"/>
      <c r="AP474" s="10"/>
      <c r="AQ474" s="10"/>
      <c r="AR474" s="10"/>
      <c r="AS474" s="10"/>
      <c r="AT474" s="10"/>
      <c r="AU474" s="10"/>
      <c r="AV474" s="10"/>
      <c r="AW474" s="10"/>
      <c r="AX474" s="10"/>
      <c r="AY474" s="10"/>
      <c r="AZ474" s="10"/>
      <c r="BA474" s="10"/>
      <c r="BB474" s="10"/>
      <c r="BC474" s="10"/>
      <c r="BD474" s="10"/>
      <c r="BE474" s="10"/>
      <c r="BF474" s="10"/>
      <c r="BG474" s="10"/>
      <c r="BH474" s="10"/>
      <c r="BI474" s="10"/>
      <c r="BJ474" s="10"/>
      <c r="BK474" s="10"/>
      <c r="BL474" s="10"/>
      <c r="BM474" s="10"/>
      <c r="BN474" s="10"/>
      <c r="BO474" s="10"/>
      <c r="BP474" s="10"/>
      <c r="BQ474" s="10"/>
      <c r="BR474" s="10"/>
      <c r="BS474" s="10"/>
    </row>
    <row r="475" spans="1:71" ht="16.5" customHeight="1" x14ac:dyDescent="0.3">
      <c r="A475" s="10"/>
      <c r="B475" s="20">
        <f t="shared" si="72"/>
        <v>0</v>
      </c>
      <c r="C475" s="20">
        <f t="shared" si="72"/>
        <v>876368</v>
      </c>
      <c r="D475" s="20">
        <f t="shared" si="72"/>
        <v>921871</v>
      </c>
      <c r="E475" s="20">
        <f t="shared" si="72"/>
        <v>1253556</v>
      </c>
      <c r="F475" s="20">
        <f t="shared" si="72"/>
        <v>1230781</v>
      </c>
      <c r="G475" s="20">
        <f t="shared" si="72"/>
        <v>1334790</v>
      </c>
      <c r="H475" s="20">
        <f t="shared" si="72"/>
        <v>1432744</v>
      </c>
      <c r="I475" s="20">
        <f t="shared" si="72"/>
        <v>1567311</v>
      </c>
      <c r="J475" s="20">
        <f t="shared" si="72"/>
        <v>1725161</v>
      </c>
      <c r="K475" s="20">
        <f t="shared" si="72"/>
        <v>1558421</v>
      </c>
      <c r="L475" s="20">
        <f t="shared" si="72"/>
        <v>1704189</v>
      </c>
      <c r="M475" s="20">
        <f t="shared" si="72"/>
        <v>1896252</v>
      </c>
      <c r="N475" s="20">
        <f t="shared" si="72"/>
        <v>1798008</v>
      </c>
      <c r="O475" s="19"/>
      <c r="P475" s="22" t="s">
        <v>900</v>
      </c>
      <c r="Q475" s="10"/>
      <c r="R475" s="10"/>
      <c r="S475" s="10"/>
      <c r="T475" s="10"/>
      <c r="U475" s="10"/>
      <c r="V475" s="10"/>
      <c r="W475" s="10"/>
      <c r="X475" s="10"/>
      <c r="Y475" s="10"/>
      <c r="Z475" s="10"/>
      <c r="AA475" s="10"/>
      <c r="AB475" s="10"/>
      <c r="AC475" s="10"/>
      <c r="AD475" s="10"/>
      <c r="AE475" s="10"/>
      <c r="AF475" s="10"/>
      <c r="AG475" s="10"/>
      <c r="AH475" s="10"/>
      <c r="AI475" s="10"/>
      <c r="AJ475" s="10"/>
      <c r="AK475" s="10"/>
      <c r="AL475" s="10"/>
      <c r="AM475" s="10"/>
      <c r="AN475" s="10"/>
      <c r="AO475" s="10"/>
      <c r="AP475" s="10"/>
      <c r="AQ475" s="10"/>
      <c r="AR475" s="10"/>
      <c r="AS475" s="10"/>
      <c r="AT475" s="10"/>
      <c r="AU475" s="10"/>
      <c r="AV475" s="10"/>
      <c r="AW475" s="10"/>
      <c r="AX475" s="10"/>
      <c r="AY475" s="10"/>
      <c r="AZ475" s="10"/>
      <c r="BA475" s="10"/>
      <c r="BB475" s="10"/>
      <c r="BC475" s="10"/>
      <c r="BD475" s="10"/>
      <c r="BE475" s="10"/>
      <c r="BF475" s="10"/>
      <c r="BG475" s="10"/>
      <c r="BH475" s="10"/>
      <c r="BI475" s="10"/>
      <c r="BJ475" s="10"/>
      <c r="BK475" s="10"/>
      <c r="BL475" s="10"/>
      <c r="BM475" s="10"/>
      <c r="BN475" s="10"/>
      <c r="BO475" s="10"/>
      <c r="BP475" s="10"/>
      <c r="BQ475" s="10"/>
      <c r="BR475" s="10"/>
      <c r="BS475" s="10"/>
    </row>
    <row r="476" spans="1:71" ht="16.5" customHeight="1" x14ac:dyDescent="0.3">
      <c r="A476" s="10"/>
      <c r="B476" s="20">
        <f t="shared" si="72"/>
        <v>0</v>
      </c>
      <c r="C476" s="20">
        <f t="shared" si="72"/>
        <v>918885</v>
      </c>
      <c r="D476" s="20">
        <f t="shared" si="72"/>
        <v>886626</v>
      </c>
      <c r="E476" s="20">
        <f t="shared" si="72"/>
        <v>1219254</v>
      </c>
      <c r="F476" s="20">
        <f t="shared" si="72"/>
        <v>1260953</v>
      </c>
      <c r="G476" s="20">
        <f t="shared" si="72"/>
        <v>1259661</v>
      </c>
      <c r="H476" s="20">
        <f t="shared" si="72"/>
        <v>1588474</v>
      </c>
      <c r="I476" s="20">
        <f t="shared" si="72"/>
        <v>1650156</v>
      </c>
      <c r="J476" s="20">
        <f t="shared" si="72"/>
        <v>1603962</v>
      </c>
      <c r="K476" s="20">
        <f t="shared" si="72"/>
        <v>1614283</v>
      </c>
      <c r="L476" s="20">
        <f t="shared" si="72"/>
        <v>1709843</v>
      </c>
      <c r="M476" s="20">
        <f t="shared" si="72"/>
        <v>1938157</v>
      </c>
      <c r="N476" s="20">
        <f t="shared" si="72"/>
        <v>2098133</v>
      </c>
      <c r="O476" s="19"/>
      <c r="P476" s="22" t="s">
        <v>901</v>
      </c>
      <c r="Q476" s="10"/>
      <c r="R476" s="10"/>
      <c r="S476" s="10"/>
      <c r="T476" s="10"/>
      <c r="U476" s="10"/>
      <c r="V476" s="10"/>
      <c r="W476" s="10"/>
      <c r="X476" s="10"/>
      <c r="Y476" s="10"/>
      <c r="Z476" s="10"/>
      <c r="AA476" s="10"/>
      <c r="AB476" s="10"/>
      <c r="AC476" s="10"/>
      <c r="AD476" s="10"/>
      <c r="AE476" s="10"/>
      <c r="AF476" s="10"/>
      <c r="AG476" s="10"/>
      <c r="AH476" s="10"/>
      <c r="AI476" s="10"/>
      <c r="AJ476" s="10"/>
      <c r="AK476" s="10"/>
      <c r="AL476" s="10"/>
      <c r="AM476" s="10"/>
      <c r="AN476" s="10"/>
      <c r="AO476" s="10"/>
      <c r="AP476" s="10"/>
      <c r="AQ476" s="10"/>
      <c r="AR476" s="10"/>
      <c r="AS476" s="10"/>
      <c r="AT476" s="10"/>
      <c r="AU476" s="10"/>
      <c r="AV476" s="10"/>
      <c r="AW476" s="10"/>
      <c r="AX476" s="10"/>
      <c r="AY476" s="10"/>
      <c r="AZ476" s="10"/>
      <c r="BA476" s="10"/>
      <c r="BB476" s="10"/>
      <c r="BC476" s="10"/>
      <c r="BD476" s="10"/>
      <c r="BE476" s="10"/>
      <c r="BF476" s="10"/>
      <c r="BG476" s="10"/>
      <c r="BH476" s="10"/>
      <c r="BI476" s="10"/>
      <c r="BJ476" s="10"/>
      <c r="BK476" s="10"/>
      <c r="BL476" s="10"/>
      <c r="BM476" s="10"/>
      <c r="BN476" s="10"/>
      <c r="BO476" s="10"/>
      <c r="BP476" s="10"/>
      <c r="BQ476" s="10"/>
      <c r="BR476" s="10"/>
      <c r="BS476" s="10"/>
    </row>
    <row r="477" spans="1:71" ht="16.5" customHeight="1" x14ac:dyDescent="0.3">
      <c r="A477" s="10"/>
      <c r="B477" s="31" t="str">
        <f t="shared" si="72"/>
        <v/>
      </c>
      <c r="C477" s="31" t="str">
        <f t="shared" si="72"/>
        <v/>
      </c>
      <c r="D477" s="31" t="str">
        <f t="shared" si="72"/>
        <v/>
      </c>
      <c r="E477" s="31" t="str">
        <f t="shared" si="72"/>
        <v/>
      </c>
      <c r="F477" s="31" t="str">
        <f t="shared" si="72"/>
        <v/>
      </c>
      <c r="G477" s="31" t="str">
        <f t="shared" si="72"/>
        <v/>
      </c>
      <c r="H477" s="31" t="str">
        <f t="shared" si="72"/>
        <v/>
      </c>
      <c r="I477" s="31" t="str">
        <f t="shared" si="72"/>
        <v/>
      </c>
      <c r="J477" s="31" t="str">
        <f t="shared" si="72"/>
        <v/>
      </c>
      <c r="K477" s="31" t="str">
        <f t="shared" si="72"/>
        <v/>
      </c>
      <c r="L477" s="31" t="str">
        <f t="shared" si="72"/>
        <v/>
      </c>
      <c r="M477" s="31" t="str">
        <f t="shared" si="72"/>
        <v/>
      </c>
      <c r="N477" s="31" t="str">
        <f t="shared" si="72"/>
        <v/>
      </c>
      <c r="O477" s="19"/>
      <c r="P477" s="22" t="s">
        <v>907</v>
      </c>
      <c r="Q477" s="10"/>
      <c r="R477" s="10"/>
      <c r="S477" s="10"/>
      <c r="T477" s="10"/>
      <c r="U477" s="10"/>
      <c r="V477" s="10"/>
      <c r="W477" s="10"/>
      <c r="X477" s="10"/>
      <c r="Y477" s="10"/>
      <c r="Z477" s="10"/>
      <c r="AA477" s="10"/>
      <c r="AB477" s="10"/>
      <c r="AC477" s="10"/>
      <c r="AD477" s="10"/>
      <c r="AE477" s="10"/>
      <c r="AF477" s="10"/>
      <c r="AG477" s="10"/>
      <c r="AH477" s="10"/>
      <c r="AI477" s="10"/>
      <c r="AJ477" s="10"/>
      <c r="AK477" s="10"/>
      <c r="AL477" s="10"/>
      <c r="AM477" s="10"/>
      <c r="AN477" s="10"/>
      <c r="AO477" s="10"/>
      <c r="AP477" s="10"/>
      <c r="AQ477" s="10"/>
      <c r="AR477" s="10"/>
      <c r="AS477" s="10"/>
      <c r="AT477" s="10"/>
      <c r="AU477" s="10"/>
      <c r="AV477" s="10"/>
      <c r="AW477" s="10"/>
      <c r="AX477" s="10"/>
      <c r="AY477" s="10"/>
      <c r="AZ477" s="10"/>
      <c r="BA477" s="10"/>
      <c r="BB477" s="10"/>
      <c r="BC477" s="10"/>
      <c r="BD477" s="10"/>
      <c r="BE477" s="10"/>
      <c r="BF477" s="10"/>
      <c r="BG477" s="10"/>
      <c r="BH477" s="10"/>
      <c r="BI477" s="10"/>
      <c r="BJ477" s="10"/>
      <c r="BK477" s="10"/>
      <c r="BL477" s="10"/>
      <c r="BM477" s="10"/>
      <c r="BN477" s="10"/>
      <c r="BO477" s="10"/>
      <c r="BP477" s="10"/>
      <c r="BQ477" s="10"/>
      <c r="BR477" s="10"/>
      <c r="BS477" s="10"/>
    </row>
    <row r="478" spans="1:71" ht="16.5" customHeight="1" x14ac:dyDescent="0.3">
      <c r="A478" s="10"/>
      <c r="B478" s="31">
        <f t="shared" ref="B478:M478" si="73">SUM(B474:B477)</f>
        <v>0</v>
      </c>
      <c r="C478" s="31">
        <f t="shared" si="73"/>
        <v>1795253</v>
      </c>
      <c r="D478" s="31">
        <f t="shared" si="73"/>
        <v>2674415</v>
      </c>
      <c r="E478" s="31">
        <f t="shared" si="73"/>
        <v>3623400</v>
      </c>
      <c r="F478" s="31">
        <f t="shared" si="73"/>
        <v>3549984</v>
      </c>
      <c r="G478" s="31">
        <f t="shared" si="73"/>
        <v>3673733</v>
      </c>
      <c r="H478" s="31">
        <f t="shared" si="73"/>
        <v>4381661</v>
      </c>
      <c r="I478" s="31">
        <f t="shared" si="73"/>
        <v>4744032</v>
      </c>
      <c r="J478" s="31">
        <f t="shared" si="73"/>
        <v>4993560</v>
      </c>
      <c r="K478" s="31">
        <f t="shared" si="73"/>
        <v>4707646</v>
      </c>
      <c r="L478" s="31">
        <f t="shared" si="73"/>
        <v>4955668</v>
      </c>
      <c r="M478" s="31">
        <f t="shared" si="73"/>
        <v>5479378</v>
      </c>
      <c r="N478" s="31">
        <f>IF(N475="",N474*4,IF(N476="",(N475+N474)*2,IF(N477="",((N476+N475+N474)/3)*4,SUM(N474:N477))))</f>
        <v>7561402.666666667</v>
      </c>
      <c r="O478" s="19">
        <f t="shared" ref="O478:O479" si="74">RATE(M$324-C$324,,-C478,M478)</f>
        <v>0.11804828572484763</v>
      </c>
      <c r="P478" s="22" t="s">
        <v>902</v>
      </c>
      <c r="Q478" s="10"/>
      <c r="R478" s="10"/>
      <c r="S478" s="10"/>
      <c r="T478" s="10"/>
      <c r="U478" s="10"/>
      <c r="V478" s="10"/>
      <c r="W478" s="10"/>
      <c r="X478" s="10"/>
      <c r="Y478" s="10"/>
      <c r="Z478" s="10"/>
      <c r="AA478" s="10"/>
      <c r="AB478" s="10"/>
      <c r="AC478" s="10"/>
      <c r="AD478" s="10"/>
      <c r="AE478" s="10"/>
      <c r="AF478" s="10"/>
      <c r="AG478" s="10"/>
      <c r="AH478" s="10"/>
      <c r="AI478" s="10"/>
      <c r="AJ478" s="10"/>
      <c r="AK478" s="10"/>
      <c r="AL478" s="10"/>
      <c r="AM478" s="10"/>
      <c r="AN478" s="10"/>
      <c r="AO478" s="10"/>
      <c r="AP478" s="10"/>
      <c r="AQ478" s="10"/>
      <c r="AR478" s="10"/>
      <c r="AS478" s="10"/>
      <c r="AT478" s="10"/>
      <c r="AU478" s="10"/>
      <c r="AV478" s="10"/>
      <c r="AW478" s="10"/>
      <c r="AX478" s="10"/>
      <c r="AY478" s="10"/>
      <c r="AZ478" s="10"/>
      <c r="BA478" s="10"/>
      <c r="BB478" s="10"/>
      <c r="BC478" s="10"/>
      <c r="BD478" s="10"/>
      <c r="BE478" s="10"/>
      <c r="BF478" s="10"/>
      <c r="BG478" s="10"/>
      <c r="BH478" s="10"/>
      <c r="BI478" s="10"/>
      <c r="BJ478" s="10"/>
      <c r="BK478" s="10"/>
      <c r="BL478" s="10"/>
      <c r="BM478" s="10"/>
      <c r="BN478" s="10"/>
      <c r="BO478" s="10"/>
      <c r="BP478" s="10"/>
      <c r="BQ478" s="10"/>
      <c r="BR478" s="10"/>
      <c r="BS478" s="10"/>
    </row>
    <row r="479" spans="1:71" ht="16.5" customHeight="1" x14ac:dyDescent="0.3">
      <c r="A479" s="10"/>
      <c r="B479" s="23">
        <f t="shared" ref="B479:N479" si="75">+B478/(B$441+B$448)</f>
        <v>0</v>
      </c>
      <c r="C479" s="23">
        <f t="shared" si="75"/>
        <v>3.4276320542564083E-2</v>
      </c>
      <c r="D479" s="23">
        <f t="shared" si="75"/>
        <v>5.1455936637672006E-2</v>
      </c>
      <c r="E479" s="23">
        <f t="shared" si="75"/>
        <v>4.9433408741314827E-2</v>
      </c>
      <c r="F479" s="23">
        <f t="shared" si="75"/>
        <v>4.3694907243294341E-2</v>
      </c>
      <c r="G479" s="23">
        <f t="shared" si="75"/>
        <v>4.4143237408578166E-2</v>
      </c>
      <c r="H479" s="23">
        <f t="shared" si="75"/>
        <v>4.8801542096569082E-2</v>
      </c>
      <c r="I479" s="23">
        <f t="shared" si="75"/>
        <v>5.0680962618565972E-2</v>
      </c>
      <c r="J479" s="23">
        <f t="shared" si="75"/>
        <v>4.9019091035294914E-2</v>
      </c>
      <c r="K479" s="23">
        <f t="shared" si="75"/>
        <v>4.5342308061199148E-2</v>
      </c>
      <c r="L479" s="23">
        <f t="shared" si="75"/>
        <v>4.9271509314679059E-2</v>
      </c>
      <c r="M479" s="23">
        <f t="shared" si="75"/>
        <v>5.7480836671901375E-2</v>
      </c>
      <c r="N479" s="23">
        <f t="shared" si="75"/>
        <v>5.6513784777570172E-2</v>
      </c>
      <c r="O479" s="19">
        <f t="shared" si="74"/>
        <v>5.305944699172762E-2</v>
      </c>
      <c r="P479" s="24" t="s">
        <v>903</v>
      </c>
      <c r="Q479" s="10"/>
      <c r="R479" s="10"/>
      <c r="S479" s="10"/>
      <c r="T479" s="10"/>
      <c r="U479" s="10"/>
      <c r="V479" s="10"/>
      <c r="W479" s="10"/>
      <c r="X479" s="10"/>
      <c r="Y479" s="10"/>
      <c r="Z479" s="10"/>
      <c r="AA479" s="10"/>
      <c r="AB479" s="10"/>
      <c r="AC479" s="10"/>
      <c r="AD479" s="10"/>
      <c r="AE479" s="10"/>
      <c r="AF479" s="10"/>
      <c r="AG479" s="10"/>
      <c r="AH479" s="10"/>
      <c r="AI479" s="10"/>
      <c r="AJ479" s="10"/>
      <c r="AK479" s="10"/>
      <c r="AL479" s="10"/>
      <c r="AM479" s="10"/>
      <c r="AN479" s="10"/>
      <c r="AO479" s="10"/>
      <c r="AP479" s="10"/>
      <c r="AQ479" s="10"/>
      <c r="AR479" s="10"/>
      <c r="AS479" s="10"/>
      <c r="AT479" s="10"/>
      <c r="AU479" s="10"/>
      <c r="AV479" s="10"/>
      <c r="AW479" s="10"/>
      <c r="AX479" s="10"/>
      <c r="AY479" s="10"/>
      <c r="AZ479" s="10"/>
      <c r="BA479" s="10"/>
      <c r="BB479" s="10"/>
      <c r="BC479" s="10"/>
      <c r="BD479" s="10"/>
      <c r="BE479" s="10"/>
      <c r="BF479" s="10"/>
      <c r="BG479" s="10"/>
      <c r="BH479" s="10"/>
      <c r="BI479" s="10"/>
      <c r="BJ479" s="10"/>
      <c r="BK479" s="10"/>
      <c r="BL479" s="10"/>
      <c r="BM479" s="10"/>
      <c r="BN479" s="10"/>
      <c r="BO479" s="10"/>
      <c r="BP479" s="10"/>
      <c r="BQ479" s="10"/>
      <c r="BR479" s="10"/>
      <c r="BS479" s="10"/>
    </row>
    <row r="480" spans="1:71" ht="16.5" customHeight="1" x14ac:dyDescent="0.3">
      <c r="A480" s="120"/>
      <c r="B480" s="32"/>
      <c r="C480" s="23" t="e">
        <f t="shared" ref="C480:N480" si="76">C478/B478-1</f>
        <v>#DIV/0!</v>
      </c>
      <c r="D480" s="23">
        <f t="shared" si="76"/>
        <v>0.48971482013955692</v>
      </c>
      <c r="E480" s="23">
        <f t="shared" si="76"/>
        <v>0.3548383478255992</v>
      </c>
      <c r="F480" s="23">
        <f t="shared" si="76"/>
        <v>-2.026163272064907E-2</v>
      </c>
      <c r="G480" s="23">
        <f t="shared" si="76"/>
        <v>3.4859030350559372E-2</v>
      </c>
      <c r="H480" s="23">
        <f t="shared" si="76"/>
        <v>0.19269990497404144</v>
      </c>
      <c r="I480" s="23">
        <f t="shared" si="76"/>
        <v>8.2701742558358493E-2</v>
      </c>
      <c r="J480" s="23">
        <f t="shared" si="76"/>
        <v>5.2598296132909672E-2</v>
      </c>
      <c r="K480" s="23">
        <f t="shared" si="76"/>
        <v>-5.7256546431804112E-2</v>
      </c>
      <c r="L480" s="23">
        <f t="shared" si="76"/>
        <v>5.2684930005357344E-2</v>
      </c>
      <c r="M480" s="23">
        <f t="shared" si="76"/>
        <v>0.10567899221658927</v>
      </c>
      <c r="N480" s="23">
        <f t="shared" si="76"/>
        <v>0.37997463702388612</v>
      </c>
      <c r="O480" s="29"/>
      <c r="P480" s="24" t="s">
        <v>908</v>
      </c>
      <c r="Q480" s="120"/>
      <c r="R480" s="120"/>
      <c r="S480" s="120"/>
      <c r="T480" s="120"/>
      <c r="U480" s="120"/>
      <c r="V480" s="120"/>
      <c r="W480" s="120"/>
      <c r="X480" s="120"/>
      <c r="Y480" s="120"/>
      <c r="Z480" s="120"/>
      <c r="AA480" s="120"/>
      <c r="AB480" s="120"/>
      <c r="AC480" s="120"/>
      <c r="AD480" s="120"/>
      <c r="AE480" s="120"/>
      <c r="AF480" s="120"/>
      <c r="AG480" s="120"/>
      <c r="AH480" s="120"/>
      <c r="AI480" s="120"/>
      <c r="AJ480" s="120"/>
      <c r="AK480" s="120"/>
      <c r="AL480" s="120"/>
      <c r="AM480" s="120"/>
      <c r="AN480" s="120"/>
      <c r="AO480" s="120"/>
      <c r="AP480" s="120"/>
      <c r="AQ480" s="120"/>
      <c r="AR480" s="120"/>
      <c r="AS480" s="120"/>
      <c r="AT480" s="120"/>
      <c r="AU480" s="120"/>
      <c r="AV480" s="120"/>
      <c r="AW480" s="120"/>
      <c r="AX480" s="120"/>
      <c r="AY480" s="120"/>
      <c r="AZ480" s="120"/>
      <c r="BA480" s="120"/>
      <c r="BB480" s="120"/>
      <c r="BC480" s="120"/>
      <c r="BD480" s="120"/>
      <c r="BE480" s="120"/>
      <c r="BF480" s="120"/>
      <c r="BG480" s="120"/>
      <c r="BH480" s="120"/>
      <c r="BI480" s="120"/>
      <c r="BJ480" s="120"/>
      <c r="BK480" s="120"/>
      <c r="BL480" s="120"/>
      <c r="BM480" s="120"/>
      <c r="BN480" s="120"/>
      <c r="BO480" s="120"/>
      <c r="BP480" s="120"/>
      <c r="BQ480" s="120"/>
      <c r="BR480" s="120"/>
      <c r="BS480" s="120"/>
    </row>
    <row r="481" spans="1:71" ht="16.5" customHeight="1" x14ac:dyDescent="0.3">
      <c r="A481" s="10"/>
      <c r="B481" s="167" t="s">
        <v>1041</v>
      </c>
      <c r="C481" s="158"/>
      <c r="D481" s="158"/>
      <c r="E481" s="158"/>
      <c r="F481" s="158"/>
      <c r="G481" s="158"/>
      <c r="H481" s="158"/>
      <c r="I481" s="158"/>
      <c r="J481" s="158"/>
      <c r="K481" s="158"/>
      <c r="L481" s="158"/>
      <c r="M481" s="158"/>
      <c r="N481" s="159"/>
      <c r="O481" s="19"/>
      <c r="P481" s="12"/>
      <c r="Q481" s="10"/>
      <c r="R481" s="10"/>
      <c r="S481" s="10"/>
      <c r="T481" s="10"/>
      <c r="U481" s="10"/>
      <c r="V481" s="10"/>
      <c r="W481" s="10"/>
      <c r="X481" s="10"/>
      <c r="Y481" s="10"/>
      <c r="Z481" s="10"/>
      <c r="AA481" s="10"/>
      <c r="AB481" s="10"/>
      <c r="AC481" s="10"/>
      <c r="AD481" s="10"/>
      <c r="AE481" s="10"/>
      <c r="AF481" s="10"/>
      <c r="AG481" s="10"/>
      <c r="AH481" s="10"/>
      <c r="AI481" s="10"/>
      <c r="AJ481" s="10"/>
      <c r="AK481" s="10"/>
      <c r="AL481" s="10"/>
      <c r="AM481" s="10"/>
      <c r="AN481" s="10"/>
      <c r="AO481" s="10"/>
      <c r="AP481" s="10"/>
      <c r="AQ481" s="10"/>
      <c r="AR481" s="10"/>
      <c r="AS481" s="10"/>
      <c r="AT481" s="10"/>
      <c r="AU481" s="10"/>
      <c r="AV481" s="10"/>
      <c r="AW481" s="10"/>
      <c r="AX481" s="10"/>
      <c r="AY481" s="10"/>
      <c r="AZ481" s="10"/>
      <c r="BA481" s="10"/>
      <c r="BB481" s="10"/>
      <c r="BC481" s="10"/>
      <c r="BD481" s="10"/>
      <c r="BE481" s="10"/>
      <c r="BF481" s="10"/>
      <c r="BG481" s="10"/>
      <c r="BH481" s="10"/>
      <c r="BI481" s="10"/>
      <c r="BJ481" s="10"/>
      <c r="BK481" s="10"/>
      <c r="BL481" s="10"/>
      <c r="BM481" s="10"/>
      <c r="BN481" s="10"/>
      <c r="BO481" s="10"/>
      <c r="BP481" s="10"/>
      <c r="BQ481" s="10"/>
      <c r="BR481" s="10"/>
      <c r="BS481" s="10"/>
    </row>
    <row r="482" spans="1:71" ht="16.5" customHeight="1" x14ac:dyDescent="0.3">
      <c r="A482" s="10"/>
      <c r="B482" s="28">
        <f t="shared" ref="B482:N485" si="77">IFERROR(VLOOKUP($B$481,$130:$203,MATCH($P482&amp;"/"&amp;B$324,$128:$128,0),FALSE),"")</f>
        <v>0</v>
      </c>
      <c r="C482" s="28">
        <f t="shared" si="77"/>
        <v>0</v>
      </c>
      <c r="D482" s="28">
        <f t="shared" si="77"/>
        <v>460463</v>
      </c>
      <c r="E482" s="28">
        <f t="shared" si="77"/>
        <v>934473</v>
      </c>
      <c r="F482" s="28">
        <f t="shared" si="77"/>
        <v>1314412</v>
      </c>
      <c r="G482" s="28">
        <f t="shared" si="77"/>
        <v>1162657</v>
      </c>
      <c r="H482" s="28">
        <f t="shared" si="77"/>
        <v>1354457</v>
      </c>
      <c r="I482" s="28">
        <f t="shared" si="77"/>
        <v>1478647</v>
      </c>
      <c r="J482" s="28">
        <f t="shared" si="77"/>
        <v>1729821</v>
      </c>
      <c r="K482" s="28">
        <f t="shared" si="77"/>
        <v>1913538</v>
      </c>
      <c r="L482" s="28">
        <f t="shared" si="77"/>
        <v>1793283</v>
      </c>
      <c r="M482" s="28">
        <f t="shared" si="77"/>
        <v>1717074</v>
      </c>
      <c r="N482" s="28">
        <f t="shared" si="77"/>
        <v>1736568</v>
      </c>
      <c r="O482" s="19"/>
      <c r="P482" s="22" t="s">
        <v>899</v>
      </c>
      <c r="Q482" s="10"/>
      <c r="R482" s="10"/>
      <c r="S482" s="10"/>
      <c r="T482" s="10"/>
      <c r="U482" s="10"/>
      <c r="V482" s="10"/>
      <c r="W482" s="10"/>
      <c r="X482" s="10"/>
      <c r="Y482" s="10"/>
      <c r="Z482" s="10"/>
      <c r="AA482" s="10"/>
      <c r="AB482" s="10"/>
      <c r="AC482" s="10"/>
      <c r="AD482" s="10"/>
      <c r="AE482" s="10"/>
      <c r="AF482" s="10"/>
      <c r="AG482" s="10"/>
      <c r="AH482" s="10"/>
      <c r="AI482" s="10"/>
      <c r="AJ482" s="10"/>
      <c r="AK482" s="10"/>
      <c r="AL482" s="10"/>
      <c r="AM482" s="10"/>
      <c r="AN482" s="10"/>
      <c r="AO482" s="10"/>
      <c r="AP482" s="10"/>
      <c r="AQ482" s="10"/>
      <c r="AR482" s="10"/>
      <c r="AS482" s="10"/>
      <c r="AT482" s="10"/>
      <c r="AU482" s="10"/>
      <c r="AV482" s="10"/>
      <c r="AW482" s="10"/>
      <c r="AX482" s="10"/>
      <c r="AY482" s="10"/>
      <c r="AZ482" s="10"/>
      <c r="BA482" s="10"/>
      <c r="BB482" s="10"/>
      <c r="BC482" s="10"/>
      <c r="BD482" s="10"/>
      <c r="BE482" s="10"/>
      <c r="BF482" s="10"/>
      <c r="BG482" s="10"/>
      <c r="BH482" s="10"/>
      <c r="BI482" s="10"/>
      <c r="BJ482" s="10"/>
      <c r="BK482" s="10"/>
      <c r="BL482" s="10"/>
      <c r="BM482" s="10"/>
      <c r="BN482" s="10"/>
      <c r="BO482" s="10"/>
      <c r="BP482" s="10"/>
      <c r="BQ482" s="10"/>
      <c r="BR482" s="10"/>
      <c r="BS482" s="10"/>
    </row>
    <row r="483" spans="1:71" ht="16.5" customHeight="1" x14ac:dyDescent="0.3">
      <c r="A483" s="10"/>
      <c r="B483" s="20">
        <f t="shared" si="77"/>
        <v>0</v>
      </c>
      <c r="C483" s="20">
        <f t="shared" si="77"/>
        <v>631636</v>
      </c>
      <c r="D483" s="20">
        <f t="shared" si="77"/>
        <v>570425</v>
      </c>
      <c r="E483" s="20">
        <f t="shared" si="77"/>
        <v>915910</v>
      </c>
      <c r="F483" s="20">
        <f t="shared" si="77"/>
        <v>1208947</v>
      </c>
      <c r="G483" s="20">
        <f t="shared" si="77"/>
        <v>1440101</v>
      </c>
      <c r="H483" s="20">
        <f t="shared" si="77"/>
        <v>1415248</v>
      </c>
      <c r="I483" s="20">
        <f t="shared" si="77"/>
        <v>1603670</v>
      </c>
      <c r="J483" s="20">
        <f t="shared" si="77"/>
        <v>1640992</v>
      </c>
      <c r="K483" s="20">
        <f t="shared" si="77"/>
        <v>1484033</v>
      </c>
      <c r="L483" s="20">
        <f t="shared" si="77"/>
        <v>3289338</v>
      </c>
      <c r="M483" s="20">
        <f t="shared" si="77"/>
        <v>3756237</v>
      </c>
      <c r="N483" s="20">
        <f t="shared" si="77"/>
        <v>1873162</v>
      </c>
      <c r="O483" s="19"/>
      <c r="P483" s="22" t="s">
        <v>900</v>
      </c>
      <c r="Q483" s="10"/>
      <c r="R483" s="10"/>
      <c r="S483" s="10"/>
      <c r="T483" s="10"/>
      <c r="U483" s="10"/>
      <c r="V483" s="10"/>
      <c r="W483" s="10"/>
      <c r="X483" s="10"/>
      <c r="Y483" s="10"/>
      <c r="Z483" s="10"/>
      <c r="AA483" s="10"/>
      <c r="AB483" s="10"/>
      <c r="AC483" s="10"/>
      <c r="AD483" s="10"/>
      <c r="AE483" s="10"/>
      <c r="AF483" s="10"/>
      <c r="AG483" s="10"/>
      <c r="AH483" s="10"/>
      <c r="AI483" s="10"/>
      <c r="AJ483" s="10"/>
      <c r="AK483" s="10"/>
      <c r="AL483" s="10"/>
      <c r="AM483" s="10"/>
      <c r="AN483" s="10"/>
      <c r="AO483" s="10"/>
      <c r="AP483" s="10"/>
      <c r="AQ483" s="10"/>
      <c r="AR483" s="10"/>
      <c r="AS483" s="10"/>
      <c r="AT483" s="10"/>
      <c r="AU483" s="10"/>
      <c r="AV483" s="10"/>
      <c r="AW483" s="10"/>
      <c r="AX483" s="10"/>
      <c r="AY483" s="10"/>
      <c r="AZ483" s="10"/>
      <c r="BA483" s="10"/>
      <c r="BB483" s="10"/>
      <c r="BC483" s="10"/>
      <c r="BD483" s="10"/>
      <c r="BE483" s="10"/>
      <c r="BF483" s="10"/>
      <c r="BG483" s="10"/>
      <c r="BH483" s="10"/>
      <c r="BI483" s="10"/>
      <c r="BJ483" s="10"/>
      <c r="BK483" s="10"/>
      <c r="BL483" s="10"/>
      <c r="BM483" s="10"/>
      <c r="BN483" s="10"/>
      <c r="BO483" s="10"/>
      <c r="BP483" s="10"/>
      <c r="BQ483" s="10"/>
      <c r="BR483" s="10"/>
      <c r="BS483" s="10"/>
    </row>
    <row r="484" spans="1:71" ht="16.5" customHeight="1" x14ac:dyDescent="0.3">
      <c r="A484" s="10"/>
      <c r="B484" s="20">
        <f t="shared" si="77"/>
        <v>0</v>
      </c>
      <c r="C484" s="20">
        <f t="shared" si="77"/>
        <v>684455</v>
      </c>
      <c r="D484" s="20">
        <f t="shared" si="77"/>
        <v>559993</v>
      </c>
      <c r="E484" s="20">
        <f t="shared" si="77"/>
        <v>964649</v>
      </c>
      <c r="F484" s="20">
        <f t="shared" si="77"/>
        <v>1240958</v>
      </c>
      <c r="G484" s="20">
        <f t="shared" si="77"/>
        <v>1331004</v>
      </c>
      <c r="H484" s="20">
        <f t="shared" si="77"/>
        <v>1495734</v>
      </c>
      <c r="I484" s="20">
        <f t="shared" si="77"/>
        <v>1631797</v>
      </c>
      <c r="J484" s="20">
        <f t="shared" si="77"/>
        <v>1461860</v>
      </c>
      <c r="K484" s="20">
        <f t="shared" si="77"/>
        <v>1725127</v>
      </c>
      <c r="L484" s="20">
        <f t="shared" si="77"/>
        <v>1834932</v>
      </c>
      <c r="M484" s="20">
        <f t="shared" si="77"/>
        <v>1579848</v>
      </c>
      <c r="N484" s="20">
        <f t="shared" si="77"/>
        <v>2231057</v>
      </c>
      <c r="O484" s="19"/>
      <c r="P484" s="22" t="s">
        <v>901</v>
      </c>
      <c r="Q484" s="10"/>
      <c r="R484" s="10"/>
      <c r="S484" s="10"/>
      <c r="T484" s="10"/>
      <c r="U484" s="10"/>
      <c r="V484" s="10"/>
      <c r="W484" s="10"/>
      <c r="X484" s="10"/>
      <c r="Y484" s="10"/>
      <c r="Z484" s="10"/>
      <c r="AA484" s="10"/>
      <c r="AB484" s="10"/>
      <c r="AC484" s="10"/>
      <c r="AD484" s="10"/>
      <c r="AE484" s="10"/>
      <c r="AF484" s="10"/>
      <c r="AG484" s="10"/>
      <c r="AH484" s="10"/>
      <c r="AI484" s="10"/>
      <c r="AJ484" s="10"/>
      <c r="AK484" s="10"/>
      <c r="AL484" s="10"/>
      <c r="AM484" s="10"/>
      <c r="AN484" s="10"/>
      <c r="AO484" s="10"/>
      <c r="AP484" s="10"/>
      <c r="AQ484" s="10"/>
      <c r="AR484" s="10"/>
      <c r="AS484" s="10"/>
      <c r="AT484" s="10"/>
      <c r="AU484" s="10"/>
      <c r="AV484" s="10"/>
      <c r="AW484" s="10"/>
      <c r="AX484" s="10"/>
      <c r="AY484" s="10"/>
      <c r="AZ484" s="10"/>
      <c r="BA484" s="10"/>
      <c r="BB484" s="10"/>
      <c r="BC484" s="10"/>
      <c r="BD484" s="10"/>
      <c r="BE484" s="10"/>
      <c r="BF484" s="10"/>
      <c r="BG484" s="10"/>
      <c r="BH484" s="10"/>
      <c r="BI484" s="10"/>
      <c r="BJ484" s="10"/>
      <c r="BK484" s="10"/>
      <c r="BL484" s="10"/>
      <c r="BM484" s="10"/>
      <c r="BN484" s="10"/>
      <c r="BO484" s="10"/>
      <c r="BP484" s="10"/>
      <c r="BQ484" s="10"/>
      <c r="BR484" s="10"/>
      <c r="BS484" s="10"/>
    </row>
    <row r="485" spans="1:71" ht="16.5" customHeight="1" x14ac:dyDescent="0.3">
      <c r="A485" s="10"/>
      <c r="B485" s="31" t="str">
        <f t="shared" si="77"/>
        <v/>
      </c>
      <c r="C485" s="31" t="str">
        <f t="shared" si="77"/>
        <v/>
      </c>
      <c r="D485" s="31" t="str">
        <f t="shared" si="77"/>
        <v/>
      </c>
      <c r="E485" s="31" t="str">
        <f t="shared" si="77"/>
        <v/>
      </c>
      <c r="F485" s="31" t="str">
        <f t="shared" si="77"/>
        <v/>
      </c>
      <c r="G485" s="31" t="str">
        <f t="shared" si="77"/>
        <v/>
      </c>
      <c r="H485" s="31" t="str">
        <f t="shared" si="77"/>
        <v/>
      </c>
      <c r="I485" s="31" t="str">
        <f t="shared" si="77"/>
        <v/>
      </c>
      <c r="J485" s="31" t="str">
        <f t="shared" si="77"/>
        <v/>
      </c>
      <c r="K485" s="31" t="str">
        <f t="shared" si="77"/>
        <v/>
      </c>
      <c r="L485" s="31" t="str">
        <f t="shared" si="77"/>
        <v/>
      </c>
      <c r="M485" s="31" t="str">
        <f t="shared" si="77"/>
        <v/>
      </c>
      <c r="N485" s="31" t="str">
        <f t="shared" si="77"/>
        <v/>
      </c>
      <c r="O485" s="19"/>
      <c r="P485" s="22" t="s">
        <v>907</v>
      </c>
      <c r="Q485" s="10"/>
      <c r="R485" s="10"/>
      <c r="S485" s="10"/>
      <c r="T485" s="10"/>
      <c r="U485" s="10"/>
      <c r="V485" s="10"/>
      <c r="W485" s="10"/>
      <c r="X485" s="10"/>
      <c r="Y485" s="10"/>
      <c r="Z485" s="10"/>
      <c r="AA485" s="10"/>
      <c r="AB485" s="10"/>
      <c r="AC485" s="10"/>
      <c r="AD485" s="10"/>
      <c r="AE485" s="10"/>
      <c r="AF485" s="10"/>
      <c r="AG485" s="10"/>
      <c r="AH485" s="10"/>
      <c r="AI485" s="10"/>
      <c r="AJ485" s="10"/>
      <c r="AK485" s="10"/>
      <c r="AL485" s="10"/>
      <c r="AM485" s="10"/>
      <c r="AN485" s="10"/>
      <c r="AO485" s="10"/>
      <c r="AP485" s="10"/>
      <c r="AQ485" s="10"/>
      <c r="AR485" s="10"/>
      <c r="AS485" s="10"/>
      <c r="AT485" s="10"/>
      <c r="AU485" s="10"/>
      <c r="AV485" s="10"/>
      <c r="AW485" s="10"/>
      <c r="AX485" s="10"/>
      <c r="AY485" s="10"/>
      <c r="AZ485" s="10"/>
      <c r="BA485" s="10"/>
      <c r="BB485" s="10"/>
      <c r="BC485" s="10"/>
      <c r="BD485" s="10"/>
      <c r="BE485" s="10"/>
      <c r="BF485" s="10"/>
      <c r="BG485" s="10"/>
      <c r="BH485" s="10"/>
      <c r="BI485" s="10"/>
      <c r="BJ485" s="10"/>
      <c r="BK485" s="10"/>
      <c r="BL485" s="10"/>
      <c r="BM485" s="10"/>
      <c r="BN485" s="10"/>
      <c r="BO485" s="10"/>
      <c r="BP485" s="10"/>
      <c r="BQ485" s="10"/>
      <c r="BR485" s="10"/>
      <c r="BS485" s="10"/>
    </row>
    <row r="486" spans="1:71" ht="16.5" customHeight="1" x14ac:dyDescent="0.3">
      <c r="A486" s="10"/>
      <c r="B486" s="31">
        <f t="shared" ref="B486:M486" si="78">SUM(B482:B485)</f>
        <v>0</v>
      </c>
      <c r="C486" s="31">
        <f t="shared" si="78"/>
        <v>1316091</v>
      </c>
      <c r="D486" s="31">
        <f t="shared" si="78"/>
        <v>1590881</v>
      </c>
      <c r="E486" s="31">
        <f t="shared" si="78"/>
        <v>2815032</v>
      </c>
      <c r="F486" s="31">
        <f t="shared" si="78"/>
        <v>3764317</v>
      </c>
      <c r="G486" s="31">
        <f t="shared" si="78"/>
        <v>3933762</v>
      </c>
      <c r="H486" s="31">
        <f t="shared" si="78"/>
        <v>4265439</v>
      </c>
      <c r="I486" s="31">
        <f t="shared" si="78"/>
        <v>4714114</v>
      </c>
      <c r="J486" s="31">
        <f t="shared" si="78"/>
        <v>4832673</v>
      </c>
      <c r="K486" s="31">
        <f t="shared" si="78"/>
        <v>5122698</v>
      </c>
      <c r="L486" s="31">
        <f t="shared" si="78"/>
        <v>6917553</v>
      </c>
      <c r="M486" s="31">
        <f t="shared" si="78"/>
        <v>7053159</v>
      </c>
      <c r="N486" s="31">
        <f>IF(N483="",N482*4,IF(N484="",(N483+N482)*2,IF(N485="",((N484+N483+N482)/3)*4,SUM(N482:N485))))</f>
        <v>7787716</v>
      </c>
      <c r="O486" s="19">
        <f t="shared" ref="O486:O487" si="79">RATE(M$324-C$324,,-C486,M486)</f>
        <v>0.18279580487131736</v>
      </c>
      <c r="P486" s="22" t="s">
        <v>902</v>
      </c>
      <c r="Q486" s="10"/>
      <c r="R486" s="10"/>
      <c r="S486" s="10"/>
      <c r="T486" s="10"/>
      <c r="U486" s="10"/>
      <c r="V486" s="10"/>
      <c r="W486" s="10"/>
      <c r="X486" s="10"/>
      <c r="Y486" s="10"/>
      <c r="Z486" s="10"/>
      <c r="AA486" s="10"/>
      <c r="AB486" s="10"/>
      <c r="AC486" s="10"/>
      <c r="AD486" s="10"/>
      <c r="AE486" s="10"/>
      <c r="AF486" s="10"/>
      <c r="AG486" s="10"/>
      <c r="AH486" s="10"/>
      <c r="AI486" s="10"/>
      <c r="AJ486" s="10"/>
      <c r="AK486" s="10"/>
      <c r="AL486" s="10"/>
      <c r="AM486" s="10"/>
      <c r="AN486" s="10"/>
      <c r="AO486" s="10"/>
      <c r="AP486" s="10"/>
      <c r="AQ486" s="10"/>
      <c r="AR486" s="10"/>
      <c r="AS486" s="10"/>
      <c r="AT486" s="10"/>
      <c r="AU486" s="10"/>
      <c r="AV486" s="10"/>
      <c r="AW486" s="10"/>
      <c r="AX486" s="10"/>
      <c r="AY486" s="10"/>
      <c r="AZ486" s="10"/>
      <c r="BA486" s="10"/>
      <c r="BB486" s="10"/>
      <c r="BC486" s="10"/>
      <c r="BD486" s="10"/>
      <c r="BE486" s="10"/>
      <c r="BF486" s="10"/>
      <c r="BG486" s="10"/>
      <c r="BH486" s="10"/>
      <c r="BI486" s="10"/>
      <c r="BJ486" s="10"/>
      <c r="BK486" s="10"/>
      <c r="BL486" s="10"/>
      <c r="BM486" s="10"/>
      <c r="BN486" s="10"/>
      <c r="BO486" s="10"/>
      <c r="BP486" s="10"/>
      <c r="BQ486" s="10"/>
      <c r="BR486" s="10"/>
      <c r="BS486" s="10"/>
    </row>
    <row r="487" spans="1:71" ht="16.5" customHeight="1" x14ac:dyDescent="0.3">
      <c r="A487" s="10"/>
      <c r="B487" s="23">
        <f t="shared" ref="B487:N487" si="80">+B486/(B$441+B$448)</f>
        <v>0</v>
      </c>
      <c r="C487" s="23">
        <f t="shared" si="80"/>
        <v>2.5127799245668273E-2</v>
      </c>
      <c r="D487" s="23">
        <f t="shared" si="80"/>
        <v>3.0608664673985257E-2</v>
      </c>
      <c r="E487" s="23">
        <f t="shared" si="80"/>
        <v>3.8404986332141344E-2</v>
      </c>
      <c r="F487" s="23">
        <f t="shared" si="80"/>
        <v>4.6333020697940056E-2</v>
      </c>
      <c r="G487" s="23">
        <f t="shared" si="80"/>
        <v>4.7267721926128888E-2</v>
      </c>
      <c r="H487" s="23">
        <f t="shared" si="80"/>
        <v>4.7507098545242897E-2</v>
      </c>
      <c r="I487" s="23">
        <f t="shared" si="80"/>
        <v>5.0361345668338345E-2</v>
      </c>
      <c r="J487" s="23">
        <f t="shared" si="80"/>
        <v>4.7439749944090344E-2</v>
      </c>
      <c r="K487" s="23">
        <f t="shared" si="80"/>
        <v>4.9339935674961283E-2</v>
      </c>
      <c r="L487" s="23">
        <f t="shared" si="80"/>
        <v>6.8777463920966064E-2</v>
      </c>
      <c r="M487" s="23">
        <f t="shared" si="80"/>
        <v>7.3990420171769725E-2</v>
      </c>
      <c r="N487" s="23">
        <f t="shared" si="80"/>
        <v>5.8205246478013208E-2</v>
      </c>
      <c r="O487" s="19">
        <f t="shared" si="79"/>
        <v>0.11404338442718671</v>
      </c>
      <c r="P487" s="24" t="s">
        <v>903</v>
      </c>
      <c r="Q487" s="10"/>
      <c r="R487" s="10"/>
      <c r="S487" s="10"/>
      <c r="T487" s="10"/>
      <c r="U487" s="10"/>
      <c r="V487" s="10"/>
      <c r="W487" s="10"/>
      <c r="X487" s="10"/>
      <c r="Y487" s="10"/>
      <c r="Z487" s="10"/>
      <c r="AA487" s="10"/>
      <c r="AB487" s="10"/>
      <c r="AC487" s="10"/>
      <c r="AD487" s="10"/>
      <c r="AE487" s="10"/>
      <c r="AF487" s="10"/>
      <c r="AG487" s="10"/>
      <c r="AH487" s="10"/>
      <c r="AI487" s="10"/>
      <c r="AJ487" s="10"/>
      <c r="AK487" s="10"/>
      <c r="AL487" s="10"/>
      <c r="AM487" s="10"/>
      <c r="AN487" s="10"/>
      <c r="AO487" s="10"/>
      <c r="AP487" s="10"/>
      <c r="AQ487" s="10"/>
      <c r="AR487" s="10"/>
      <c r="AS487" s="10"/>
      <c r="AT487" s="10"/>
      <c r="AU487" s="10"/>
      <c r="AV487" s="10"/>
      <c r="AW487" s="10"/>
      <c r="AX487" s="10"/>
      <c r="AY487" s="10"/>
      <c r="AZ487" s="10"/>
      <c r="BA487" s="10"/>
      <c r="BB487" s="10"/>
      <c r="BC487" s="10"/>
      <c r="BD487" s="10"/>
      <c r="BE487" s="10"/>
      <c r="BF487" s="10"/>
      <c r="BG487" s="10"/>
      <c r="BH487" s="10"/>
      <c r="BI487" s="10"/>
      <c r="BJ487" s="10"/>
      <c r="BK487" s="10"/>
      <c r="BL487" s="10"/>
      <c r="BM487" s="10"/>
      <c r="BN487" s="10"/>
      <c r="BO487" s="10"/>
      <c r="BP487" s="10"/>
      <c r="BQ487" s="10"/>
      <c r="BR487" s="10"/>
      <c r="BS487" s="10"/>
    </row>
    <row r="488" spans="1:71" ht="16.5" customHeight="1" x14ac:dyDescent="0.3">
      <c r="A488" s="120"/>
      <c r="B488" s="32"/>
      <c r="C488" s="23" t="e">
        <f t="shared" ref="C488:N488" si="81">C486/B486-1</f>
        <v>#DIV/0!</v>
      </c>
      <c r="D488" s="23">
        <f t="shared" si="81"/>
        <v>0.20879255309853195</v>
      </c>
      <c r="E488" s="23">
        <f t="shared" si="81"/>
        <v>0.76947992967418677</v>
      </c>
      <c r="F488" s="23">
        <f t="shared" si="81"/>
        <v>0.33721996765933748</v>
      </c>
      <c r="G488" s="23">
        <f t="shared" si="81"/>
        <v>4.5013477876597596E-2</v>
      </c>
      <c r="H488" s="23">
        <f t="shared" si="81"/>
        <v>8.4315472059570462E-2</v>
      </c>
      <c r="I488" s="23">
        <f t="shared" si="81"/>
        <v>0.10518846946351834</v>
      </c>
      <c r="J488" s="23">
        <f t="shared" si="81"/>
        <v>2.514979485010338E-2</v>
      </c>
      <c r="K488" s="23">
        <f t="shared" si="81"/>
        <v>6.0013371481993483E-2</v>
      </c>
      <c r="L488" s="23">
        <f t="shared" si="81"/>
        <v>0.35037298704705999</v>
      </c>
      <c r="M488" s="23">
        <f t="shared" si="81"/>
        <v>1.9603174706431581E-2</v>
      </c>
      <c r="N488" s="23">
        <f t="shared" si="81"/>
        <v>0.10414581608042583</v>
      </c>
      <c r="O488" s="29"/>
      <c r="P488" s="24" t="s">
        <v>908</v>
      </c>
      <c r="Q488" s="120"/>
      <c r="R488" s="120"/>
      <c r="S488" s="120"/>
      <c r="T488" s="120"/>
      <c r="U488" s="120"/>
      <c r="V488" s="120"/>
      <c r="W488" s="120"/>
      <c r="X488" s="120"/>
      <c r="Y488" s="120"/>
      <c r="Z488" s="120"/>
      <c r="AA488" s="120"/>
      <c r="AB488" s="120"/>
      <c r="AC488" s="120"/>
      <c r="AD488" s="120"/>
      <c r="AE488" s="120"/>
      <c r="AF488" s="120"/>
      <c r="AG488" s="120"/>
      <c r="AH488" s="120"/>
      <c r="AI488" s="120"/>
      <c r="AJ488" s="120"/>
      <c r="AK488" s="120"/>
      <c r="AL488" s="120"/>
      <c r="AM488" s="120"/>
      <c r="AN488" s="120"/>
      <c r="AO488" s="120"/>
      <c r="AP488" s="120"/>
      <c r="AQ488" s="120"/>
      <c r="AR488" s="120"/>
      <c r="AS488" s="120"/>
      <c r="AT488" s="120"/>
      <c r="AU488" s="120"/>
      <c r="AV488" s="120"/>
      <c r="AW488" s="120"/>
      <c r="AX488" s="120"/>
      <c r="AY488" s="120"/>
      <c r="AZ488" s="120"/>
      <c r="BA488" s="120"/>
      <c r="BB488" s="120"/>
      <c r="BC488" s="120"/>
      <c r="BD488" s="120"/>
      <c r="BE488" s="120"/>
      <c r="BF488" s="120"/>
      <c r="BG488" s="120"/>
      <c r="BH488" s="120"/>
      <c r="BI488" s="120"/>
      <c r="BJ488" s="120"/>
      <c r="BK488" s="120"/>
      <c r="BL488" s="120"/>
      <c r="BM488" s="120"/>
      <c r="BN488" s="120"/>
      <c r="BO488" s="120"/>
      <c r="BP488" s="120"/>
      <c r="BQ488" s="120"/>
      <c r="BR488" s="120"/>
      <c r="BS488" s="120"/>
    </row>
    <row r="489" spans="1:71" ht="16.5" customHeight="1" x14ac:dyDescent="0.3">
      <c r="A489" s="10"/>
      <c r="B489" s="166" t="s">
        <v>1040</v>
      </c>
      <c r="C489" s="158"/>
      <c r="D489" s="158"/>
      <c r="E489" s="158"/>
      <c r="F489" s="158"/>
      <c r="G489" s="158"/>
      <c r="H489" s="158"/>
      <c r="I489" s="158"/>
      <c r="J489" s="158"/>
      <c r="K489" s="158"/>
      <c r="L489" s="158"/>
      <c r="M489" s="158"/>
      <c r="N489" s="159"/>
      <c r="O489" s="19"/>
      <c r="P489" s="12"/>
      <c r="Q489" s="10"/>
      <c r="R489" s="10"/>
      <c r="S489" s="10"/>
      <c r="T489" s="10"/>
      <c r="U489" s="10"/>
      <c r="V489" s="10"/>
      <c r="W489" s="10"/>
      <c r="X489" s="10"/>
      <c r="Y489" s="10"/>
      <c r="Z489" s="10"/>
      <c r="AA489" s="10"/>
      <c r="AB489" s="10"/>
      <c r="AC489" s="10"/>
      <c r="AD489" s="10"/>
      <c r="AE489" s="10"/>
      <c r="AF489" s="10"/>
      <c r="AG489" s="10"/>
      <c r="AH489" s="10"/>
      <c r="AI489" s="10"/>
      <c r="AJ489" s="10"/>
      <c r="AK489" s="10"/>
      <c r="AL489" s="10"/>
      <c r="AM489" s="10"/>
      <c r="AN489" s="10"/>
      <c r="AO489" s="10"/>
      <c r="AP489" s="10"/>
      <c r="AQ489" s="10"/>
      <c r="AR489" s="10"/>
      <c r="AS489" s="10"/>
      <c r="AT489" s="10"/>
      <c r="AU489" s="10"/>
      <c r="AV489" s="10"/>
      <c r="AW489" s="10"/>
      <c r="AX489" s="10"/>
      <c r="AY489" s="10"/>
      <c r="AZ489" s="10"/>
      <c r="BA489" s="10"/>
      <c r="BB489" s="10"/>
      <c r="BC489" s="10"/>
      <c r="BD489" s="10"/>
      <c r="BE489" s="10"/>
      <c r="BF489" s="10"/>
      <c r="BG489" s="10"/>
      <c r="BH489" s="10"/>
      <c r="BI489" s="10"/>
      <c r="BJ489" s="10"/>
      <c r="BK489" s="10"/>
      <c r="BL489" s="10"/>
      <c r="BM489" s="10"/>
      <c r="BN489" s="10"/>
      <c r="BO489" s="10"/>
      <c r="BP489" s="10"/>
      <c r="BQ489" s="10"/>
      <c r="BR489" s="10"/>
      <c r="BS489" s="10"/>
    </row>
    <row r="490" spans="1:71" ht="16.5" customHeight="1" x14ac:dyDescent="0.3">
      <c r="A490" s="10"/>
      <c r="B490" s="28">
        <f t="shared" ref="B490:N493" si="82">IFERROR(VLOOKUP($B$489,$130:$203,MATCH($P490&amp;"/"&amp;B$324,$128:$128,0),FALSE),"")</f>
        <v>1334234</v>
      </c>
      <c r="C490" s="28">
        <f t="shared" si="82"/>
        <v>1359418</v>
      </c>
      <c r="D490" s="28">
        <f t="shared" si="82"/>
        <v>1326381</v>
      </c>
      <c r="E490" s="28">
        <f t="shared" si="82"/>
        <v>2085063</v>
      </c>
      <c r="F490" s="28">
        <f t="shared" si="82"/>
        <v>2372662</v>
      </c>
      <c r="G490" s="28">
        <f t="shared" si="82"/>
        <v>2241939</v>
      </c>
      <c r="H490" s="28">
        <f t="shared" si="82"/>
        <v>2714900</v>
      </c>
      <c r="I490" s="28">
        <f t="shared" si="82"/>
        <v>3005212</v>
      </c>
      <c r="J490" s="28">
        <f t="shared" si="82"/>
        <v>3394258</v>
      </c>
      <c r="K490" s="28">
        <f t="shared" si="82"/>
        <v>3448480</v>
      </c>
      <c r="L490" s="28">
        <f t="shared" si="82"/>
        <v>3334919</v>
      </c>
      <c r="M490" s="28">
        <f t="shared" si="82"/>
        <v>3362043</v>
      </c>
      <c r="N490" s="28">
        <f t="shared" si="82"/>
        <v>3511479</v>
      </c>
      <c r="O490" s="19"/>
      <c r="P490" s="22" t="s">
        <v>899</v>
      </c>
      <c r="Q490" s="10"/>
      <c r="R490" s="10"/>
      <c r="S490" s="10"/>
      <c r="T490" s="10"/>
      <c r="U490" s="10"/>
      <c r="V490" s="10"/>
      <c r="W490" s="10"/>
      <c r="X490" s="10"/>
      <c r="Y490" s="10"/>
      <c r="Z490" s="10"/>
      <c r="AA490" s="10"/>
      <c r="AB490" s="10"/>
      <c r="AC490" s="10"/>
      <c r="AD490" s="10"/>
      <c r="AE490" s="10"/>
      <c r="AF490" s="10"/>
      <c r="AG490" s="10"/>
      <c r="AH490" s="10"/>
      <c r="AI490" s="10"/>
      <c r="AJ490" s="10"/>
      <c r="AK490" s="10"/>
      <c r="AL490" s="10"/>
      <c r="AM490" s="10"/>
      <c r="AN490" s="10"/>
      <c r="AO490" s="10"/>
      <c r="AP490" s="10"/>
      <c r="AQ490" s="10"/>
      <c r="AR490" s="10"/>
      <c r="AS490" s="10"/>
      <c r="AT490" s="10"/>
      <c r="AU490" s="10"/>
      <c r="AV490" s="10"/>
      <c r="AW490" s="10"/>
      <c r="AX490" s="10"/>
      <c r="AY490" s="10"/>
      <c r="AZ490" s="10"/>
      <c r="BA490" s="10"/>
      <c r="BB490" s="10"/>
      <c r="BC490" s="10"/>
      <c r="BD490" s="10"/>
      <c r="BE490" s="10"/>
      <c r="BF490" s="10"/>
      <c r="BG490" s="10"/>
      <c r="BH490" s="10"/>
      <c r="BI490" s="10"/>
      <c r="BJ490" s="10"/>
      <c r="BK490" s="10"/>
      <c r="BL490" s="10"/>
      <c r="BM490" s="10"/>
      <c r="BN490" s="10"/>
      <c r="BO490" s="10"/>
      <c r="BP490" s="10"/>
      <c r="BQ490" s="10"/>
      <c r="BR490" s="10"/>
      <c r="BS490" s="10"/>
    </row>
    <row r="491" spans="1:71" ht="16.5" customHeight="1" x14ac:dyDescent="0.3">
      <c r="A491" s="10"/>
      <c r="B491" s="20">
        <f t="shared" si="82"/>
        <v>1296982</v>
      </c>
      <c r="C491" s="20">
        <f t="shared" si="82"/>
        <v>1508004</v>
      </c>
      <c r="D491" s="20">
        <f t="shared" si="82"/>
        <v>1492296</v>
      </c>
      <c r="E491" s="20">
        <f t="shared" si="82"/>
        <v>2169466</v>
      </c>
      <c r="F491" s="20">
        <f t="shared" si="82"/>
        <v>2439728</v>
      </c>
      <c r="G491" s="20">
        <f t="shared" si="82"/>
        <v>2774891</v>
      </c>
      <c r="H491" s="20">
        <f t="shared" si="82"/>
        <v>2847992</v>
      </c>
      <c r="I491" s="20">
        <f t="shared" si="82"/>
        <v>3170981</v>
      </c>
      <c r="J491" s="20">
        <f t="shared" si="82"/>
        <v>3366153</v>
      </c>
      <c r="K491" s="20">
        <f t="shared" si="82"/>
        <v>3042454</v>
      </c>
      <c r="L491" s="20">
        <f t="shared" si="82"/>
        <v>4993527</v>
      </c>
      <c r="M491" s="20">
        <f t="shared" si="82"/>
        <v>5652489</v>
      </c>
      <c r="N491" s="20">
        <f t="shared" si="82"/>
        <v>3671170</v>
      </c>
      <c r="O491" s="19"/>
      <c r="P491" s="22" t="s">
        <v>900</v>
      </c>
      <c r="Q491" s="10"/>
      <c r="R491" s="10"/>
      <c r="S491" s="10"/>
      <c r="T491" s="10"/>
      <c r="U491" s="10"/>
      <c r="V491" s="10"/>
      <c r="W491" s="10"/>
      <c r="X491" s="10"/>
      <c r="Y491" s="10"/>
      <c r="Z491" s="10"/>
      <c r="AA491" s="10"/>
      <c r="AB491" s="10"/>
      <c r="AC491" s="10"/>
      <c r="AD491" s="10"/>
      <c r="AE491" s="10"/>
      <c r="AF491" s="10"/>
      <c r="AG491" s="10"/>
      <c r="AH491" s="10"/>
      <c r="AI491" s="10"/>
      <c r="AJ491" s="10"/>
      <c r="AK491" s="10"/>
      <c r="AL491" s="10"/>
      <c r="AM491" s="10"/>
      <c r="AN491" s="10"/>
      <c r="AO491" s="10"/>
      <c r="AP491" s="10"/>
      <c r="AQ491" s="10"/>
      <c r="AR491" s="10"/>
      <c r="AS491" s="10"/>
      <c r="AT491" s="10"/>
      <c r="AU491" s="10"/>
      <c r="AV491" s="10"/>
      <c r="AW491" s="10"/>
      <c r="AX491" s="10"/>
      <c r="AY491" s="10"/>
      <c r="AZ491" s="10"/>
      <c r="BA491" s="10"/>
      <c r="BB491" s="10"/>
      <c r="BC491" s="10"/>
      <c r="BD491" s="10"/>
      <c r="BE491" s="10"/>
      <c r="BF491" s="10"/>
      <c r="BG491" s="10"/>
      <c r="BH491" s="10"/>
      <c r="BI491" s="10"/>
      <c r="BJ491" s="10"/>
      <c r="BK491" s="10"/>
      <c r="BL491" s="10"/>
      <c r="BM491" s="10"/>
      <c r="BN491" s="10"/>
      <c r="BO491" s="10"/>
      <c r="BP491" s="10"/>
      <c r="BQ491" s="10"/>
      <c r="BR491" s="10"/>
      <c r="BS491" s="10"/>
    </row>
    <row r="492" spans="1:71" ht="16.5" customHeight="1" x14ac:dyDescent="0.3">
      <c r="A492" s="10"/>
      <c r="B492" s="20">
        <f t="shared" si="82"/>
        <v>1646760</v>
      </c>
      <c r="C492" s="20">
        <f t="shared" si="82"/>
        <v>1603340</v>
      </c>
      <c r="D492" s="20">
        <f t="shared" si="82"/>
        <v>1446619</v>
      </c>
      <c r="E492" s="20">
        <f t="shared" si="82"/>
        <v>2183903</v>
      </c>
      <c r="F492" s="20">
        <f t="shared" si="82"/>
        <v>2501911</v>
      </c>
      <c r="G492" s="20">
        <f t="shared" si="82"/>
        <v>2590665</v>
      </c>
      <c r="H492" s="20">
        <f t="shared" si="82"/>
        <v>3084208</v>
      </c>
      <c r="I492" s="20">
        <f t="shared" si="82"/>
        <v>3281953</v>
      </c>
      <c r="J492" s="20">
        <f t="shared" si="82"/>
        <v>3065822</v>
      </c>
      <c r="K492" s="20">
        <f t="shared" si="82"/>
        <v>3339410</v>
      </c>
      <c r="L492" s="20">
        <f t="shared" si="82"/>
        <v>3544775</v>
      </c>
      <c r="M492" s="20">
        <f t="shared" si="82"/>
        <v>3518005</v>
      </c>
      <c r="N492" s="20">
        <f t="shared" si="82"/>
        <v>4329190</v>
      </c>
      <c r="O492" s="19"/>
      <c r="P492" s="22" t="s">
        <v>901</v>
      </c>
      <c r="Q492" s="10"/>
      <c r="R492" s="10"/>
      <c r="S492" s="10"/>
      <c r="T492" s="10"/>
      <c r="U492" s="10"/>
      <c r="V492" s="10"/>
      <c r="W492" s="10"/>
      <c r="X492" s="10"/>
      <c r="Y492" s="10"/>
      <c r="Z492" s="10"/>
      <c r="AA492" s="10"/>
      <c r="AB492" s="10"/>
      <c r="AC492" s="10"/>
      <c r="AD492" s="10"/>
      <c r="AE492" s="10"/>
      <c r="AF492" s="10"/>
      <c r="AG492" s="10"/>
      <c r="AH492" s="10"/>
      <c r="AI492" s="10"/>
      <c r="AJ492" s="10"/>
      <c r="AK492" s="10"/>
      <c r="AL492" s="10"/>
      <c r="AM492" s="10"/>
      <c r="AN492" s="10"/>
      <c r="AO492" s="10"/>
      <c r="AP492" s="10"/>
      <c r="AQ492" s="10"/>
      <c r="AR492" s="10"/>
      <c r="AS492" s="10"/>
      <c r="AT492" s="10"/>
      <c r="AU492" s="10"/>
      <c r="AV492" s="10"/>
      <c r="AW492" s="10"/>
      <c r="AX492" s="10"/>
      <c r="AY492" s="10"/>
      <c r="AZ492" s="10"/>
      <c r="BA492" s="10"/>
      <c r="BB492" s="10"/>
      <c r="BC492" s="10"/>
      <c r="BD492" s="10"/>
      <c r="BE492" s="10"/>
      <c r="BF492" s="10"/>
      <c r="BG492" s="10"/>
      <c r="BH492" s="10"/>
      <c r="BI492" s="10"/>
      <c r="BJ492" s="10"/>
      <c r="BK492" s="10"/>
      <c r="BL492" s="10"/>
      <c r="BM492" s="10"/>
      <c r="BN492" s="10"/>
      <c r="BO492" s="10"/>
      <c r="BP492" s="10"/>
      <c r="BQ492" s="10"/>
      <c r="BR492" s="10"/>
      <c r="BS492" s="10"/>
    </row>
    <row r="493" spans="1:71" ht="16.5" customHeight="1" x14ac:dyDescent="0.3">
      <c r="A493" s="10"/>
      <c r="B493" s="31" t="str">
        <f t="shared" si="82"/>
        <v/>
      </c>
      <c r="C493" s="31" t="str">
        <f t="shared" si="82"/>
        <v/>
      </c>
      <c r="D493" s="31" t="str">
        <f t="shared" si="82"/>
        <v/>
      </c>
      <c r="E493" s="31" t="str">
        <f t="shared" si="82"/>
        <v/>
      </c>
      <c r="F493" s="31" t="str">
        <f t="shared" si="82"/>
        <v/>
      </c>
      <c r="G493" s="31" t="str">
        <f t="shared" si="82"/>
        <v/>
      </c>
      <c r="H493" s="31" t="str">
        <f t="shared" si="82"/>
        <v/>
      </c>
      <c r="I493" s="31" t="str">
        <f t="shared" si="82"/>
        <v/>
      </c>
      <c r="J493" s="31" t="str">
        <f t="shared" si="82"/>
        <v/>
      </c>
      <c r="K493" s="31" t="str">
        <f t="shared" si="82"/>
        <v/>
      </c>
      <c r="L493" s="31" t="str">
        <f t="shared" si="82"/>
        <v/>
      </c>
      <c r="M493" s="31" t="str">
        <f t="shared" si="82"/>
        <v/>
      </c>
      <c r="N493" s="31" t="str">
        <f t="shared" si="82"/>
        <v/>
      </c>
      <c r="O493" s="19"/>
      <c r="P493" s="22" t="s">
        <v>907</v>
      </c>
      <c r="Q493" s="10"/>
      <c r="R493" s="10"/>
      <c r="S493" s="10"/>
      <c r="T493" s="10"/>
      <c r="U493" s="10"/>
      <c r="V493" s="10"/>
      <c r="W493" s="10"/>
      <c r="X493" s="10"/>
      <c r="Y493" s="10"/>
      <c r="Z493" s="10"/>
      <c r="AA493" s="10"/>
      <c r="AB493" s="10"/>
      <c r="AC493" s="10"/>
      <c r="AD493" s="10"/>
      <c r="AE493" s="10"/>
      <c r="AF493" s="10"/>
      <c r="AG493" s="10"/>
      <c r="AH493" s="10"/>
      <c r="AI493" s="10"/>
      <c r="AJ493" s="10"/>
      <c r="AK493" s="10"/>
      <c r="AL493" s="10"/>
      <c r="AM493" s="10"/>
      <c r="AN493" s="10"/>
      <c r="AO493" s="10"/>
      <c r="AP493" s="10"/>
      <c r="AQ493" s="10"/>
      <c r="AR493" s="10"/>
      <c r="AS493" s="10"/>
      <c r="AT493" s="10"/>
      <c r="AU493" s="10"/>
      <c r="AV493" s="10"/>
      <c r="AW493" s="10"/>
      <c r="AX493" s="10"/>
      <c r="AY493" s="10"/>
      <c r="AZ493" s="10"/>
      <c r="BA493" s="10"/>
      <c r="BB493" s="10"/>
      <c r="BC493" s="10"/>
      <c r="BD493" s="10"/>
      <c r="BE493" s="10"/>
      <c r="BF493" s="10"/>
      <c r="BG493" s="10"/>
      <c r="BH493" s="10"/>
      <c r="BI493" s="10"/>
      <c r="BJ493" s="10"/>
      <c r="BK493" s="10"/>
      <c r="BL493" s="10"/>
      <c r="BM493" s="10"/>
      <c r="BN493" s="10"/>
      <c r="BO493" s="10"/>
      <c r="BP493" s="10"/>
      <c r="BQ493" s="10"/>
      <c r="BR493" s="10"/>
      <c r="BS493" s="10"/>
    </row>
    <row r="494" spans="1:71" ht="16.5" customHeight="1" x14ac:dyDescent="0.3">
      <c r="A494" s="10"/>
      <c r="B494" s="34">
        <f t="shared" ref="B494:M494" si="83">SUM(B490:B493)</f>
        <v>4277976</v>
      </c>
      <c r="C494" s="34">
        <f t="shared" si="83"/>
        <v>4470762</v>
      </c>
      <c r="D494" s="34">
        <f t="shared" si="83"/>
        <v>4265296</v>
      </c>
      <c r="E494" s="34">
        <f t="shared" si="83"/>
        <v>6438432</v>
      </c>
      <c r="F494" s="34">
        <f t="shared" si="83"/>
        <v>7314301</v>
      </c>
      <c r="G494" s="34">
        <f t="shared" si="83"/>
        <v>7607495</v>
      </c>
      <c r="H494" s="34">
        <f t="shared" si="83"/>
        <v>8647100</v>
      </c>
      <c r="I494" s="34">
        <f t="shared" si="83"/>
        <v>9458146</v>
      </c>
      <c r="J494" s="34">
        <f t="shared" si="83"/>
        <v>9826233</v>
      </c>
      <c r="K494" s="34">
        <f t="shared" si="83"/>
        <v>9830344</v>
      </c>
      <c r="L494" s="34">
        <f t="shared" si="83"/>
        <v>11873221</v>
      </c>
      <c r="M494" s="34">
        <f t="shared" si="83"/>
        <v>12532537</v>
      </c>
      <c r="N494" s="34">
        <f>IF(N491="",N490*4,IF(N492="",(N491+N490)*2,IF(N493="",((N492+N491+N490)/3)*4,SUM(N490:N493))))</f>
        <v>15349118.666666666</v>
      </c>
      <c r="O494" s="19">
        <f t="shared" ref="O494:O495" si="84">RATE(M$324-C$324,,-C494,M494)</f>
        <v>0.10857669509430813</v>
      </c>
      <c r="P494" s="22" t="s">
        <v>902</v>
      </c>
      <c r="Q494" s="10"/>
      <c r="R494" s="10"/>
      <c r="S494" s="10"/>
      <c r="T494" s="10"/>
      <c r="U494" s="10"/>
      <c r="V494" s="10"/>
      <c r="W494" s="10"/>
      <c r="X494" s="10"/>
      <c r="Y494" s="10"/>
      <c r="Z494" s="10"/>
      <c r="AA494" s="10"/>
      <c r="AB494" s="10"/>
      <c r="AC494" s="10"/>
      <c r="AD494" s="10"/>
      <c r="AE494" s="10"/>
      <c r="AF494" s="10"/>
      <c r="AG494" s="10"/>
      <c r="AH494" s="10"/>
      <c r="AI494" s="10"/>
      <c r="AJ494" s="10"/>
      <c r="AK494" s="10"/>
      <c r="AL494" s="10"/>
      <c r="AM494" s="10"/>
      <c r="AN494" s="10"/>
      <c r="AO494" s="10"/>
      <c r="AP494" s="10"/>
      <c r="AQ494" s="10"/>
      <c r="AR494" s="10"/>
      <c r="AS494" s="10"/>
      <c r="AT494" s="10"/>
      <c r="AU494" s="10"/>
      <c r="AV494" s="10"/>
      <c r="AW494" s="10"/>
      <c r="AX494" s="10"/>
      <c r="AY494" s="10"/>
      <c r="AZ494" s="10"/>
      <c r="BA494" s="10"/>
      <c r="BB494" s="10"/>
      <c r="BC494" s="10"/>
      <c r="BD494" s="10"/>
      <c r="BE494" s="10"/>
      <c r="BF494" s="10"/>
      <c r="BG494" s="10"/>
      <c r="BH494" s="10"/>
      <c r="BI494" s="10"/>
      <c r="BJ494" s="10"/>
      <c r="BK494" s="10"/>
      <c r="BL494" s="10"/>
      <c r="BM494" s="10"/>
      <c r="BN494" s="10"/>
      <c r="BO494" s="10"/>
      <c r="BP494" s="10"/>
      <c r="BQ494" s="10"/>
      <c r="BR494" s="10"/>
      <c r="BS494" s="10"/>
    </row>
    <row r="495" spans="1:71" ht="16.5" customHeight="1" x14ac:dyDescent="0.3">
      <c r="A495" s="10"/>
      <c r="B495" s="35">
        <f t="shared" ref="B495:N495" si="85">+B494/(B$441+B$448)</f>
        <v>8.3223347427559297E-2</v>
      </c>
      <c r="C495" s="23">
        <f t="shared" si="85"/>
        <v>8.5359150705507744E-2</v>
      </c>
      <c r="D495" s="23">
        <f t="shared" si="85"/>
        <v>8.2064601311657256E-2</v>
      </c>
      <c r="E495" s="23">
        <f t="shared" si="85"/>
        <v>8.7838395073456171E-2</v>
      </c>
      <c r="F495" s="23">
        <f t="shared" si="85"/>
        <v>9.002792794123439E-2</v>
      </c>
      <c r="G495" s="23">
        <f t="shared" si="85"/>
        <v>9.1410959334707054E-2</v>
      </c>
      <c r="H495" s="23">
        <f t="shared" si="85"/>
        <v>9.6308640641811979E-2</v>
      </c>
      <c r="I495" s="23">
        <f t="shared" si="85"/>
        <v>0.10104230828690432</v>
      </c>
      <c r="J495" s="23">
        <f t="shared" si="85"/>
        <v>9.6458840979385257E-2</v>
      </c>
      <c r="K495" s="23">
        <f t="shared" si="85"/>
        <v>9.4682243736160424E-2</v>
      </c>
      <c r="L495" s="23">
        <f t="shared" si="85"/>
        <v>0.11804897323564513</v>
      </c>
      <c r="M495" s="23">
        <f t="shared" si="85"/>
        <v>0.13147125684367109</v>
      </c>
      <c r="N495" s="23">
        <f t="shared" si="85"/>
        <v>0.11471903125558337</v>
      </c>
      <c r="O495" s="19">
        <f t="shared" si="84"/>
        <v>4.4138411899706957E-2</v>
      </c>
      <c r="P495" s="24" t="s">
        <v>903</v>
      </c>
      <c r="Q495" s="10"/>
      <c r="R495" s="10"/>
      <c r="S495" s="10"/>
      <c r="T495" s="10"/>
      <c r="U495" s="10"/>
      <c r="V495" s="10"/>
      <c r="W495" s="10"/>
      <c r="X495" s="10"/>
      <c r="Y495" s="10"/>
      <c r="Z495" s="10"/>
      <c r="AA495" s="10"/>
      <c r="AB495" s="10"/>
      <c r="AC495" s="10"/>
      <c r="AD495" s="10"/>
      <c r="AE495" s="10"/>
      <c r="AF495" s="10"/>
      <c r="AG495" s="10"/>
      <c r="AH495" s="10"/>
      <c r="AI495" s="10"/>
      <c r="AJ495" s="10"/>
      <c r="AK495" s="10"/>
      <c r="AL495" s="10"/>
      <c r="AM495" s="10"/>
      <c r="AN495" s="10"/>
      <c r="AO495" s="10"/>
      <c r="AP495" s="10"/>
      <c r="AQ495" s="10"/>
      <c r="AR495" s="10"/>
      <c r="AS495" s="10"/>
      <c r="AT495" s="10"/>
      <c r="AU495" s="10"/>
      <c r="AV495" s="10"/>
      <c r="AW495" s="10"/>
      <c r="AX495" s="10"/>
      <c r="AY495" s="10"/>
      <c r="AZ495" s="10"/>
      <c r="BA495" s="10"/>
      <c r="BB495" s="10"/>
      <c r="BC495" s="10"/>
      <c r="BD495" s="10"/>
      <c r="BE495" s="10"/>
      <c r="BF495" s="10"/>
      <c r="BG495" s="10"/>
      <c r="BH495" s="10"/>
      <c r="BI495" s="10"/>
      <c r="BJ495" s="10"/>
      <c r="BK495" s="10"/>
      <c r="BL495" s="10"/>
      <c r="BM495" s="10"/>
      <c r="BN495" s="10"/>
      <c r="BO495" s="10"/>
      <c r="BP495" s="10"/>
      <c r="BQ495" s="10"/>
      <c r="BR495" s="10"/>
      <c r="BS495" s="10"/>
    </row>
    <row r="496" spans="1:71" ht="16.5" customHeight="1" x14ac:dyDescent="0.3">
      <c r="A496" s="120"/>
      <c r="B496" s="32"/>
      <c r="C496" s="23">
        <f t="shared" ref="C496:N496" si="86">C494/B494-1</f>
        <v>4.5064768946810441E-2</v>
      </c>
      <c r="D496" s="23">
        <f t="shared" si="86"/>
        <v>-4.5957713696233471E-2</v>
      </c>
      <c r="E496" s="23">
        <f t="shared" si="86"/>
        <v>0.50949242444135168</v>
      </c>
      <c r="F496" s="23">
        <f t="shared" si="86"/>
        <v>0.13603762531001329</v>
      </c>
      <c r="G496" s="23">
        <f t="shared" si="86"/>
        <v>4.0085033416043414E-2</v>
      </c>
      <c r="H496" s="23">
        <f t="shared" si="86"/>
        <v>0.1366553642164734</v>
      </c>
      <c r="I496" s="23">
        <f t="shared" si="86"/>
        <v>9.3793988736108114E-2</v>
      </c>
      <c r="J496" s="23">
        <f t="shared" si="86"/>
        <v>3.8917458030358176E-2</v>
      </c>
      <c r="K496" s="23">
        <f t="shared" si="86"/>
        <v>4.1836988803334307E-4</v>
      </c>
      <c r="L496" s="23">
        <f t="shared" si="86"/>
        <v>0.20781337865694227</v>
      </c>
      <c r="M496" s="23">
        <f t="shared" si="86"/>
        <v>5.5529666296955105E-2</v>
      </c>
      <c r="N496" s="23">
        <f t="shared" si="86"/>
        <v>0.22474154009412994</v>
      </c>
      <c r="O496" s="29"/>
      <c r="P496" s="24" t="s">
        <v>908</v>
      </c>
      <c r="Q496" s="120"/>
      <c r="R496" s="120"/>
      <c r="S496" s="120"/>
      <c r="T496" s="120"/>
      <c r="U496" s="120"/>
      <c r="V496" s="120"/>
      <c r="W496" s="120"/>
      <c r="X496" s="120"/>
      <c r="Y496" s="120"/>
      <c r="Z496" s="120"/>
      <c r="AA496" s="120"/>
      <c r="AB496" s="120"/>
      <c r="AC496" s="120"/>
      <c r="AD496" s="120"/>
      <c r="AE496" s="120"/>
      <c r="AF496" s="120"/>
      <c r="AG496" s="120"/>
      <c r="AH496" s="120"/>
      <c r="AI496" s="120"/>
      <c r="AJ496" s="120"/>
      <c r="AK496" s="120"/>
      <c r="AL496" s="120"/>
      <c r="AM496" s="120"/>
      <c r="AN496" s="120"/>
      <c r="AO496" s="120"/>
      <c r="AP496" s="120"/>
      <c r="AQ496" s="120"/>
      <c r="AR496" s="120"/>
      <c r="AS496" s="120"/>
      <c r="AT496" s="120"/>
      <c r="AU496" s="120"/>
      <c r="AV496" s="120"/>
      <c r="AW496" s="120"/>
      <c r="AX496" s="120"/>
      <c r="AY496" s="120"/>
      <c r="AZ496" s="120"/>
      <c r="BA496" s="120"/>
      <c r="BB496" s="120"/>
      <c r="BC496" s="120"/>
      <c r="BD496" s="120"/>
      <c r="BE496" s="120"/>
      <c r="BF496" s="120"/>
      <c r="BG496" s="120"/>
      <c r="BH496" s="120"/>
      <c r="BI496" s="120"/>
      <c r="BJ496" s="120"/>
      <c r="BK496" s="120"/>
      <c r="BL496" s="120"/>
      <c r="BM496" s="120"/>
      <c r="BN496" s="120"/>
      <c r="BO496" s="120"/>
      <c r="BP496" s="120"/>
      <c r="BQ496" s="120"/>
      <c r="BR496" s="120"/>
      <c r="BS496" s="120"/>
    </row>
    <row r="497" spans="1:71" ht="16.5" customHeight="1" x14ac:dyDescent="0.3">
      <c r="A497" s="10"/>
      <c r="B497" s="167" t="s">
        <v>1052</v>
      </c>
      <c r="C497" s="158"/>
      <c r="D497" s="158"/>
      <c r="E497" s="158"/>
      <c r="F497" s="158"/>
      <c r="G497" s="158"/>
      <c r="H497" s="158"/>
      <c r="I497" s="158"/>
      <c r="J497" s="158"/>
      <c r="K497" s="158"/>
      <c r="L497" s="158"/>
      <c r="M497" s="158"/>
      <c r="N497" s="159"/>
      <c r="O497" s="19"/>
      <c r="P497" s="12"/>
      <c r="Q497" s="10"/>
      <c r="R497" s="10"/>
      <c r="S497" s="10"/>
      <c r="T497" s="10"/>
      <c r="U497" s="10"/>
      <c r="V497" s="10"/>
      <c r="W497" s="10"/>
      <c r="X497" s="10"/>
      <c r="Y497" s="10"/>
      <c r="Z497" s="10"/>
      <c r="AA497" s="10"/>
      <c r="AB497" s="10"/>
      <c r="AC497" s="10"/>
      <c r="AD497" s="10"/>
      <c r="AE497" s="10"/>
      <c r="AF497" s="10"/>
      <c r="AG497" s="10"/>
      <c r="AH497" s="10"/>
      <c r="AI497" s="10"/>
      <c r="AJ497" s="10"/>
      <c r="AK497" s="10"/>
      <c r="AL497" s="10"/>
      <c r="AM497" s="10"/>
      <c r="AN497" s="10"/>
      <c r="AO497" s="10"/>
      <c r="AP497" s="10"/>
      <c r="AQ497" s="10"/>
      <c r="AR497" s="10"/>
      <c r="AS497" s="10"/>
      <c r="AT497" s="10"/>
      <c r="AU497" s="10"/>
      <c r="AV497" s="10"/>
      <c r="AW497" s="10"/>
      <c r="AX497" s="10"/>
      <c r="AY497" s="10"/>
      <c r="AZ497" s="10"/>
      <c r="BA497" s="10"/>
      <c r="BB497" s="10"/>
      <c r="BC497" s="10"/>
      <c r="BD497" s="10"/>
      <c r="BE497" s="10"/>
      <c r="BF497" s="10"/>
      <c r="BG497" s="10"/>
      <c r="BH497" s="10"/>
      <c r="BI497" s="10"/>
      <c r="BJ497" s="10"/>
      <c r="BK497" s="10"/>
      <c r="BL497" s="10"/>
      <c r="BM497" s="10"/>
      <c r="BN497" s="10"/>
      <c r="BO497" s="10"/>
      <c r="BP497" s="10"/>
      <c r="BQ497" s="10"/>
      <c r="BR497" s="10"/>
      <c r="BS497" s="10"/>
    </row>
    <row r="498" spans="1:71" ht="16.5" customHeight="1" x14ac:dyDescent="0.3">
      <c r="A498" s="10"/>
      <c r="B498" s="28">
        <f t="shared" ref="B498:N501" si="87">IFERROR(VLOOKUP($B$497,$130:$203,MATCH($P498&amp;"/"&amp;B$324,$128:$128,0),FALSE),"")</f>
        <v>2698</v>
      </c>
      <c r="C498" s="28">
        <f t="shared" si="87"/>
        <v>1738</v>
      </c>
      <c r="D498" s="28">
        <f t="shared" si="87"/>
        <v>1753</v>
      </c>
      <c r="E498" s="28">
        <f t="shared" si="87"/>
        <v>0</v>
      </c>
      <c r="F498" s="28">
        <f t="shared" si="87"/>
        <v>0</v>
      </c>
      <c r="G498" s="28">
        <f t="shared" si="87"/>
        <v>0</v>
      </c>
      <c r="H498" s="28">
        <f t="shared" si="87"/>
        <v>24915</v>
      </c>
      <c r="I498" s="28">
        <f t="shared" si="87"/>
        <v>0</v>
      </c>
      <c r="J498" s="28">
        <f t="shared" si="87"/>
        <v>0</v>
      </c>
      <c r="K498" s="28">
        <f t="shared" si="87"/>
        <v>0</v>
      </c>
      <c r="L498" s="28">
        <f t="shared" si="87"/>
        <v>0</v>
      </c>
      <c r="M498" s="28">
        <f t="shared" si="87"/>
        <v>95844</v>
      </c>
      <c r="N498" s="28">
        <f t="shared" si="87"/>
        <v>46890</v>
      </c>
      <c r="O498" s="19"/>
      <c r="P498" s="22" t="s">
        <v>899</v>
      </c>
      <c r="Q498" s="10"/>
      <c r="R498" s="10"/>
      <c r="S498" s="10"/>
      <c r="T498" s="10"/>
      <c r="U498" s="10"/>
      <c r="V498" s="10"/>
      <c r="W498" s="10"/>
      <c r="X498" s="10"/>
      <c r="Y498" s="10"/>
      <c r="Z498" s="10"/>
      <c r="AA498" s="10"/>
      <c r="AB498" s="10"/>
      <c r="AC498" s="10"/>
      <c r="AD498" s="10"/>
      <c r="AE498" s="10"/>
      <c r="AF498" s="10"/>
      <c r="AG498" s="10"/>
      <c r="AH498" s="10"/>
      <c r="AI498" s="10"/>
      <c r="AJ498" s="10"/>
      <c r="AK498" s="10"/>
      <c r="AL498" s="10"/>
      <c r="AM498" s="10"/>
      <c r="AN498" s="10"/>
      <c r="AO498" s="10"/>
      <c r="AP498" s="10"/>
      <c r="AQ498" s="10"/>
      <c r="AR498" s="10"/>
      <c r="AS498" s="10"/>
      <c r="AT498" s="10"/>
      <c r="AU498" s="10"/>
      <c r="AV498" s="10"/>
      <c r="AW498" s="10"/>
      <c r="AX498" s="10"/>
      <c r="AY498" s="10"/>
      <c r="AZ498" s="10"/>
      <c r="BA498" s="10"/>
      <c r="BB498" s="10"/>
      <c r="BC498" s="10"/>
      <c r="BD498" s="10"/>
      <c r="BE498" s="10"/>
      <c r="BF498" s="10"/>
      <c r="BG498" s="10"/>
      <c r="BH498" s="10"/>
      <c r="BI498" s="10"/>
      <c r="BJ498" s="10"/>
      <c r="BK498" s="10"/>
      <c r="BL498" s="10"/>
      <c r="BM498" s="10"/>
      <c r="BN498" s="10"/>
      <c r="BO498" s="10"/>
      <c r="BP498" s="10"/>
      <c r="BQ498" s="10"/>
      <c r="BR498" s="10"/>
      <c r="BS498" s="10"/>
    </row>
    <row r="499" spans="1:71" ht="16.5" customHeight="1" x14ac:dyDescent="0.3">
      <c r="A499" s="10"/>
      <c r="B499" s="20">
        <f t="shared" si="87"/>
        <v>335930</v>
      </c>
      <c r="C499" s="20">
        <f t="shared" si="87"/>
        <v>1097</v>
      </c>
      <c r="D499" s="20">
        <f t="shared" si="87"/>
        <v>1086</v>
      </c>
      <c r="E499" s="20">
        <f t="shared" si="87"/>
        <v>0</v>
      </c>
      <c r="F499" s="20">
        <f t="shared" si="87"/>
        <v>0</v>
      </c>
      <c r="G499" s="20">
        <f t="shared" si="87"/>
        <v>0</v>
      </c>
      <c r="H499" s="20">
        <f t="shared" si="87"/>
        <v>0</v>
      </c>
      <c r="I499" s="20">
        <f t="shared" si="87"/>
        <v>0</v>
      </c>
      <c r="J499" s="20">
        <f t="shared" si="87"/>
        <v>0</v>
      </c>
      <c r="K499" s="20">
        <f t="shared" si="87"/>
        <v>11938</v>
      </c>
      <c r="L499" s="20">
        <f t="shared" si="87"/>
        <v>14808</v>
      </c>
      <c r="M499" s="20">
        <f t="shared" si="87"/>
        <v>12293</v>
      </c>
      <c r="N499" s="20">
        <f t="shared" si="87"/>
        <v>578894</v>
      </c>
      <c r="O499" s="19"/>
      <c r="P499" s="22" t="s">
        <v>900</v>
      </c>
      <c r="Q499" s="10"/>
      <c r="R499" s="10"/>
      <c r="S499" s="10"/>
      <c r="T499" s="10"/>
      <c r="U499" s="10"/>
      <c r="V499" s="10"/>
      <c r="W499" s="10"/>
      <c r="X499" s="10"/>
      <c r="Y499" s="10"/>
      <c r="Z499" s="10"/>
      <c r="AA499" s="10"/>
      <c r="AB499" s="10"/>
      <c r="AC499" s="10"/>
      <c r="AD499" s="10"/>
      <c r="AE499" s="10"/>
      <c r="AF499" s="10"/>
      <c r="AG499" s="10"/>
      <c r="AH499" s="10"/>
      <c r="AI499" s="10"/>
      <c r="AJ499" s="10"/>
      <c r="AK499" s="10"/>
      <c r="AL499" s="10"/>
      <c r="AM499" s="10"/>
      <c r="AN499" s="10"/>
      <c r="AO499" s="10"/>
      <c r="AP499" s="10"/>
      <c r="AQ499" s="10"/>
      <c r="AR499" s="10"/>
      <c r="AS499" s="10"/>
      <c r="AT499" s="10"/>
      <c r="AU499" s="10"/>
      <c r="AV499" s="10"/>
      <c r="AW499" s="10"/>
      <c r="AX499" s="10"/>
      <c r="AY499" s="10"/>
      <c r="AZ499" s="10"/>
      <c r="BA499" s="10"/>
      <c r="BB499" s="10"/>
      <c r="BC499" s="10"/>
      <c r="BD499" s="10"/>
      <c r="BE499" s="10"/>
      <c r="BF499" s="10"/>
      <c r="BG499" s="10"/>
      <c r="BH499" s="10"/>
      <c r="BI499" s="10"/>
      <c r="BJ499" s="10"/>
      <c r="BK499" s="10"/>
      <c r="BL499" s="10"/>
      <c r="BM499" s="10"/>
      <c r="BN499" s="10"/>
      <c r="BO499" s="10"/>
      <c r="BP499" s="10"/>
      <c r="BQ499" s="10"/>
      <c r="BR499" s="10"/>
      <c r="BS499" s="10"/>
    </row>
    <row r="500" spans="1:71" ht="16.5" customHeight="1" x14ac:dyDescent="0.3">
      <c r="A500" s="10"/>
      <c r="B500" s="20">
        <f t="shared" si="87"/>
        <v>1291</v>
      </c>
      <c r="C500" s="20">
        <f t="shared" si="87"/>
        <v>356</v>
      </c>
      <c r="D500" s="20">
        <f t="shared" si="87"/>
        <v>833</v>
      </c>
      <c r="E500" s="20">
        <f t="shared" si="87"/>
        <v>0</v>
      </c>
      <c r="F500" s="20">
        <f t="shared" si="87"/>
        <v>0</v>
      </c>
      <c r="G500" s="20">
        <f t="shared" si="87"/>
        <v>0</v>
      </c>
      <c r="H500" s="20">
        <f t="shared" si="87"/>
        <v>0</v>
      </c>
      <c r="I500" s="20">
        <f t="shared" si="87"/>
        <v>55103</v>
      </c>
      <c r="J500" s="20">
        <f t="shared" si="87"/>
        <v>30226</v>
      </c>
      <c r="K500" s="20">
        <f t="shared" si="87"/>
        <v>4979</v>
      </c>
      <c r="L500" s="20">
        <f t="shared" si="87"/>
        <v>76325</v>
      </c>
      <c r="M500" s="20">
        <f t="shared" si="87"/>
        <v>47595</v>
      </c>
      <c r="N500" s="20">
        <f t="shared" si="87"/>
        <v>-257826</v>
      </c>
      <c r="O500" s="19"/>
      <c r="P500" s="22" t="s">
        <v>901</v>
      </c>
      <c r="Q500" s="10"/>
      <c r="R500" s="10"/>
      <c r="S500" s="10"/>
      <c r="T500" s="10"/>
      <c r="U500" s="10"/>
      <c r="V500" s="10"/>
      <c r="W500" s="10"/>
      <c r="X500" s="10"/>
      <c r="Y500" s="10"/>
      <c r="Z500" s="10"/>
      <c r="AA500" s="10"/>
      <c r="AB500" s="10"/>
      <c r="AC500" s="10"/>
      <c r="AD500" s="10"/>
      <c r="AE500" s="10"/>
      <c r="AF500" s="10"/>
      <c r="AG500" s="10"/>
      <c r="AH500" s="10"/>
      <c r="AI500" s="10"/>
      <c r="AJ500" s="10"/>
      <c r="AK500" s="10"/>
      <c r="AL500" s="10"/>
      <c r="AM500" s="10"/>
      <c r="AN500" s="10"/>
      <c r="AO500" s="10"/>
      <c r="AP500" s="10"/>
      <c r="AQ500" s="10"/>
      <c r="AR500" s="10"/>
      <c r="AS500" s="10"/>
      <c r="AT500" s="10"/>
      <c r="AU500" s="10"/>
      <c r="AV500" s="10"/>
      <c r="AW500" s="10"/>
      <c r="AX500" s="10"/>
      <c r="AY500" s="10"/>
      <c r="AZ500" s="10"/>
      <c r="BA500" s="10"/>
      <c r="BB500" s="10"/>
      <c r="BC500" s="10"/>
      <c r="BD500" s="10"/>
      <c r="BE500" s="10"/>
      <c r="BF500" s="10"/>
      <c r="BG500" s="10"/>
      <c r="BH500" s="10"/>
      <c r="BI500" s="10"/>
      <c r="BJ500" s="10"/>
      <c r="BK500" s="10"/>
      <c r="BL500" s="10"/>
      <c r="BM500" s="10"/>
      <c r="BN500" s="10"/>
      <c r="BO500" s="10"/>
      <c r="BP500" s="10"/>
      <c r="BQ500" s="10"/>
      <c r="BR500" s="10"/>
      <c r="BS500" s="10"/>
    </row>
    <row r="501" spans="1:71" ht="16.5" customHeight="1" x14ac:dyDescent="0.3">
      <c r="A501" s="10"/>
      <c r="B501" s="31" t="str">
        <f t="shared" si="87"/>
        <v/>
      </c>
      <c r="C501" s="31" t="str">
        <f t="shared" si="87"/>
        <v/>
      </c>
      <c r="D501" s="31" t="str">
        <f t="shared" si="87"/>
        <v/>
      </c>
      <c r="E501" s="31" t="str">
        <f t="shared" si="87"/>
        <v/>
      </c>
      <c r="F501" s="31" t="str">
        <f t="shared" si="87"/>
        <v/>
      </c>
      <c r="G501" s="31" t="str">
        <f t="shared" si="87"/>
        <v/>
      </c>
      <c r="H501" s="31" t="str">
        <f t="shared" si="87"/>
        <v/>
      </c>
      <c r="I501" s="31" t="str">
        <f t="shared" si="87"/>
        <v/>
      </c>
      <c r="J501" s="31" t="str">
        <f t="shared" si="87"/>
        <v/>
      </c>
      <c r="K501" s="31" t="str">
        <f t="shared" si="87"/>
        <v/>
      </c>
      <c r="L501" s="31" t="str">
        <f t="shared" si="87"/>
        <v/>
      </c>
      <c r="M501" s="31" t="str">
        <f t="shared" si="87"/>
        <v/>
      </c>
      <c r="N501" s="31" t="str">
        <f t="shared" si="87"/>
        <v/>
      </c>
      <c r="O501" s="19"/>
      <c r="P501" s="22" t="s">
        <v>907</v>
      </c>
      <c r="Q501" s="10"/>
      <c r="R501" s="10"/>
      <c r="S501" s="10"/>
      <c r="T501" s="10"/>
      <c r="U501" s="10"/>
      <c r="V501" s="10"/>
      <c r="W501" s="10"/>
      <c r="X501" s="10"/>
      <c r="Y501" s="10"/>
      <c r="Z501" s="10"/>
      <c r="AA501" s="10"/>
      <c r="AB501" s="10"/>
      <c r="AC501" s="10"/>
      <c r="AD501" s="10"/>
      <c r="AE501" s="10"/>
      <c r="AF501" s="10"/>
      <c r="AG501" s="10"/>
      <c r="AH501" s="10"/>
      <c r="AI501" s="10"/>
      <c r="AJ501" s="10"/>
      <c r="AK501" s="10"/>
      <c r="AL501" s="10"/>
      <c r="AM501" s="10"/>
      <c r="AN501" s="10"/>
      <c r="AO501" s="10"/>
      <c r="AP501" s="10"/>
      <c r="AQ501" s="10"/>
      <c r="AR501" s="10"/>
      <c r="AS501" s="10"/>
      <c r="AT501" s="10"/>
      <c r="AU501" s="10"/>
      <c r="AV501" s="10"/>
      <c r="AW501" s="10"/>
      <c r="AX501" s="10"/>
      <c r="AY501" s="10"/>
      <c r="AZ501" s="10"/>
      <c r="BA501" s="10"/>
      <c r="BB501" s="10"/>
      <c r="BC501" s="10"/>
      <c r="BD501" s="10"/>
      <c r="BE501" s="10"/>
      <c r="BF501" s="10"/>
      <c r="BG501" s="10"/>
      <c r="BH501" s="10"/>
      <c r="BI501" s="10"/>
      <c r="BJ501" s="10"/>
      <c r="BK501" s="10"/>
      <c r="BL501" s="10"/>
      <c r="BM501" s="10"/>
      <c r="BN501" s="10"/>
      <c r="BO501" s="10"/>
      <c r="BP501" s="10"/>
      <c r="BQ501" s="10"/>
      <c r="BR501" s="10"/>
      <c r="BS501" s="10"/>
    </row>
    <row r="502" spans="1:71" ht="16.5" customHeight="1" x14ac:dyDescent="0.3">
      <c r="A502" s="10"/>
      <c r="B502" s="31">
        <f t="shared" ref="B502:M502" si="88">SUM(B498:B501)</f>
        <v>339919</v>
      </c>
      <c r="C502" s="31">
        <f t="shared" si="88"/>
        <v>3191</v>
      </c>
      <c r="D502" s="31">
        <f t="shared" si="88"/>
        <v>3672</v>
      </c>
      <c r="E502" s="31">
        <f t="shared" si="88"/>
        <v>0</v>
      </c>
      <c r="F502" s="31">
        <f t="shared" si="88"/>
        <v>0</v>
      </c>
      <c r="G502" s="31">
        <f t="shared" si="88"/>
        <v>0</v>
      </c>
      <c r="H502" s="31">
        <f t="shared" si="88"/>
        <v>24915</v>
      </c>
      <c r="I502" s="31">
        <f t="shared" si="88"/>
        <v>55103</v>
      </c>
      <c r="J502" s="31">
        <f t="shared" si="88"/>
        <v>30226</v>
      </c>
      <c r="K502" s="31">
        <f t="shared" si="88"/>
        <v>16917</v>
      </c>
      <c r="L502" s="31">
        <f t="shared" si="88"/>
        <v>91133</v>
      </c>
      <c r="M502" s="31">
        <f t="shared" si="88"/>
        <v>155732</v>
      </c>
      <c r="N502" s="31">
        <f>IF(N499="",N498*4,IF(N500="",(N499+N498)*2,IF(N501="",((N500+N499+N498)/3)*4,SUM(N498:N501))))</f>
        <v>490610.66666666669</v>
      </c>
      <c r="O502" s="19">
        <f t="shared" ref="O502:O503" si="89">RATE(M$324-C$324,,-C502,M502)</f>
        <v>0.4751803055723185</v>
      </c>
      <c r="P502" s="22" t="s">
        <v>902</v>
      </c>
      <c r="Q502" s="10"/>
      <c r="R502" s="10"/>
      <c r="S502" s="10"/>
      <c r="T502" s="10"/>
      <c r="U502" s="10"/>
      <c r="V502" s="10"/>
      <c r="W502" s="10"/>
      <c r="X502" s="10"/>
      <c r="Y502" s="10"/>
      <c r="Z502" s="10"/>
      <c r="AA502" s="10"/>
      <c r="AB502" s="10"/>
      <c r="AC502" s="10"/>
      <c r="AD502" s="10"/>
      <c r="AE502" s="10"/>
      <c r="AF502" s="10"/>
      <c r="AG502" s="10"/>
      <c r="AH502" s="10"/>
      <c r="AI502" s="10"/>
      <c r="AJ502" s="10"/>
      <c r="AK502" s="10"/>
      <c r="AL502" s="10"/>
      <c r="AM502" s="10"/>
      <c r="AN502" s="10"/>
      <c r="AO502" s="10"/>
      <c r="AP502" s="10"/>
      <c r="AQ502" s="10"/>
      <c r="AR502" s="10"/>
      <c r="AS502" s="10"/>
      <c r="AT502" s="10"/>
      <c r="AU502" s="10"/>
      <c r="AV502" s="10"/>
      <c r="AW502" s="10"/>
      <c r="AX502" s="10"/>
      <c r="AY502" s="10"/>
      <c r="AZ502" s="10"/>
      <c r="BA502" s="10"/>
      <c r="BB502" s="10"/>
      <c r="BC502" s="10"/>
      <c r="BD502" s="10"/>
      <c r="BE502" s="10"/>
      <c r="BF502" s="10"/>
      <c r="BG502" s="10"/>
      <c r="BH502" s="10"/>
      <c r="BI502" s="10"/>
      <c r="BJ502" s="10"/>
      <c r="BK502" s="10"/>
      <c r="BL502" s="10"/>
      <c r="BM502" s="10"/>
      <c r="BN502" s="10"/>
      <c r="BO502" s="10"/>
      <c r="BP502" s="10"/>
      <c r="BQ502" s="10"/>
      <c r="BR502" s="10"/>
      <c r="BS502" s="10"/>
    </row>
    <row r="503" spans="1:71" ht="16.5" customHeight="1" x14ac:dyDescent="0.3">
      <c r="A503" s="10"/>
      <c r="B503" s="35">
        <f t="shared" ref="B503:N503" si="90">+B502/(B$441+B$448)</f>
        <v>6.6127526274641392E-3</v>
      </c>
      <c r="C503" s="36">
        <f t="shared" si="90"/>
        <v>6.0924972052029433E-5</v>
      </c>
      <c r="D503" s="36">
        <f t="shared" si="90"/>
        <v>7.0649543669748944E-5</v>
      </c>
      <c r="E503" s="36">
        <f t="shared" si="90"/>
        <v>0</v>
      </c>
      <c r="F503" s="36">
        <f t="shared" si="90"/>
        <v>0</v>
      </c>
      <c r="G503" s="36">
        <f t="shared" si="90"/>
        <v>0</v>
      </c>
      <c r="H503" s="36">
        <f t="shared" si="90"/>
        <v>2.7749532000216783E-4</v>
      </c>
      <c r="I503" s="36">
        <f t="shared" si="90"/>
        <v>5.8867079378276555E-4</v>
      </c>
      <c r="J503" s="36">
        <f t="shared" si="90"/>
        <v>2.9671237466513347E-4</v>
      </c>
      <c r="K503" s="36">
        <f t="shared" si="90"/>
        <v>1.6293829771212747E-4</v>
      </c>
      <c r="L503" s="36">
        <f t="shared" si="90"/>
        <v>9.0608581090877085E-4</v>
      </c>
      <c r="M503" s="36">
        <f t="shared" si="90"/>
        <v>1.6336901116492683E-3</v>
      </c>
      <c r="N503" s="37">
        <f t="shared" si="90"/>
        <v>3.6668151198728498E-3</v>
      </c>
      <c r="O503" s="19">
        <f t="shared" si="89"/>
        <v>0.38943243921875964</v>
      </c>
      <c r="P503" s="24" t="s">
        <v>903</v>
      </c>
      <c r="Q503" s="10"/>
      <c r="R503" s="10"/>
      <c r="S503" s="10"/>
      <c r="T503" s="10"/>
      <c r="U503" s="10"/>
      <c r="V503" s="10"/>
      <c r="W503" s="10"/>
      <c r="X503" s="10"/>
      <c r="Y503" s="10"/>
      <c r="Z503" s="10"/>
      <c r="AA503" s="10"/>
      <c r="AB503" s="10"/>
      <c r="AC503" s="10"/>
      <c r="AD503" s="10"/>
      <c r="AE503" s="10"/>
      <c r="AF503" s="10"/>
      <c r="AG503" s="10"/>
      <c r="AH503" s="10"/>
      <c r="AI503" s="10"/>
      <c r="AJ503" s="10"/>
      <c r="AK503" s="10"/>
      <c r="AL503" s="10"/>
      <c r="AM503" s="10"/>
      <c r="AN503" s="10"/>
      <c r="AO503" s="10"/>
      <c r="AP503" s="10"/>
      <c r="AQ503" s="10"/>
      <c r="AR503" s="10"/>
      <c r="AS503" s="10"/>
      <c r="AT503" s="10"/>
      <c r="AU503" s="10"/>
      <c r="AV503" s="10"/>
      <c r="AW503" s="10"/>
      <c r="AX503" s="10"/>
      <c r="AY503" s="10"/>
      <c r="AZ503" s="10"/>
      <c r="BA503" s="10"/>
      <c r="BB503" s="10"/>
      <c r="BC503" s="10"/>
      <c r="BD503" s="10"/>
      <c r="BE503" s="10"/>
      <c r="BF503" s="10"/>
      <c r="BG503" s="10"/>
      <c r="BH503" s="10"/>
      <c r="BI503" s="10"/>
      <c r="BJ503" s="10"/>
      <c r="BK503" s="10"/>
      <c r="BL503" s="10"/>
      <c r="BM503" s="10"/>
      <c r="BN503" s="10"/>
      <c r="BO503" s="10"/>
      <c r="BP503" s="10"/>
      <c r="BQ503" s="10"/>
      <c r="BR503" s="10"/>
      <c r="BS503" s="10"/>
    </row>
    <row r="504" spans="1:71" ht="16.5" customHeight="1" x14ac:dyDescent="0.3">
      <c r="A504" s="10"/>
      <c r="B504" s="169" t="s">
        <v>913</v>
      </c>
      <c r="C504" s="158"/>
      <c r="D504" s="158"/>
      <c r="E504" s="158"/>
      <c r="F504" s="158"/>
      <c r="G504" s="158"/>
      <c r="H504" s="158"/>
      <c r="I504" s="158"/>
      <c r="J504" s="158"/>
      <c r="K504" s="158"/>
      <c r="L504" s="158"/>
      <c r="M504" s="158"/>
      <c r="N504" s="159"/>
      <c r="O504" s="19"/>
      <c r="P504" s="12"/>
      <c r="Q504" s="10"/>
      <c r="R504" s="10"/>
      <c r="S504" s="10"/>
      <c r="T504" s="10"/>
      <c r="U504" s="10"/>
      <c r="V504" s="10"/>
      <c r="W504" s="10"/>
      <c r="X504" s="10"/>
      <c r="Y504" s="10"/>
      <c r="Z504" s="10"/>
      <c r="AA504" s="10"/>
      <c r="AB504" s="10"/>
      <c r="AC504" s="10"/>
      <c r="AD504" s="10"/>
      <c r="AE504" s="10"/>
      <c r="AF504" s="10"/>
      <c r="AG504" s="10"/>
      <c r="AH504" s="10"/>
      <c r="AI504" s="10"/>
      <c r="AJ504" s="10"/>
      <c r="AK504" s="10"/>
      <c r="AL504" s="10"/>
      <c r="AM504" s="10"/>
      <c r="AN504" s="10"/>
      <c r="AO504" s="10"/>
      <c r="AP504" s="10"/>
      <c r="AQ504" s="10"/>
      <c r="AR504" s="10"/>
      <c r="AS504" s="10"/>
      <c r="AT504" s="10"/>
      <c r="AU504" s="10"/>
      <c r="AV504" s="10"/>
      <c r="AW504" s="10"/>
      <c r="AX504" s="10"/>
      <c r="AY504" s="10"/>
      <c r="AZ504" s="10"/>
      <c r="BA504" s="10"/>
      <c r="BB504" s="10"/>
      <c r="BC504" s="10"/>
      <c r="BD504" s="10"/>
      <c r="BE504" s="10"/>
      <c r="BF504" s="10"/>
      <c r="BG504" s="10"/>
      <c r="BH504" s="10"/>
      <c r="BI504" s="10"/>
      <c r="BJ504" s="10"/>
      <c r="BK504" s="10"/>
      <c r="BL504" s="10"/>
      <c r="BM504" s="10"/>
      <c r="BN504" s="10"/>
      <c r="BO504" s="10"/>
      <c r="BP504" s="10"/>
      <c r="BQ504" s="10"/>
      <c r="BR504" s="10"/>
      <c r="BS504" s="10"/>
    </row>
    <row r="505" spans="1:71" ht="16.5" customHeight="1" x14ac:dyDescent="0.3">
      <c r="A505" s="10"/>
      <c r="B505" s="28">
        <f t="shared" ref="B505:N509" si="91">IFERROR(B465+B444-B490-B498,"")</f>
        <v>847497</v>
      </c>
      <c r="C505" s="28">
        <f t="shared" si="91"/>
        <v>998342</v>
      </c>
      <c r="D505" s="28">
        <f t="shared" si="91"/>
        <v>1322608</v>
      </c>
      <c r="E505" s="28">
        <f t="shared" si="91"/>
        <v>1389130</v>
      </c>
      <c r="F505" s="28">
        <f t="shared" si="91"/>
        <v>2346414</v>
      </c>
      <c r="G505" s="28">
        <f t="shared" si="91"/>
        <v>1199316</v>
      </c>
      <c r="H505" s="28">
        <f t="shared" si="91"/>
        <v>1879625</v>
      </c>
      <c r="I505" s="28">
        <f t="shared" si="91"/>
        <v>2249426</v>
      </c>
      <c r="J505" s="28">
        <f t="shared" si="91"/>
        <v>1997094</v>
      </c>
      <c r="K505" s="28">
        <f t="shared" si="91"/>
        <v>1954614</v>
      </c>
      <c r="L505" s="28">
        <f t="shared" si="91"/>
        <v>1148437</v>
      </c>
      <c r="M505" s="28">
        <f t="shared" si="91"/>
        <v>1598087</v>
      </c>
      <c r="N505" s="28">
        <f t="shared" si="91"/>
        <v>1667528</v>
      </c>
      <c r="O505" s="19"/>
      <c r="P505" s="22" t="s">
        <v>899</v>
      </c>
      <c r="Q505" s="10"/>
      <c r="R505" s="10"/>
      <c r="S505" s="10"/>
      <c r="T505" s="10"/>
      <c r="U505" s="10"/>
      <c r="V505" s="10"/>
      <c r="W505" s="10"/>
      <c r="X505" s="10"/>
      <c r="Y505" s="10"/>
      <c r="Z505" s="10"/>
      <c r="AA505" s="10"/>
      <c r="AB505" s="10"/>
      <c r="AC505" s="10"/>
      <c r="AD505" s="10"/>
      <c r="AE505" s="10"/>
      <c r="AF505" s="10"/>
      <c r="AG505" s="10"/>
      <c r="AH505" s="10"/>
      <c r="AI505" s="10"/>
      <c r="AJ505" s="10"/>
      <c r="AK505" s="10"/>
      <c r="AL505" s="10"/>
      <c r="AM505" s="10"/>
      <c r="AN505" s="10"/>
      <c r="AO505" s="10"/>
      <c r="AP505" s="10"/>
      <c r="AQ505" s="10"/>
      <c r="AR505" s="10"/>
      <c r="AS505" s="10"/>
      <c r="AT505" s="10"/>
      <c r="AU505" s="10"/>
      <c r="AV505" s="10"/>
      <c r="AW505" s="10"/>
      <c r="AX505" s="10"/>
      <c r="AY505" s="10"/>
      <c r="AZ505" s="10"/>
      <c r="BA505" s="10"/>
      <c r="BB505" s="10"/>
      <c r="BC505" s="10"/>
      <c r="BD505" s="10"/>
      <c r="BE505" s="10"/>
      <c r="BF505" s="10"/>
      <c r="BG505" s="10"/>
      <c r="BH505" s="10"/>
      <c r="BI505" s="10"/>
      <c r="BJ505" s="10"/>
      <c r="BK505" s="10"/>
      <c r="BL505" s="10"/>
      <c r="BM505" s="10"/>
      <c r="BN505" s="10"/>
      <c r="BO505" s="10"/>
      <c r="BP505" s="10"/>
      <c r="BQ505" s="10"/>
      <c r="BR505" s="10"/>
      <c r="BS505" s="10"/>
    </row>
    <row r="506" spans="1:71" ht="16.5" customHeight="1" x14ac:dyDescent="0.3">
      <c r="A506" s="10"/>
      <c r="B506" s="20">
        <f t="shared" si="91"/>
        <v>687733</v>
      </c>
      <c r="C506" s="20">
        <f t="shared" si="91"/>
        <v>1383160</v>
      </c>
      <c r="D506" s="20">
        <f t="shared" si="91"/>
        <v>1366467</v>
      </c>
      <c r="E506" s="20">
        <f t="shared" si="91"/>
        <v>2367665</v>
      </c>
      <c r="F506" s="20">
        <f t="shared" si="91"/>
        <v>2194000</v>
      </c>
      <c r="G506" s="20">
        <f t="shared" si="91"/>
        <v>872452</v>
      </c>
      <c r="H506" s="20">
        <f t="shared" si="91"/>
        <v>2396716</v>
      </c>
      <c r="I506" s="20">
        <f t="shared" si="91"/>
        <v>2221191</v>
      </c>
      <c r="J506" s="20">
        <f t="shared" si="91"/>
        <v>2426485</v>
      </c>
      <c r="K506" s="20">
        <f t="shared" si="91"/>
        <v>2073103</v>
      </c>
      <c r="L506" s="20">
        <f t="shared" si="91"/>
        <v>564586</v>
      </c>
      <c r="M506" s="20">
        <f t="shared" si="91"/>
        <v>373790</v>
      </c>
      <c r="N506" s="20">
        <f t="shared" si="91"/>
        <v>2370289</v>
      </c>
      <c r="O506" s="19"/>
      <c r="P506" s="22" t="s">
        <v>900</v>
      </c>
      <c r="Q506" s="10"/>
      <c r="R506" s="10"/>
      <c r="S506" s="10"/>
      <c r="T506" s="10"/>
      <c r="U506" s="10"/>
      <c r="V506" s="10"/>
      <c r="W506" s="10"/>
      <c r="X506" s="10"/>
      <c r="Y506" s="10"/>
      <c r="Z506" s="10"/>
      <c r="AA506" s="10"/>
      <c r="AB506" s="10"/>
      <c r="AC506" s="10"/>
      <c r="AD506" s="10"/>
      <c r="AE506" s="10"/>
      <c r="AF506" s="10"/>
      <c r="AG506" s="10"/>
      <c r="AH506" s="10"/>
      <c r="AI506" s="10"/>
      <c r="AJ506" s="10"/>
      <c r="AK506" s="10"/>
      <c r="AL506" s="10"/>
      <c r="AM506" s="10"/>
      <c r="AN506" s="10"/>
      <c r="AO506" s="10"/>
      <c r="AP506" s="10"/>
      <c r="AQ506" s="10"/>
      <c r="AR506" s="10"/>
      <c r="AS506" s="10"/>
      <c r="AT506" s="10"/>
      <c r="AU506" s="10"/>
      <c r="AV506" s="10"/>
      <c r="AW506" s="10"/>
      <c r="AX506" s="10"/>
      <c r="AY506" s="10"/>
      <c r="AZ506" s="10"/>
      <c r="BA506" s="10"/>
      <c r="BB506" s="10"/>
      <c r="BC506" s="10"/>
      <c r="BD506" s="10"/>
      <c r="BE506" s="10"/>
      <c r="BF506" s="10"/>
      <c r="BG506" s="10"/>
      <c r="BH506" s="10"/>
      <c r="BI506" s="10"/>
      <c r="BJ506" s="10"/>
      <c r="BK506" s="10"/>
      <c r="BL506" s="10"/>
      <c r="BM506" s="10"/>
      <c r="BN506" s="10"/>
      <c r="BO506" s="10"/>
      <c r="BP506" s="10"/>
      <c r="BQ506" s="10"/>
      <c r="BR506" s="10"/>
      <c r="BS506" s="10"/>
    </row>
    <row r="507" spans="1:71" ht="16.5" customHeight="1" x14ac:dyDescent="0.3">
      <c r="A507" s="10"/>
      <c r="B507" s="20">
        <f t="shared" si="91"/>
        <v>1231749</v>
      </c>
      <c r="C507" s="20">
        <f t="shared" si="91"/>
        <v>1391774</v>
      </c>
      <c r="D507" s="20">
        <f t="shared" si="91"/>
        <v>1249373</v>
      </c>
      <c r="E507" s="20">
        <f t="shared" si="91"/>
        <v>2457903</v>
      </c>
      <c r="F507" s="20">
        <f t="shared" si="91"/>
        <v>2303226</v>
      </c>
      <c r="G507" s="20">
        <f t="shared" si="91"/>
        <v>1765419</v>
      </c>
      <c r="H507" s="20">
        <f t="shared" si="91"/>
        <v>2496091</v>
      </c>
      <c r="I507" s="20">
        <f t="shared" si="91"/>
        <v>2543544</v>
      </c>
      <c r="J507" s="20">
        <f t="shared" si="91"/>
        <v>1978273</v>
      </c>
      <c r="K507" s="20">
        <f t="shared" si="91"/>
        <v>2176107</v>
      </c>
      <c r="L507" s="20">
        <f t="shared" si="91"/>
        <v>2335136</v>
      </c>
      <c r="M507" s="20">
        <f t="shared" si="91"/>
        <v>2066664</v>
      </c>
      <c r="N507" s="20">
        <f t="shared" si="91"/>
        <v>2886983</v>
      </c>
      <c r="O507" s="19"/>
      <c r="P507" s="22" t="s">
        <v>901</v>
      </c>
      <c r="Q507" s="10"/>
      <c r="R507" s="10"/>
      <c r="S507" s="10"/>
      <c r="T507" s="10"/>
      <c r="U507" s="10"/>
      <c r="V507" s="10"/>
      <c r="W507" s="10"/>
      <c r="X507" s="10"/>
      <c r="Y507" s="10"/>
      <c r="Z507" s="10"/>
      <c r="AA507" s="10"/>
      <c r="AB507" s="10"/>
      <c r="AC507" s="10"/>
      <c r="AD507" s="10"/>
      <c r="AE507" s="10"/>
      <c r="AF507" s="10"/>
      <c r="AG507" s="10"/>
      <c r="AH507" s="10"/>
      <c r="AI507" s="10"/>
      <c r="AJ507" s="10"/>
      <c r="AK507" s="10"/>
      <c r="AL507" s="10"/>
      <c r="AM507" s="10"/>
      <c r="AN507" s="10"/>
      <c r="AO507" s="10"/>
      <c r="AP507" s="10"/>
      <c r="AQ507" s="10"/>
      <c r="AR507" s="10"/>
      <c r="AS507" s="10"/>
      <c r="AT507" s="10"/>
      <c r="AU507" s="10"/>
      <c r="AV507" s="10"/>
      <c r="AW507" s="10"/>
      <c r="AX507" s="10"/>
      <c r="AY507" s="10"/>
      <c r="AZ507" s="10"/>
      <c r="BA507" s="10"/>
      <c r="BB507" s="10"/>
      <c r="BC507" s="10"/>
      <c r="BD507" s="10"/>
      <c r="BE507" s="10"/>
      <c r="BF507" s="10"/>
      <c r="BG507" s="10"/>
      <c r="BH507" s="10"/>
      <c r="BI507" s="10"/>
      <c r="BJ507" s="10"/>
      <c r="BK507" s="10"/>
      <c r="BL507" s="10"/>
      <c r="BM507" s="10"/>
      <c r="BN507" s="10"/>
      <c r="BO507" s="10"/>
      <c r="BP507" s="10"/>
      <c r="BQ507" s="10"/>
      <c r="BR507" s="10"/>
      <c r="BS507" s="10"/>
    </row>
    <row r="508" spans="1:71" ht="16.5" customHeight="1" x14ac:dyDescent="0.3">
      <c r="A508" s="10"/>
      <c r="B508" s="31" t="str">
        <f t="shared" si="91"/>
        <v/>
      </c>
      <c r="C508" s="31" t="str">
        <f t="shared" si="91"/>
        <v/>
      </c>
      <c r="D508" s="31" t="str">
        <f t="shared" si="91"/>
        <v/>
      </c>
      <c r="E508" s="31" t="str">
        <f t="shared" si="91"/>
        <v/>
      </c>
      <c r="F508" s="31" t="str">
        <f t="shared" si="91"/>
        <v/>
      </c>
      <c r="G508" s="31" t="str">
        <f t="shared" si="91"/>
        <v/>
      </c>
      <c r="H508" s="31" t="str">
        <f t="shared" si="91"/>
        <v/>
      </c>
      <c r="I508" s="31" t="str">
        <f t="shared" si="91"/>
        <v/>
      </c>
      <c r="J508" s="31" t="str">
        <f t="shared" si="91"/>
        <v/>
      </c>
      <c r="K508" s="31" t="str">
        <f t="shared" si="91"/>
        <v/>
      </c>
      <c r="L508" s="31" t="str">
        <f t="shared" si="91"/>
        <v/>
      </c>
      <c r="M508" s="31" t="str">
        <f t="shared" si="91"/>
        <v/>
      </c>
      <c r="N508" s="31" t="str">
        <f t="shared" si="91"/>
        <v/>
      </c>
      <c r="O508" s="19"/>
      <c r="P508" s="22" t="s">
        <v>907</v>
      </c>
      <c r="Q508" s="10"/>
      <c r="R508" s="10"/>
      <c r="S508" s="10"/>
      <c r="T508" s="10"/>
      <c r="U508" s="10"/>
      <c r="V508" s="10"/>
      <c r="W508" s="10"/>
      <c r="X508" s="10"/>
      <c r="Y508" s="10"/>
      <c r="Z508" s="10"/>
      <c r="AA508" s="10"/>
      <c r="AB508" s="10"/>
      <c r="AC508" s="10"/>
      <c r="AD508" s="10"/>
      <c r="AE508" s="10"/>
      <c r="AF508" s="10"/>
      <c r="AG508" s="10"/>
      <c r="AH508" s="10"/>
      <c r="AI508" s="10"/>
      <c r="AJ508" s="10"/>
      <c r="AK508" s="10"/>
      <c r="AL508" s="10"/>
      <c r="AM508" s="10"/>
      <c r="AN508" s="10"/>
      <c r="AO508" s="10"/>
      <c r="AP508" s="10"/>
      <c r="AQ508" s="10"/>
      <c r="AR508" s="10"/>
      <c r="AS508" s="10"/>
      <c r="AT508" s="10"/>
      <c r="AU508" s="10"/>
      <c r="AV508" s="10"/>
      <c r="AW508" s="10"/>
      <c r="AX508" s="10"/>
      <c r="AY508" s="10"/>
      <c r="AZ508" s="10"/>
      <c r="BA508" s="10"/>
      <c r="BB508" s="10"/>
      <c r="BC508" s="10"/>
      <c r="BD508" s="10"/>
      <c r="BE508" s="10"/>
      <c r="BF508" s="10"/>
      <c r="BG508" s="10"/>
      <c r="BH508" s="10"/>
      <c r="BI508" s="10"/>
      <c r="BJ508" s="10"/>
      <c r="BK508" s="10"/>
      <c r="BL508" s="10"/>
      <c r="BM508" s="10"/>
      <c r="BN508" s="10"/>
      <c r="BO508" s="10"/>
      <c r="BP508" s="10"/>
      <c r="BQ508" s="10"/>
      <c r="BR508" s="10"/>
      <c r="BS508" s="10"/>
    </row>
    <row r="509" spans="1:71" ht="16.5" customHeight="1" x14ac:dyDescent="0.3">
      <c r="A509" s="10"/>
      <c r="B509" s="34">
        <f t="shared" si="91"/>
        <v>2766979</v>
      </c>
      <c r="C509" s="31">
        <f t="shared" si="91"/>
        <v>3773276</v>
      </c>
      <c r="D509" s="31">
        <f t="shared" si="91"/>
        <v>3938448</v>
      </c>
      <c r="E509" s="31">
        <f t="shared" si="91"/>
        <v>6214698</v>
      </c>
      <c r="F509" s="31">
        <f t="shared" si="91"/>
        <v>6843640</v>
      </c>
      <c r="G509" s="31">
        <f t="shared" si="91"/>
        <v>3837187</v>
      </c>
      <c r="H509" s="31">
        <f t="shared" si="91"/>
        <v>6772432</v>
      </c>
      <c r="I509" s="31">
        <f t="shared" si="91"/>
        <v>7014161</v>
      </c>
      <c r="J509" s="31">
        <f t="shared" si="91"/>
        <v>6401852</v>
      </c>
      <c r="K509" s="31">
        <f t="shared" si="91"/>
        <v>6203824</v>
      </c>
      <c r="L509" s="31">
        <f t="shared" si="91"/>
        <v>4048159</v>
      </c>
      <c r="M509" s="31">
        <f t="shared" si="91"/>
        <v>4038541</v>
      </c>
      <c r="N509" s="31">
        <f t="shared" si="91"/>
        <v>9233066.6666666642</v>
      </c>
      <c r="O509" s="19">
        <f t="shared" ref="O509:O510" si="92">RATE(M$324-C$324,,-C509,M509)</f>
        <v>6.8171213532037212E-3</v>
      </c>
      <c r="P509" s="22" t="s">
        <v>902</v>
      </c>
      <c r="Q509" s="10"/>
      <c r="R509" s="10"/>
      <c r="S509" s="10"/>
      <c r="T509" s="10"/>
      <c r="U509" s="10"/>
      <c r="V509" s="10"/>
      <c r="W509" s="10"/>
      <c r="X509" s="10"/>
      <c r="Y509" s="10"/>
      <c r="Z509" s="10"/>
      <c r="AA509" s="10"/>
      <c r="AB509" s="10"/>
      <c r="AC509" s="10"/>
      <c r="AD509" s="10"/>
      <c r="AE509" s="10"/>
      <c r="AF509" s="10"/>
      <c r="AG509" s="10"/>
      <c r="AH509" s="10"/>
      <c r="AI509" s="10"/>
      <c r="AJ509" s="10"/>
      <c r="AK509" s="10"/>
      <c r="AL509" s="10"/>
      <c r="AM509" s="10"/>
      <c r="AN509" s="10"/>
      <c r="AO509" s="10"/>
      <c r="AP509" s="10"/>
      <c r="AQ509" s="10"/>
      <c r="AR509" s="10"/>
      <c r="AS509" s="10"/>
      <c r="AT509" s="10"/>
      <c r="AU509" s="10"/>
      <c r="AV509" s="10"/>
      <c r="AW509" s="10"/>
      <c r="AX509" s="10"/>
      <c r="AY509" s="10"/>
      <c r="AZ509" s="10"/>
      <c r="BA509" s="10"/>
      <c r="BB509" s="10"/>
      <c r="BC509" s="10"/>
      <c r="BD509" s="10"/>
      <c r="BE509" s="10"/>
      <c r="BF509" s="10"/>
      <c r="BG509" s="10"/>
      <c r="BH509" s="10"/>
      <c r="BI509" s="10"/>
      <c r="BJ509" s="10"/>
      <c r="BK509" s="10"/>
      <c r="BL509" s="10"/>
      <c r="BM509" s="10"/>
      <c r="BN509" s="10"/>
      <c r="BO509" s="10"/>
      <c r="BP509" s="10"/>
      <c r="BQ509" s="10"/>
      <c r="BR509" s="10"/>
      <c r="BS509" s="10"/>
    </row>
    <row r="510" spans="1:71" ht="16.5" customHeight="1" x14ac:dyDescent="0.3">
      <c r="A510" s="10"/>
      <c r="B510" s="23">
        <f t="shared" ref="B510:N510" si="93">+B509/(B$441+B$448)</f>
        <v>5.3828552250354045E-2</v>
      </c>
      <c r="C510" s="23">
        <f t="shared" si="93"/>
        <v>7.2042223392226074E-2</v>
      </c>
      <c r="D510" s="23">
        <f t="shared" si="93"/>
        <v>7.5776022322177394E-2</v>
      </c>
      <c r="E510" s="23">
        <f t="shared" si="93"/>
        <v>8.4786031472603565E-2</v>
      </c>
      <c r="F510" s="23">
        <f t="shared" si="93"/>
        <v>8.4234806412225763E-2</v>
      </c>
      <c r="G510" s="23">
        <f t="shared" si="93"/>
        <v>4.6107285619861278E-2</v>
      </c>
      <c r="H510" s="23">
        <f t="shared" si="93"/>
        <v>7.5429186635878845E-2</v>
      </c>
      <c r="I510" s="23">
        <f t="shared" si="93"/>
        <v>7.4932975039292166E-2</v>
      </c>
      <c r="J510" s="23">
        <f t="shared" si="93"/>
        <v>6.2843535670440487E-2</v>
      </c>
      <c r="K510" s="23">
        <f t="shared" si="93"/>
        <v>5.9752942121276909E-2</v>
      </c>
      <c r="L510" s="23">
        <f t="shared" si="93"/>
        <v>4.0248641328636599E-2</v>
      </c>
      <c r="M510" s="23">
        <f t="shared" si="93"/>
        <v>4.2365888174493029E-2</v>
      </c>
      <c r="N510" s="23">
        <f t="shared" si="93"/>
        <v>6.900777083823563E-2</v>
      </c>
      <c r="O510" s="19">
        <f t="shared" si="92"/>
        <v>-5.170617890922459E-2</v>
      </c>
      <c r="P510" s="24" t="s">
        <v>914</v>
      </c>
      <c r="Q510" s="10"/>
      <c r="R510" s="10"/>
      <c r="S510" s="10"/>
      <c r="T510" s="10"/>
      <c r="U510" s="10"/>
      <c r="V510" s="10"/>
      <c r="W510" s="10"/>
      <c r="X510" s="10"/>
      <c r="Y510" s="10"/>
      <c r="Z510" s="10"/>
      <c r="AA510" s="10"/>
      <c r="AB510" s="10"/>
      <c r="AC510" s="10"/>
      <c r="AD510" s="10"/>
      <c r="AE510" s="10"/>
      <c r="AF510" s="10"/>
      <c r="AG510" s="10"/>
      <c r="AH510" s="10"/>
      <c r="AI510" s="10"/>
      <c r="AJ510" s="10"/>
      <c r="AK510" s="10"/>
      <c r="AL510" s="10"/>
      <c r="AM510" s="10"/>
      <c r="AN510" s="10"/>
      <c r="AO510" s="10"/>
      <c r="AP510" s="10"/>
      <c r="AQ510" s="10"/>
      <c r="AR510" s="10"/>
      <c r="AS510" s="10"/>
      <c r="AT510" s="10"/>
      <c r="AU510" s="10"/>
      <c r="AV510" s="10"/>
      <c r="AW510" s="10"/>
      <c r="AX510" s="10"/>
      <c r="AY510" s="10"/>
      <c r="AZ510" s="10"/>
      <c r="BA510" s="10"/>
      <c r="BB510" s="10"/>
      <c r="BC510" s="10"/>
      <c r="BD510" s="10"/>
      <c r="BE510" s="10"/>
      <c r="BF510" s="10"/>
      <c r="BG510" s="10"/>
      <c r="BH510" s="10"/>
      <c r="BI510" s="10"/>
      <c r="BJ510" s="10"/>
      <c r="BK510" s="10"/>
      <c r="BL510" s="10"/>
      <c r="BM510" s="10"/>
      <c r="BN510" s="10"/>
      <c r="BO510" s="10"/>
      <c r="BP510" s="10"/>
      <c r="BQ510" s="10"/>
      <c r="BR510" s="10"/>
      <c r="BS510" s="10"/>
    </row>
    <row r="511" spans="1:71" ht="16.5" customHeight="1" x14ac:dyDescent="0.3">
      <c r="A511" s="120"/>
      <c r="B511" s="32"/>
      <c r="C511" s="23">
        <f t="shared" ref="C511:N511" si="94">C509/B509-1</f>
        <v>0.36368075073934425</v>
      </c>
      <c r="D511" s="23">
        <f t="shared" si="94"/>
        <v>4.3774163353011986E-2</v>
      </c>
      <c r="E511" s="23">
        <f t="shared" si="94"/>
        <v>0.57795608828655354</v>
      </c>
      <c r="F511" s="23">
        <f t="shared" si="94"/>
        <v>0.10120234321925214</v>
      </c>
      <c r="G511" s="23">
        <f t="shared" si="94"/>
        <v>-0.43930612948664749</v>
      </c>
      <c r="H511" s="23">
        <f t="shared" si="94"/>
        <v>0.76494708232879982</v>
      </c>
      <c r="I511" s="23">
        <f t="shared" si="94"/>
        <v>3.5693086324085632E-2</v>
      </c>
      <c r="J511" s="23">
        <f t="shared" si="94"/>
        <v>-8.7296114246593448E-2</v>
      </c>
      <c r="K511" s="23">
        <f t="shared" si="94"/>
        <v>-3.0932923785179645E-2</v>
      </c>
      <c r="L511" s="23">
        <f t="shared" si="94"/>
        <v>-0.34747359048225734</v>
      </c>
      <c r="M511" s="23">
        <f t="shared" si="94"/>
        <v>-2.3758948203368435E-3</v>
      </c>
      <c r="N511" s="23">
        <f t="shared" si="94"/>
        <v>1.2862381901450708</v>
      </c>
      <c r="O511" s="29"/>
      <c r="P511" s="24" t="s">
        <v>908</v>
      </c>
      <c r="Q511" s="120"/>
      <c r="R511" s="120"/>
      <c r="S511" s="120"/>
      <c r="T511" s="120"/>
      <c r="U511" s="120"/>
      <c r="V511" s="120"/>
      <c r="W511" s="120"/>
      <c r="X511" s="120"/>
      <c r="Y511" s="120"/>
      <c r="Z511" s="120"/>
      <c r="AA511" s="120"/>
      <c r="AB511" s="120"/>
      <c r="AC511" s="120"/>
      <c r="AD511" s="120"/>
      <c r="AE511" s="120"/>
      <c r="AF511" s="120"/>
      <c r="AG511" s="120"/>
      <c r="AH511" s="120"/>
      <c r="AI511" s="120"/>
      <c r="AJ511" s="120"/>
      <c r="AK511" s="120"/>
      <c r="AL511" s="120"/>
      <c r="AM511" s="120"/>
      <c r="AN511" s="120"/>
      <c r="AO511" s="120"/>
      <c r="AP511" s="120"/>
      <c r="AQ511" s="120"/>
      <c r="AR511" s="120"/>
      <c r="AS511" s="120"/>
      <c r="AT511" s="120"/>
      <c r="AU511" s="120"/>
      <c r="AV511" s="120"/>
      <c r="AW511" s="120"/>
      <c r="AX511" s="120"/>
      <c r="AY511" s="120"/>
      <c r="AZ511" s="120"/>
      <c r="BA511" s="120"/>
      <c r="BB511" s="120"/>
      <c r="BC511" s="120"/>
      <c r="BD511" s="120"/>
      <c r="BE511" s="120"/>
      <c r="BF511" s="120"/>
      <c r="BG511" s="120"/>
      <c r="BH511" s="120"/>
      <c r="BI511" s="120"/>
      <c r="BJ511" s="120"/>
      <c r="BK511" s="120"/>
      <c r="BL511" s="120"/>
      <c r="BM511" s="120"/>
      <c r="BN511" s="120"/>
      <c r="BO511" s="120"/>
      <c r="BP511" s="120"/>
      <c r="BQ511" s="120"/>
      <c r="BR511" s="120"/>
      <c r="BS511" s="120"/>
    </row>
    <row r="512" spans="1:71" ht="16.5" customHeight="1" x14ac:dyDescent="0.3">
      <c r="A512" s="10"/>
      <c r="B512" s="169" t="s">
        <v>915</v>
      </c>
      <c r="C512" s="158"/>
      <c r="D512" s="158"/>
      <c r="E512" s="158"/>
      <c r="F512" s="158"/>
      <c r="G512" s="158"/>
      <c r="H512" s="158"/>
      <c r="I512" s="158"/>
      <c r="J512" s="158"/>
      <c r="K512" s="158"/>
      <c r="L512" s="158"/>
      <c r="M512" s="158"/>
      <c r="N512" s="159"/>
      <c r="O512" s="19"/>
      <c r="P512" s="24"/>
      <c r="Q512" s="10"/>
      <c r="R512" s="10"/>
      <c r="S512" s="10"/>
      <c r="T512" s="10"/>
      <c r="U512" s="10"/>
      <c r="V512" s="10"/>
      <c r="W512" s="10"/>
      <c r="X512" s="10"/>
      <c r="Y512" s="10"/>
      <c r="Z512" s="10"/>
      <c r="AA512" s="10"/>
      <c r="AB512" s="10"/>
      <c r="AC512" s="10"/>
      <c r="AD512" s="10"/>
      <c r="AE512" s="10"/>
      <c r="AF512" s="10"/>
      <c r="AG512" s="10"/>
      <c r="AH512" s="10"/>
      <c r="AI512" s="10"/>
      <c r="AJ512" s="10"/>
      <c r="AK512" s="10"/>
      <c r="AL512" s="10"/>
      <c r="AM512" s="10"/>
      <c r="AN512" s="10"/>
      <c r="AO512" s="10"/>
      <c r="AP512" s="10"/>
      <c r="AQ512" s="10"/>
      <c r="AR512" s="10"/>
      <c r="AS512" s="10"/>
      <c r="AT512" s="10"/>
      <c r="AU512" s="10"/>
      <c r="AV512" s="10"/>
      <c r="AW512" s="10"/>
      <c r="AX512" s="10"/>
      <c r="AY512" s="10"/>
      <c r="AZ512" s="10"/>
      <c r="BA512" s="10"/>
      <c r="BB512" s="10"/>
      <c r="BC512" s="10"/>
      <c r="BD512" s="10"/>
      <c r="BE512" s="10"/>
      <c r="BF512" s="10"/>
      <c r="BG512" s="10"/>
      <c r="BH512" s="10"/>
      <c r="BI512" s="10"/>
      <c r="BJ512" s="10"/>
      <c r="BK512" s="10"/>
      <c r="BL512" s="10"/>
      <c r="BM512" s="10"/>
      <c r="BN512" s="10"/>
      <c r="BO512" s="10"/>
      <c r="BP512" s="10"/>
      <c r="BQ512" s="10"/>
      <c r="BR512" s="10"/>
      <c r="BS512" s="10"/>
    </row>
    <row r="513" spans="1:71" ht="16.5" customHeight="1" x14ac:dyDescent="0.3">
      <c r="A513" s="10"/>
      <c r="B513" s="28">
        <f t="shared" ref="B513:N513" si="95">IFERROR(B505+B551,"")</f>
        <v>1112456</v>
      </c>
      <c r="C513" s="28">
        <f t="shared" si="95"/>
        <v>1315580</v>
      </c>
      <c r="D513" s="28">
        <f t="shared" si="95"/>
        <v>1584675</v>
      </c>
      <c r="E513" s="28">
        <f t="shared" si="95"/>
        <v>1844215</v>
      </c>
      <c r="F513" s="28">
        <f t="shared" si="95"/>
        <v>2847349</v>
      </c>
      <c r="G513" s="28">
        <f t="shared" si="95"/>
        <v>1722467</v>
      </c>
      <c r="H513" s="28">
        <f t="shared" si="95"/>
        <v>2519831</v>
      </c>
      <c r="I513" s="28">
        <f t="shared" si="95"/>
        <v>2870440</v>
      </c>
      <c r="J513" s="28">
        <f t="shared" si="95"/>
        <v>2566307</v>
      </c>
      <c r="K513" s="28">
        <f t="shared" si="95"/>
        <v>2598397</v>
      </c>
      <c r="L513" s="28">
        <f t="shared" si="95"/>
        <v>1838545</v>
      </c>
      <c r="M513" s="28">
        <f t="shared" si="95"/>
        <v>2471407</v>
      </c>
      <c r="N513" s="28">
        <f t="shared" si="95"/>
        <v>1667528</v>
      </c>
      <c r="O513" s="19"/>
      <c r="P513" s="22" t="s">
        <v>899</v>
      </c>
      <c r="Q513" s="10"/>
      <c r="R513" s="10"/>
      <c r="S513" s="10"/>
      <c r="T513" s="10"/>
      <c r="U513" s="10"/>
      <c r="V513" s="10"/>
      <c r="W513" s="10"/>
      <c r="X513" s="10"/>
      <c r="Y513" s="10"/>
      <c r="Z513" s="10"/>
      <c r="AA513" s="10"/>
      <c r="AB513" s="10"/>
      <c r="AC513" s="10"/>
      <c r="AD513" s="10"/>
      <c r="AE513" s="10"/>
      <c r="AF513" s="10"/>
      <c r="AG513" s="10"/>
      <c r="AH513" s="10"/>
      <c r="AI513" s="10"/>
      <c r="AJ513" s="10"/>
      <c r="AK513" s="10"/>
      <c r="AL513" s="10"/>
      <c r="AM513" s="10"/>
      <c r="AN513" s="10"/>
      <c r="AO513" s="10"/>
      <c r="AP513" s="10"/>
      <c r="AQ513" s="10"/>
      <c r="AR513" s="10"/>
      <c r="AS513" s="10"/>
      <c r="AT513" s="10"/>
      <c r="AU513" s="10"/>
      <c r="AV513" s="10"/>
      <c r="AW513" s="10"/>
      <c r="AX513" s="10"/>
      <c r="AY513" s="10"/>
      <c r="AZ513" s="10"/>
      <c r="BA513" s="10"/>
      <c r="BB513" s="10"/>
      <c r="BC513" s="10"/>
      <c r="BD513" s="10"/>
      <c r="BE513" s="10"/>
      <c r="BF513" s="10"/>
      <c r="BG513" s="10"/>
      <c r="BH513" s="10"/>
      <c r="BI513" s="10"/>
      <c r="BJ513" s="10"/>
      <c r="BK513" s="10"/>
      <c r="BL513" s="10"/>
      <c r="BM513" s="10"/>
      <c r="BN513" s="10"/>
      <c r="BO513" s="10"/>
      <c r="BP513" s="10"/>
      <c r="BQ513" s="10"/>
      <c r="BR513" s="10"/>
      <c r="BS513" s="10"/>
    </row>
    <row r="514" spans="1:71" ht="16.5" customHeight="1" x14ac:dyDescent="0.3">
      <c r="A514" s="10"/>
      <c r="B514" s="20">
        <f t="shared" ref="B514:N516" si="96">IFERROR(B506+B552-B551,"")</f>
        <v>901218</v>
      </c>
      <c r="C514" s="20">
        <f t="shared" si="96"/>
        <v>1681748</v>
      </c>
      <c r="D514" s="20">
        <f t="shared" si="96"/>
        <v>1638179</v>
      </c>
      <c r="E514" s="20">
        <f t="shared" si="96"/>
        <v>2849365</v>
      </c>
      <c r="F514" s="20">
        <f t="shared" si="96"/>
        <v>3283750</v>
      </c>
      <c r="G514" s="20">
        <f t="shared" si="96"/>
        <v>1421433</v>
      </c>
      <c r="H514" s="20">
        <f t="shared" si="96"/>
        <v>3057404</v>
      </c>
      <c r="I514" s="20">
        <f t="shared" si="96"/>
        <v>2853460</v>
      </c>
      <c r="J514" s="20">
        <f t="shared" si="96"/>
        <v>3108411</v>
      </c>
      <c r="K514" s="20">
        <f t="shared" si="96"/>
        <v>2719436</v>
      </c>
      <c r="L514" s="20">
        <f t="shared" si="96"/>
        <v>1304473</v>
      </c>
      <c r="M514" s="20">
        <f t="shared" si="96"/>
        <v>1303277</v>
      </c>
      <c r="N514" s="20">
        <f t="shared" si="96"/>
        <v>2370289</v>
      </c>
      <c r="O514" s="19"/>
      <c r="P514" s="22" t="s">
        <v>900</v>
      </c>
      <c r="Q514" s="10"/>
      <c r="R514" s="10"/>
      <c r="S514" s="10"/>
      <c r="T514" s="10"/>
      <c r="U514" s="10"/>
      <c r="V514" s="10"/>
      <c r="W514" s="10"/>
      <c r="X514" s="10"/>
      <c r="Y514" s="10"/>
      <c r="Z514" s="10"/>
      <c r="AA514" s="10"/>
      <c r="AB514" s="10"/>
      <c r="AC514" s="10"/>
      <c r="AD514" s="10"/>
      <c r="AE514" s="10"/>
      <c r="AF514" s="10"/>
      <c r="AG514" s="10"/>
      <c r="AH514" s="10"/>
      <c r="AI514" s="10"/>
      <c r="AJ514" s="10"/>
      <c r="AK514" s="10"/>
      <c r="AL514" s="10"/>
      <c r="AM514" s="10"/>
      <c r="AN514" s="10"/>
      <c r="AO514" s="10"/>
      <c r="AP514" s="10"/>
      <c r="AQ514" s="10"/>
      <c r="AR514" s="10"/>
      <c r="AS514" s="10"/>
      <c r="AT514" s="10"/>
      <c r="AU514" s="10"/>
      <c r="AV514" s="10"/>
      <c r="AW514" s="10"/>
      <c r="AX514" s="10"/>
      <c r="AY514" s="10"/>
      <c r="AZ514" s="10"/>
      <c r="BA514" s="10"/>
      <c r="BB514" s="10"/>
      <c r="BC514" s="10"/>
      <c r="BD514" s="10"/>
      <c r="BE514" s="10"/>
      <c r="BF514" s="10"/>
      <c r="BG514" s="10"/>
      <c r="BH514" s="10"/>
      <c r="BI514" s="10"/>
      <c r="BJ514" s="10"/>
      <c r="BK514" s="10"/>
      <c r="BL514" s="10"/>
      <c r="BM514" s="10"/>
      <c r="BN514" s="10"/>
      <c r="BO514" s="10"/>
      <c r="BP514" s="10"/>
      <c r="BQ514" s="10"/>
      <c r="BR514" s="10"/>
      <c r="BS514" s="10"/>
    </row>
    <row r="515" spans="1:71" ht="16.5" customHeight="1" x14ac:dyDescent="0.3">
      <c r="A515" s="10"/>
      <c r="B515" s="20">
        <f t="shared" si="96"/>
        <v>1498173</v>
      </c>
      <c r="C515" s="20">
        <f t="shared" si="96"/>
        <v>1699582</v>
      </c>
      <c r="D515" s="20">
        <f t="shared" si="96"/>
        <v>1514983</v>
      </c>
      <c r="E515" s="20">
        <f t="shared" si="96"/>
        <v>3016745</v>
      </c>
      <c r="F515" s="20">
        <f t="shared" si="96"/>
        <v>2819916</v>
      </c>
      <c r="G515" s="20">
        <f t="shared" si="96"/>
        <v>2399527</v>
      </c>
      <c r="H515" s="20">
        <f t="shared" si="96"/>
        <v>3083983</v>
      </c>
      <c r="I515" s="20">
        <f t="shared" si="96"/>
        <v>3256747</v>
      </c>
      <c r="J515" s="20">
        <f t="shared" si="96"/>
        <v>2731118</v>
      </c>
      <c r="K515" s="20">
        <f t="shared" si="96"/>
        <v>2852578</v>
      </c>
      <c r="L515" s="20">
        <f t="shared" si="96"/>
        <v>3161091</v>
      </c>
      <c r="M515" s="20">
        <f t="shared" si="96"/>
        <v>263857</v>
      </c>
      <c r="N515" s="20">
        <f t="shared" si="96"/>
        <v>2886983</v>
      </c>
      <c r="O515" s="19"/>
      <c r="P515" s="22" t="s">
        <v>901</v>
      </c>
      <c r="Q515" s="10"/>
      <c r="R515" s="10"/>
      <c r="S515" s="10"/>
      <c r="T515" s="10"/>
      <c r="U515" s="10"/>
      <c r="V515" s="10"/>
      <c r="W515" s="10"/>
      <c r="X515" s="10"/>
      <c r="Y515" s="10"/>
      <c r="Z515" s="10"/>
      <c r="AA515" s="10"/>
      <c r="AB515" s="10"/>
      <c r="AC515" s="10"/>
      <c r="AD515" s="10"/>
      <c r="AE515" s="10"/>
      <c r="AF515" s="10"/>
      <c r="AG515" s="10"/>
      <c r="AH515" s="10"/>
      <c r="AI515" s="10"/>
      <c r="AJ515" s="10"/>
      <c r="AK515" s="10"/>
      <c r="AL515" s="10"/>
      <c r="AM515" s="10"/>
      <c r="AN515" s="10"/>
      <c r="AO515" s="10"/>
      <c r="AP515" s="10"/>
      <c r="AQ515" s="10"/>
      <c r="AR515" s="10"/>
      <c r="AS515" s="10"/>
      <c r="AT515" s="10"/>
      <c r="AU515" s="10"/>
      <c r="AV515" s="10"/>
      <c r="AW515" s="10"/>
      <c r="AX515" s="10"/>
      <c r="AY515" s="10"/>
      <c r="AZ515" s="10"/>
      <c r="BA515" s="10"/>
      <c r="BB515" s="10"/>
      <c r="BC515" s="10"/>
      <c r="BD515" s="10"/>
      <c r="BE515" s="10"/>
      <c r="BF515" s="10"/>
      <c r="BG515" s="10"/>
      <c r="BH515" s="10"/>
      <c r="BI515" s="10"/>
      <c r="BJ515" s="10"/>
      <c r="BK515" s="10"/>
      <c r="BL515" s="10"/>
      <c r="BM515" s="10"/>
      <c r="BN515" s="10"/>
      <c r="BO515" s="10"/>
      <c r="BP515" s="10"/>
      <c r="BQ515" s="10"/>
      <c r="BR515" s="10"/>
      <c r="BS515" s="10"/>
    </row>
    <row r="516" spans="1:71" ht="16.5" customHeight="1" x14ac:dyDescent="0.3">
      <c r="A516" s="10"/>
      <c r="B516" s="31" t="str">
        <f t="shared" si="96"/>
        <v/>
      </c>
      <c r="C516" s="31" t="str">
        <f t="shared" si="96"/>
        <v/>
      </c>
      <c r="D516" s="31" t="str">
        <f t="shared" si="96"/>
        <v/>
      </c>
      <c r="E516" s="31" t="str">
        <f t="shared" si="96"/>
        <v/>
      </c>
      <c r="F516" s="31" t="str">
        <f t="shared" si="96"/>
        <v/>
      </c>
      <c r="G516" s="31" t="str">
        <f t="shared" si="96"/>
        <v/>
      </c>
      <c r="H516" s="31" t="str">
        <f t="shared" si="96"/>
        <v/>
      </c>
      <c r="I516" s="31" t="str">
        <f t="shared" si="96"/>
        <v/>
      </c>
      <c r="J516" s="31" t="str">
        <f t="shared" si="96"/>
        <v/>
      </c>
      <c r="K516" s="31" t="str">
        <f t="shared" si="96"/>
        <v/>
      </c>
      <c r="L516" s="31" t="str">
        <f t="shared" si="96"/>
        <v/>
      </c>
      <c r="M516" s="31" t="str">
        <f t="shared" si="96"/>
        <v/>
      </c>
      <c r="N516" s="31" t="str">
        <f t="shared" si="96"/>
        <v/>
      </c>
      <c r="O516" s="19"/>
      <c r="P516" s="22" t="s">
        <v>907</v>
      </c>
      <c r="Q516" s="10"/>
      <c r="R516" s="10"/>
      <c r="S516" s="10"/>
      <c r="T516" s="10"/>
      <c r="U516" s="10"/>
      <c r="V516" s="10"/>
      <c r="W516" s="10"/>
      <c r="X516" s="10"/>
      <c r="Y516" s="10"/>
      <c r="Z516" s="10"/>
      <c r="AA516" s="10"/>
      <c r="AB516" s="10"/>
      <c r="AC516" s="10"/>
      <c r="AD516" s="10"/>
      <c r="AE516" s="10"/>
      <c r="AF516" s="10"/>
      <c r="AG516" s="10"/>
      <c r="AH516" s="10"/>
      <c r="AI516" s="10"/>
      <c r="AJ516" s="10"/>
      <c r="AK516" s="10"/>
      <c r="AL516" s="10"/>
      <c r="AM516" s="10"/>
      <c r="AN516" s="10"/>
      <c r="AO516" s="10"/>
      <c r="AP516" s="10"/>
      <c r="AQ516" s="10"/>
      <c r="AR516" s="10"/>
      <c r="AS516" s="10"/>
      <c r="AT516" s="10"/>
      <c r="AU516" s="10"/>
      <c r="AV516" s="10"/>
      <c r="AW516" s="10"/>
      <c r="AX516" s="10"/>
      <c r="AY516" s="10"/>
      <c r="AZ516" s="10"/>
      <c r="BA516" s="10"/>
      <c r="BB516" s="10"/>
      <c r="BC516" s="10"/>
      <c r="BD516" s="10"/>
      <c r="BE516" s="10"/>
      <c r="BF516" s="10"/>
      <c r="BG516" s="10"/>
      <c r="BH516" s="10"/>
      <c r="BI516" s="10"/>
      <c r="BJ516" s="10"/>
      <c r="BK516" s="10"/>
      <c r="BL516" s="10"/>
      <c r="BM516" s="10"/>
      <c r="BN516" s="10"/>
      <c r="BO516" s="10"/>
      <c r="BP516" s="10"/>
      <c r="BQ516" s="10"/>
      <c r="BR516" s="10"/>
      <c r="BS516" s="10"/>
    </row>
    <row r="517" spans="1:71" ht="16.5" customHeight="1" x14ac:dyDescent="0.3">
      <c r="A517" s="10"/>
      <c r="B517" s="34">
        <f t="shared" ref="B517:N517" si="97">IFERROR(B509+B554,"")</f>
        <v>3777601</v>
      </c>
      <c r="C517" s="31">
        <f t="shared" si="97"/>
        <v>4949608.6399999997</v>
      </c>
      <c r="D517" s="31">
        <f t="shared" si="97"/>
        <v>5149010.59</v>
      </c>
      <c r="E517" s="31">
        <f t="shared" si="97"/>
        <v>8057875.2999999998</v>
      </c>
      <c r="F517" s="31">
        <f t="shared" si="97"/>
        <v>9493661.6239999998</v>
      </c>
      <c r="G517" s="31">
        <f t="shared" si="97"/>
        <v>6160198.7889999999</v>
      </c>
      <c r="H517" s="31">
        <f t="shared" si="97"/>
        <v>9096898.727</v>
      </c>
      <c r="I517" s="31">
        <f t="shared" si="97"/>
        <v>9715213.9299999997</v>
      </c>
      <c r="J517" s="31">
        <f t="shared" si="97"/>
        <v>9159691</v>
      </c>
      <c r="K517" s="31">
        <f t="shared" si="97"/>
        <v>8869466</v>
      </c>
      <c r="L517" s="31">
        <f t="shared" si="97"/>
        <v>7200821</v>
      </c>
      <c r="M517" s="31">
        <f t="shared" si="97"/>
        <v>4038541</v>
      </c>
      <c r="N517" s="31">
        <f t="shared" si="97"/>
        <v>9233066.6666666642</v>
      </c>
      <c r="O517" s="19">
        <f t="shared" ref="O517:O518" si="98">RATE(M$324-C$324,,-C517,M517)</f>
        <v>-2.0136989477575386E-2</v>
      </c>
      <c r="P517" s="22" t="s">
        <v>902</v>
      </c>
      <c r="Q517" s="10"/>
      <c r="R517" s="10"/>
      <c r="S517" s="10"/>
      <c r="T517" s="10"/>
      <c r="U517" s="10"/>
      <c r="V517" s="10"/>
      <c r="W517" s="10"/>
      <c r="X517" s="10"/>
      <c r="Y517" s="10"/>
      <c r="Z517" s="10"/>
      <c r="AA517" s="10"/>
      <c r="AB517" s="10"/>
      <c r="AC517" s="10"/>
      <c r="AD517" s="10"/>
      <c r="AE517" s="10"/>
      <c r="AF517" s="10"/>
      <c r="AG517" s="10"/>
      <c r="AH517" s="10"/>
      <c r="AI517" s="10"/>
      <c r="AJ517" s="10"/>
      <c r="AK517" s="10"/>
      <c r="AL517" s="10"/>
      <c r="AM517" s="10"/>
      <c r="AN517" s="10"/>
      <c r="AO517" s="10"/>
      <c r="AP517" s="10"/>
      <c r="AQ517" s="10"/>
      <c r="AR517" s="10"/>
      <c r="AS517" s="10"/>
      <c r="AT517" s="10"/>
      <c r="AU517" s="10"/>
      <c r="AV517" s="10"/>
      <c r="AW517" s="10"/>
      <c r="AX517" s="10"/>
      <c r="AY517" s="10"/>
      <c r="AZ517" s="10"/>
      <c r="BA517" s="10"/>
      <c r="BB517" s="10"/>
      <c r="BC517" s="10"/>
      <c r="BD517" s="10"/>
      <c r="BE517" s="10"/>
      <c r="BF517" s="10"/>
      <c r="BG517" s="10"/>
      <c r="BH517" s="10"/>
      <c r="BI517" s="10"/>
      <c r="BJ517" s="10"/>
      <c r="BK517" s="10"/>
      <c r="BL517" s="10"/>
      <c r="BM517" s="10"/>
      <c r="BN517" s="10"/>
      <c r="BO517" s="10"/>
      <c r="BP517" s="10"/>
      <c r="BQ517" s="10"/>
      <c r="BR517" s="10"/>
      <c r="BS517" s="10"/>
    </row>
    <row r="518" spans="1:71" ht="16.5" customHeight="1" x14ac:dyDescent="0.3">
      <c r="A518" s="10"/>
      <c r="B518" s="23">
        <f t="shared" ref="B518:N518" si="99">+B517/(B$441+B$448)</f>
        <v>7.3489098691927074E-2</v>
      </c>
      <c r="C518" s="23">
        <f t="shared" si="99"/>
        <v>9.4501650912091312E-2</v>
      </c>
      <c r="D518" s="23">
        <f t="shared" si="99"/>
        <v>9.9067333478813926E-2</v>
      </c>
      <c r="E518" s="23">
        <f t="shared" si="99"/>
        <v>0.10993217510941238</v>
      </c>
      <c r="F518" s="23">
        <f t="shared" si="99"/>
        <v>0.11685254470439954</v>
      </c>
      <c r="G518" s="23">
        <f t="shared" si="99"/>
        <v>7.4020381346946745E-2</v>
      </c>
      <c r="H518" s="23">
        <f t="shared" si="99"/>
        <v>0.10131835533920042</v>
      </c>
      <c r="I518" s="23">
        <f t="shared" si="99"/>
        <v>0.10378859038423463</v>
      </c>
      <c r="J518" s="23">
        <f t="shared" si="99"/>
        <v>8.9915756891710816E-2</v>
      </c>
      <c r="K518" s="23">
        <f t="shared" si="99"/>
        <v>8.5427421626505434E-2</v>
      </c>
      <c r="L518" s="23">
        <f t="shared" si="99"/>
        <v>7.1593843448519268E-2</v>
      </c>
      <c r="M518" s="23">
        <f t="shared" si="99"/>
        <v>4.2365888174493029E-2</v>
      </c>
      <c r="N518" s="23">
        <f t="shared" si="99"/>
        <v>6.900777083823563E-2</v>
      </c>
      <c r="O518" s="19">
        <f t="shared" si="98"/>
        <v>-7.7093527030001455E-2</v>
      </c>
      <c r="P518" s="24" t="s">
        <v>916</v>
      </c>
      <c r="Q518" s="10"/>
      <c r="R518" s="10"/>
      <c r="S518" s="10"/>
      <c r="T518" s="10"/>
      <c r="U518" s="10"/>
      <c r="V518" s="10"/>
      <c r="W518" s="10"/>
      <c r="X518" s="10"/>
      <c r="Y518" s="10"/>
      <c r="Z518" s="10"/>
      <c r="AA518" s="10"/>
      <c r="AB518" s="10"/>
      <c r="AC518" s="10"/>
      <c r="AD518" s="10"/>
      <c r="AE518" s="10"/>
      <c r="AF518" s="10"/>
      <c r="AG518" s="10"/>
      <c r="AH518" s="10"/>
      <c r="AI518" s="10"/>
      <c r="AJ518" s="10"/>
      <c r="AK518" s="10"/>
      <c r="AL518" s="10"/>
      <c r="AM518" s="10"/>
      <c r="AN518" s="10"/>
      <c r="AO518" s="10"/>
      <c r="AP518" s="10"/>
      <c r="AQ518" s="10"/>
      <c r="AR518" s="10"/>
      <c r="AS518" s="10"/>
      <c r="AT518" s="10"/>
      <c r="AU518" s="10"/>
      <c r="AV518" s="10"/>
      <c r="AW518" s="10"/>
      <c r="AX518" s="10"/>
      <c r="AY518" s="10"/>
      <c r="AZ518" s="10"/>
      <c r="BA518" s="10"/>
      <c r="BB518" s="10"/>
      <c r="BC518" s="10"/>
      <c r="BD518" s="10"/>
      <c r="BE518" s="10"/>
      <c r="BF518" s="10"/>
      <c r="BG518" s="10"/>
      <c r="BH518" s="10"/>
      <c r="BI518" s="10"/>
      <c r="BJ518" s="10"/>
      <c r="BK518" s="10"/>
      <c r="BL518" s="10"/>
      <c r="BM518" s="10"/>
      <c r="BN518" s="10"/>
      <c r="BO518" s="10"/>
      <c r="BP518" s="10"/>
      <c r="BQ518" s="10"/>
      <c r="BR518" s="10"/>
      <c r="BS518" s="10"/>
    </row>
    <row r="519" spans="1:71" ht="16.5" customHeight="1" x14ac:dyDescent="0.3">
      <c r="A519" s="120"/>
      <c r="B519" s="32"/>
      <c r="C519" s="23">
        <f t="shared" ref="C519:N519" si="100">C517/B517-1</f>
        <v>0.31025183443142867</v>
      </c>
      <c r="D519" s="23">
        <f t="shared" si="100"/>
        <v>4.0286407371391775E-2</v>
      </c>
      <c r="E519" s="23">
        <f t="shared" si="100"/>
        <v>0.56493663377763603</v>
      </c>
      <c r="F519" s="23">
        <f t="shared" si="100"/>
        <v>0.1781842322628151</v>
      </c>
      <c r="G519" s="23">
        <f t="shared" si="100"/>
        <v>-0.35112509451284823</v>
      </c>
      <c r="H519" s="23">
        <f t="shared" si="100"/>
        <v>0.47672161866658236</v>
      </c>
      <c r="I519" s="23">
        <f t="shared" si="100"/>
        <v>6.7969889690517649E-2</v>
      </c>
      <c r="J519" s="23">
        <f t="shared" si="100"/>
        <v>-5.7180720260269102E-2</v>
      </c>
      <c r="K519" s="23">
        <f t="shared" si="100"/>
        <v>-3.1685020815658493E-2</v>
      </c>
      <c r="L519" s="23">
        <f t="shared" si="100"/>
        <v>-0.18813364863228521</v>
      </c>
      <c r="M519" s="23">
        <f t="shared" si="100"/>
        <v>-0.43915547963211421</v>
      </c>
      <c r="N519" s="23">
        <f t="shared" si="100"/>
        <v>1.2862381901450708</v>
      </c>
      <c r="O519" s="29"/>
      <c r="P519" s="24" t="s">
        <v>908</v>
      </c>
      <c r="Q519" s="120"/>
      <c r="R519" s="120"/>
      <c r="S519" s="120"/>
      <c r="T519" s="120"/>
      <c r="U519" s="120"/>
      <c r="V519" s="120"/>
      <c r="W519" s="120"/>
      <c r="X519" s="120"/>
      <c r="Y519" s="120"/>
      <c r="Z519" s="120"/>
      <c r="AA519" s="120"/>
      <c r="AB519" s="120"/>
      <c r="AC519" s="120"/>
      <c r="AD519" s="120"/>
      <c r="AE519" s="120"/>
      <c r="AF519" s="120"/>
      <c r="AG519" s="120"/>
      <c r="AH519" s="120"/>
      <c r="AI519" s="120"/>
      <c r="AJ519" s="120"/>
      <c r="AK519" s="120"/>
      <c r="AL519" s="120"/>
      <c r="AM519" s="120"/>
      <c r="AN519" s="120"/>
      <c r="AO519" s="120"/>
      <c r="AP519" s="120"/>
      <c r="AQ519" s="120"/>
      <c r="AR519" s="120"/>
      <c r="AS519" s="120"/>
      <c r="AT519" s="120"/>
      <c r="AU519" s="120"/>
      <c r="AV519" s="120"/>
      <c r="AW519" s="120"/>
      <c r="AX519" s="120"/>
      <c r="AY519" s="120"/>
      <c r="AZ519" s="120"/>
      <c r="BA519" s="120"/>
      <c r="BB519" s="120"/>
      <c r="BC519" s="120"/>
      <c r="BD519" s="120"/>
      <c r="BE519" s="120"/>
      <c r="BF519" s="120"/>
      <c r="BG519" s="120"/>
      <c r="BH519" s="120"/>
      <c r="BI519" s="120"/>
      <c r="BJ519" s="120"/>
      <c r="BK519" s="120"/>
      <c r="BL519" s="120"/>
      <c r="BM519" s="120"/>
      <c r="BN519" s="120"/>
      <c r="BO519" s="120"/>
      <c r="BP519" s="120"/>
      <c r="BQ519" s="120"/>
      <c r="BR519" s="120"/>
      <c r="BS519" s="120"/>
    </row>
    <row r="520" spans="1:71" ht="16.5" customHeight="1" x14ac:dyDescent="0.3">
      <c r="A520" s="10"/>
      <c r="B520" s="167" t="s">
        <v>850</v>
      </c>
      <c r="C520" s="158"/>
      <c r="D520" s="158"/>
      <c r="E520" s="158"/>
      <c r="F520" s="158"/>
      <c r="G520" s="158"/>
      <c r="H520" s="158"/>
      <c r="I520" s="158"/>
      <c r="J520" s="158"/>
      <c r="K520" s="158"/>
      <c r="L520" s="158"/>
      <c r="M520" s="158"/>
      <c r="N520" s="159"/>
      <c r="O520" s="19"/>
      <c r="P520" s="12"/>
      <c r="Q520" s="10"/>
      <c r="R520" s="10"/>
      <c r="S520" s="10"/>
      <c r="T520" s="10"/>
      <c r="U520" s="10"/>
      <c r="V520" s="10"/>
      <c r="W520" s="10"/>
      <c r="X520" s="10"/>
      <c r="Y520" s="10"/>
      <c r="Z520" s="10"/>
      <c r="AA520" s="10"/>
      <c r="AB520" s="10"/>
      <c r="AC520" s="10"/>
      <c r="AD520" s="10"/>
      <c r="AE520" s="10"/>
      <c r="AF520" s="10"/>
      <c r="AG520" s="10"/>
      <c r="AH520" s="10"/>
      <c r="AI520" s="10"/>
      <c r="AJ520" s="10"/>
      <c r="AK520" s="10"/>
      <c r="AL520" s="10"/>
      <c r="AM520" s="10"/>
      <c r="AN520" s="10"/>
      <c r="AO520" s="10"/>
      <c r="AP520" s="10"/>
      <c r="AQ520" s="10"/>
      <c r="AR520" s="10"/>
      <c r="AS520" s="10"/>
      <c r="AT520" s="10"/>
      <c r="AU520" s="10"/>
      <c r="AV520" s="10"/>
      <c r="AW520" s="10"/>
      <c r="AX520" s="10"/>
      <c r="AY520" s="10"/>
      <c r="AZ520" s="10"/>
      <c r="BA520" s="10"/>
      <c r="BB520" s="10"/>
      <c r="BC520" s="10"/>
      <c r="BD520" s="10"/>
      <c r="BE520" s="10"/>
      <c r="BF520" s="10"/>
      <c r="BG520" s="10"/>
      <c r="BH520" s="10"/>
      <c r="BI520" s="10"/>
      <c r="BJ520" s="10"/>
      <c r="BK520" s="10"/>
      <c r="BL520" s="10"/>
      <c r="BM520" s="10"/>
      <c r="BN520" s="10"/>
      <c r="BO520" s="10"/>
      <c r="BP520" s="10"/>
      <c r="BQ520" s="10"/>
      <c r="BR520" s="10"/>
      <c r="BS520" s="10"/>
    </row>
    <row r="521" spans="1:71" ht="16.5" customHeight="1" x14ac:dyDescent="0.3">
      <c r="A521" s="10"/>
      <c r="B521" s="28">
        <f t="shared" ref="B521:N524" si="101">IFERROR(VLOOKUP($B$520,$130:$203,MATCH($P521&amp;"/"&amp;B$324,$128:$128,0),FALSE),"")</f>
        <v>143245</v>
      </c>
      <c r="C521" s="28">
        <f t="shared" si="101"/>
        <v>168557</v>
      </c>
      <c r="D521" s="28">
        <f t="shared" si="101"/>
        <v>133592</v>
      </c>
      <c r="E521" s="28">
        <f t="shared" si="101"/>
        <v>522022</v>
      </c>
      <c r="F521" s="28">
        <f t="shared" si="101"/>
        <v>542355</v>
      </c>
      <c r="G521" s="28">
        <f t="shared" si="101"/>
        <v>363366</v>
      </c>
      <c r="H521" s="28">
        <f t="shared" si="101"/>
        <v>474325</v>
      </c>
      <c r="I521" s="28">
        <f t="shared" si="101"/>
        <v>411572</v>
      </c>
      <c r="J521" s="28">
        <f t="shared" si="101"/>
        <v>328741</v>
      </c>
      <c r="K521" s="28">
        <f t="shared" si="101"/>
        <v>497542</v>
      </c>
      <c r="L521" s="28">
        <f t="shared" si="101"/>
        <v>505201</v>
      </c>
      <c r="M521" s="28">
        <f t="shared" si="101"/>
        <v>528400</v>
      </c>
      <c r="N521" s="28">
        <f t="shared" si="101"/>
        <v>434486</v>
      </c>
      <c r="O521" s="19"/>
      <c r="P521" s="22" t="s">
        <v>899</v>
      </c>
      <c r="Q521" s="10"/>
      <c r="R521" s="10"/>
      <c r="S521" s="10"/>
      <c r="T521" s="10"/>
      <c r="U521" s="10"/>
      <c r="V521" s="10"/>
      <c r="W521" s="10"/>
      <c r="X521" s="10"/>
      <c r="Y521" s="10"/>
      <c r="Z521" s="10"/>
      <c r="AA521" s="10"/>
      <c r="AB521" s="10"/>
      <c r="AC521" s="10"/>
      <c r="AD521" s="10"/>
      <c r="AE521" s="10"/>
      <c r="AF521" s="10"/>
      <c r="AG521" s="10"/>
      <c r="AH521" s="10"/>
      <c r="AI521" s="10"/>
      <c r="AJ521" s="10"/>
      <c r="AK521" s="10"/>
      <c r="AL521" s="10"/>
      <c r="AM521" s="10"/>
      <c r="AN521" s="10"/>
      <c r="AO521" s="10"/>
      <c r="AP521" s="10"/>
      <c r="AQ521" s="10"/>
      <c r="AR521" s="10"/>
      <c r="AS521" s="10"/>
      <c r="AT521" s="10"/>
      <c r="AU521" s="10"/>
      <c r="AV521" s="10"/>
      <c r="AW521" s="10"/>
      <c r="AX521" s="10"/>
      <c r="AY521" s="10"/>
      <c r="AZ521" s="10"/>
      <c r="BA521" s="10"/>
      <c r="BB521" s="10"/>
      <c r="BC521" s="10"/>
      <c r="BD521" s="10"/>
      <c r="BE521" s="10"/>
      <c r="BF521" s="10"/>
      <c r="BG521" s="10"/>
      <c r="BH521" s="10"/>
      <c r="BI521" s="10"/>
      <c r="BJ521" s="10"/>
      <c r="BK521" s="10"/>
      <c r="BL521" s="10"/>
      <c r="BM521" s="10"/>
      <c r="BN521" s="10"/>
      <c r="BO521" s="10"/>
      <c r="BP521" s="10"/>
      <c r="BQ521" s="10"/>
      <c r="BR521" s="10"/>
      <c r="BS521" s="10"/>
    </row>
    <row r="522" spans="1:71" ht="16.5" customHeight="1" x14ac:dyDescent="0.3">
      <c r="A522" s="10"/>
      <c r="B522" s="20">
        <f t="shared" si="101"/>
        <v>119171</v>
      </c>
      <c r="C522" s="20">
        <f t="shared" si="101"/>
        <v>147609</v>
      </c>
      <c r="D522" s="20">
        <f t="shared" si="101"/>
        <v>129039</v>
      </c>
      <c r="E522" s="20">
        <f t="shared" si="101"/>
        <v>612044</v>
      </c>
      <c r="F522" s="20">
        <f t="shared" si="101"/>
        <v>1058376</v>
      </c>
      <c r="G522" s="20">
        <f t="shared" si="101"/>
        <v>365262</v>
      </c>
      <c r="H522" s="20">
        <f t="shared" si="101"/>
        <v>574452</v>
      </c>
      <c r="I522" s="20">
        <f t="shared" si="101"/>
        <v>355418</v>
      </c>
      <c r="J522" s="20">
        <f t="shared" si="101"/>
        <v>262745</v>
      </c>
      <c r="K522" s="20">
        <f t="shared" si="101"/>
        <v>563203</v>
      </c>
      <c r="L522" s="20">
        <f t="shared" si="101"/>
        <v>500335</v>
      </c>
      <c r="M522" s="20">
        <f t="shared" si="101"/>
        <v>515986</v>
      </c>
      <c r="N522" s="20">
        <f t="shared" si="101"/>
        <v>438343</v>
      </c>
      <c r="O522" s="19"/>
      <c r="P522" s="22" t="s">
        <v>900</v>
      </c>
      <c r="Q522" s="10"/>
      <c r="R522" s="10"/>
      <c r="S522" s="10"/>
      <c r="T522" s="10"/>
      <c r="U522" s="10"/>
      <c r="V522" s="10"/>
      <c r="W522" s="10"/>
      <c r="X522" s="10"/>
      <c r="Y522" s="10"/>
      <c r="Z522" s="10"/>
      <c r="AA522" s="10"/>
      <c r="AB522" s="10"/>
      <c r="AC522" s="10"/>
      <c r="AD522" s="10"/>
      <c r="AE522" s="10"/>
      <c r="AF522" s="10"/>
      <c r="AG522" s="10"/>
      <c r="AH522" s="10"/>
      <c r="AI522" s="10"/>
      <c r="AJ522" s="10"/>
      <c r="AK522" s="10"/>
      <c r="AL522" s="10"/>
      <c r="AM522" s="10"/>
      <c r="AN522" s="10"/>
      <c r="AO522" s="10"/>
      <c r="AP522" s="10"/>
      <c r="AQ522" s="10"/>
      <c r="AR522" s="10"/>
      <c r="AS522" s="10"/>
      <c r="AT522" s="10"/>
      <c r="AU522" s="10"/>
      <c r="AV522" s="10"/>
      <c r="AW522" s="10"/>
      <c r="AX522" s="10"/>
      <c r="AY522" s="10"/>
      <c r="AZ522" s="10"/>
      <c r="BA522" s="10"/>
      <c r="BB522" s="10"/>
      <c r="BC522" s="10"/>
      <c r="BD522" s="10"/>
      <c r="BE522" s="10"/>
      <c r="BF522" s="10"/>
      <c r="BG522" s="10"/>
      <c r="BH522" s="10"/>
      <c r="BI522" s="10"/>
      <c r="BJ522" s="10"/>
      <c r="BK522" s="10"/>
      <c r="BL522" s="10"/>
      <c r="BM522" s="10"/>
      <c r="BN522" s="10"/>
      <c r="BO522" s="10"/>
      <c r="BP522" s="10"/>
      <c r="BQ522" s="10"/>
      <c r="BR522" s="10"/>
      <c r="BS522" s="10"/>
    </row>
    <row r="523" spans="1:71" ht="16.5" customHeight="1" x14ac:dyDescent="0.3">
      <c r="A523" s="10"/>
      <c r="B523" s="20">
        <f t="shared" si="101"/>
        <v>159494</v>
      </c>
      <c r="C523" s="20">
        <f t="shared" si="101"/>
        <v>142708</v>
      </c>
      <c r="D523" s="20">
        <f t="shared" si="101"/>
        <v>130243</v>
      </c>
      <c r="E523" s="20">
        <f t="shared" si="101"/>
        <v>566823</v>
      </c>
      <c r="F523" s="20">
        <f t="shared" si="101"/>
        <v>338398</v>
      </c>
      <c r="G523" s="20">
        <f t="shared" si="101"/>
        <v>405543</v>
      </c>
      <c r="H523" s="20">
        <f t="shared" si="101"/>
        <v>151523</v>
      </c>
      <c r="I523" s="20">
        <f t="shared" si="101"/>
        <v>373141</v>
      </c>
      <c r="J523" s="20">
        <f t="shared" si="101"/>
        <v>360748</v>
      </c>
      <c r="K523" s="20">
        <f t="shared" si="101"/>
        <v>546724</v>
      </c>
      <c r="L523" s="20">
        <f t="shared" si="101"/>
        <v>503767</v>
      </c>
      <c r="M523" s="20">
        <f t="shared" si="101"/>
        <v>508026</v>
      </c>
      <c r="N523" s="20">
        <f t="shared" si="101"/>
        <v>437030</v>
      </c>
      <c r="O523" s="19"/>
      <c r="P523" s="22" t="s">
        <v>901</v>
      </c>
      <c r="Q523" s="10"/>
      <c r="R523" s="10"/>
      <c r="S523" s="10"/>
      <c r="T523" s="10"/>
      <c r="U523" s="10"/>
      <c r="V523" s="10"/>
      <c r="W523" s="10"/>
      <c r="X523" s="10"/>
      <c r="Y523" s="10"/>
      <c r="Z523" s="10"/>
      <c r="AA523" s="10"/>
      <c r="AB523" s="10"/>
      <c r="AC523" s="10"/>
      <c r="AD523" s="10"/>
      <c r="AE523" s="10"/>
      <c r="AF523" s="10"/>
      <c r="AG523" s="10"/>
      <c r="AH523" s="10"/>
      <c r="AI523" s="10"/>
      <c r="AJ523" s="10"/>
      <c r="AK523" s="10"/>
      <c r="AL523" s="10"/>
      <c r="AM523" s="10"/>
      <c r="AN523" s="10"/>
      <c r="AO523" s="10"/>
      <c r="AP523" s="10"/>
      <c r="AQ523" s="10"/>
      <c r="AR523" s="10"/>
      <c r="AS523" s="10"/>
      <c r="AT523" s="10"/>
      <c r="AU523" s="10"/>
      <c r="AV523" s="10"/>
      <c r="AW523" s="10"/>
      <c r="AX523" s="10"/>
      <c r="AY523" s="10"/>
      <c r="AZ523" s="10"/>
      <c r="BA523" s="10"/>
      <c r="BB523" s="10"/>
      <c r="BC523" s="10"/>
      <c r="BD523" s="10"/>
      <c r="BE523" s="10"/>
      <c r="BF523" s="10"/>
      <c r="BG523" s="10"/>
      <c r="BH523" s="10"/>
      <c r="BI523" s="10"/>
      <c r="BJ523" s="10"/>
      <c r="BK523" s="10"/>
      <c r="BL523" s="10"/>
      <c r="BM523" s="10"/>
      <c r="BN523" s="10"/>
      <c r="BO523" s="10"/>
      <c r="BP523" s="10"/>
      <c r="BQ523" s="10"/>
      <c r="BR523" s="10"/>
      <c r="BS523" s="10"/>
    </row>
    <row r="524" spans="1:71" ht="16.5" customHeight="1" x14ac:dyDescent="0.3">
      <c r="A524" s="10"/>
      <c r="B524" s="31" t="str">
        <f t="shared" si="101"/>
        <v/>
      </c>
      <c r="C524" s="31" t="str">
        <f t="shared" si="101"/>
        <v/>
      </c>
      <c r="D524" s="31" t="str">
        <f t="shared" si="101"/>
        <v/>
      </c>
      <c r="E524" s="31" t="str">
        <f t="shared" si="101"/>
        <v/>
      </c>
      <c r="F524" s="31" t="str">
        <f t="shared" si="101"/>
        <v/>
      </c>
      <c r="G524" s="31" t="str">
        <f t="shared" si="101"/>
        <v/>
      </c>
      <c r="H524" s="31" t="str">
        <f t="shared" si="101"/>
        <v/>
      </c>
      <c r="I524" s="31" t="str">
        <f t="shared" si="101"/>
        <v/>
      </c>
      <c r="J524" s="31" t="str">
        <f t="shared" si="101"/>
        <v/>
      </c>
      <c r="K524" s="31" t="str">
        <f t="shared" si="101"/>
        <v/>
      </c>
      <c r="L524" s="31" t="str">
        <f t="shared" si="101"/>
        <v/>
      </c>
      <c r="M524" s="31" t="str">
        <f t="shared" si="101"/>
        <v/>
      </c>
      <c r="N524" s="31" t="str">
        <f t="shared" si="101"/>
        <v/>
      </c>
      <c r="O524" s="19"/>
      <c r="P524" s="22" t="s">
        <v>907</v>
      </c>
      <c r="Q524" s="10"/>
      <c r="R524" s="10"/>
      <c r="S524" s="10"/>
      <c r="T524" s="10"/>
      <c r="U524" s="10"/>
      <c r="V524" s="10"/>
      <c r="W524" s="10"/>
      <c r="X524" s="10"/>
      <c r="Y524" s="10"/>
      <c r="Z524" s="10"/>
      <c r="AA524" s="10"/>
      <c r="AB524" s="10"/>
      <c r="AC524" s="10"/>
      <c r="AD524" s="10"/>
      <c r="AE524" s="10"/>
      <c r="AF524" s="10"/>
      <c r="AG524" s="10"/>
      <c r="AH524" s="10"/>
      <c r="AI524" s="10"/>
      <c r="AJ524" s="10"/>
      <c r="AK524" s="10"/>
      <c r="AL524" s="10"/>
      <c r="AM524" s="10"/>
      <c r="AN524" s="10"/>
      <c r="AO524" s="10"/>
      <c r="AP524" s="10"/>
      <c r="AQ524" s="10"/>
      <c r="AR524" s="10"/>
      <c r="AS524" s="10"/>
      <c r="AT524" s="10"/>
      <c r="AU524" s="10"/>
      <c r="AV524" s="10"/>
      <c r="AW524" s="10"/>
      <c r="AX524" s="10"/>
      <c r="AY524" s="10"/>
      <c r="AZ524" s="10"/>
      <c r="BA524" s="10"/>
      <c r="BB524" s="10"/>
      <c r="BC524" s="10"/>
      <c r="BD524" s="10"/>
      <c r="BE524" s="10"/>
      <c r="BF524" s="10"/>
      <c r="BG524" s="10"/>
      <c r="BH524" s="10"/>
      <c r="BI524" s="10"/>
      <c r="BJ524" s="10"/>
      <c r="BK524" s="10"/>
      <c r="BL524" s="10"/>
      <c r="BM524" s="10"/>
      <c r="BN524" s="10"/>
      <c r="BO524" s="10"/>
      <c r="BP524" s="10"/>
      <c r="BQ524" s="10"/>
      <c r="BR524" s="10"/>
      <c r="BS524" s="10"/>
    </row>
    <row r="525" spans="1:71" ht="16.5" customHeight="1" x14ac:dyDescent="0.3">
      <c r="A525" s="10"/>
      <c r="B525" s="31">
        <f t="shared" ref="B525:M525" si="102">SUM(B521:B524)</f>
        <v>421910</v>
      </c>
      <c r="C525" s="31">
        <f t="shared" si="102"/>
        <v>458874</v>
      </c>
      <c r="D525" s="31">
        <f t="shared" si="102"/>
        <v>392874</v>
      </c>
      <c r="E525" s="31">
        <f t="shared" si="102"/>
        <v>1700889</v>
      </c>
      <c r="F525" s="31">
        <f t="shared" si="102"/>
        <v>1939129</v>
      </c>
      <c r="G525" s="31">
        <f t="shared" si="102"/>
        <v>1134171</v>
      </c>
      <c r="H525" s="31">
        <f t="shared" si="102"/>
        <v>1200300</v>
      </c>
      <c r="I525" s="31">
        <f t="shared" si="102"/>
        <v>1140131</v>
      </c>
      <c r="J525" s="31">
        <f t="shared" si="102"/>
        <v>952234</v>
      </c>
      <c r="K525" s="31">
        <f t="shared" si="102"/>
        <v>1607469</v>
      </c>
      <c r="L525" s="31">
        <f t="shared" si="102"/>
        <v>1509303</v>
      </c>
      <c r="M525" s="31">
        <f t="shared" si="102"/>
        <v>1552412</v>
      </c>
      <c r="N525" s="31">
        <f>IF(N522="",N521*4,IF(N523="",(N522+N521)*2,IF(N524="",((N523+N522+N521)/3)*4,SUM(N521:N524))))</f>
        <v>1746478.6666666667</v>
      </c>
      <c r="O525" s="19">
        <f t="shared" ref="O525:O526" si="103">RATE(M$324-C$324,,-C525,M525)</f>
        <v>0.1296173495795534</v>
      </c>
      <c r="P525" s="22" t="s">
        <v>902</v>
      </c>
      <c r="Q525" s="10"/>
      <c r="R525" s="10"/>
      <c r="S525" s="10"/>
      <c r="T525" s="10"/>
      <c r="U525" s="10"/>
      <c r="V525" s="10"/>
      <c r="W525" s="10"/>
      <c r="X525" s="10"/>
      <c r="Y525" s="10"/>
      <c r="Z525" s="10"/>
      <c r="AA525" s="10"/>
      <c r="AB525" s="10"/>
      <c r="AC525" s="10"/>
      <c r="AD525" s="10"/>
      <c r="AE525" s="10"/>
      <c r="AF525" s="10"/>
      <c r="AG525" s="10"/>
      <c r="AH525" s="10"/>
      <c r="AI525" s="10"/>
      <c r="AJ525" s="10"/>
      <c r="AK525" s="10"/>
      <c r="AL525" s="10"/>
      <c r="AM525" s="10"/>
      <c r="AN525" s="10"/>
      <c r="AO525" s="10"/>
      <c r="AP525" s="10"/>
      <c r="AQ525" s="10"/>
      <c r="AR525" s="10"/>
      <c r="AS525" s="10"/>
      <c r="AT525" s="10"/>
      <c r="AU525" s="10"/>
      <c r="AV525" s="10"/>
      <c r="AW525" s="10"/>
      <c r="AX525" s="10"/>
      <c r="AY525" s="10"/>
      <c r="AZ525" s="10"/>
      <c r="BA525" s="10"/>
      <c r="BB525" s="10"/>
      <c r="BC525" s="10"/>
      <c r="BD525" s="10"/>
      <c r="BE525" s="10"/>
      <c r="BF525" s="10"/>
      <c r="BG525" s="10"/>
      <c r="BH525" s="10"/>
      <c r="BI525" s="10"/>
      <c r="BJ525" s="10"/>
      <c r="BK525" s="10"/>
      <c r="BL525" s="10"/>
      <c r="BM525" s="10"/>
      <c r="BN525" s="10"/>
      <c r="BO525" s="10"/>
      <c r="BP525" s="10"/>
      <c r="BQ525" s="10"/>
      <c r="BR525" s="10"/>
      <c r="BS525" s="10"/>
    </row>
    <row r="526" spans="1:71" ht="16.5" customHeight="1" x14ac:dyDescent="0.3">
      <c r="A526" s="10"/>
      <c r="B526" s="23">
        <f t="shared" ref="B526:N526" si="104">+B525/(B$441+B$448)</f>
        <v>8.2077979196614331E-3</v>
      </c>
      <c r="C526" s="23">
        <f t="shared" si="104"/>
        <v>8.7611675416493107E-3</v>
      </c>
      <c r="D526" s="23">
        <f t="shared" si="104"/>
        <v>7.5589239705089722E-3</v>
      </c>
      <c r="E526" s="23">
        <f t="shared" si="104"/>
        <v>2.32049293924508E-2</v>
      </c>
      <c r="F526" s="23">
        <f t="shared" si="104"/>
        <v>2.3867730611682226E-2</v>
      </c>
      <c r="G526" s="23">
        <f t="shared" si="104"/>
        <v>1.3628094288540976E-2</v>
      </c>
      <c r="H526" s="23">
        <f t="shared" si="104"/>
        <v>1.3368558402512625E-2</v>
      </c>
      <c r="I526" s="23">
        <f t="shared" si="104"/>
        <v>1.2180132130489052E-2</v>
      </c>
      <c r="J526" s="23">
        <f t="shared" si="104"/>
        <v>9.3475686950598401E-3</v>
      </c>
      <c r="K526" s="23">
        <f t="shared" si="104"/>
        <v>1.5482547879944188E-2</v>
      </c>
      <c r="L526" s="23">
        <f t="shared" si="104"/>
        <v>1.5006178142517427E-2</v>
      </c>
      <c r="M526" s="23">
        <f t="shared" si="104"/>
        <v>1.6285414260432434E-2</v>
      </c>
      <c r="N526" s="23">
        <f t="shared" si="104"/>
        <v>1.3053149506469575E-2</v>
      </c>
      <c r="O526" s="19">
        <f t="shared" si="103"/>
        <v>6.3956035398505529E-2</v>
      </c>
      <c r="P526" s="24" t="s">
        <v>903</v>
      </c>
      <c r="Q526" s="10"/>
      <c r="R526" s="10"/>
      <c r="S526" s="10"/>
      <c r="T526" s="10"/>
      <c r="U526" s="10"/>
      <c r="V526" s="10"/>
      <c r="W526" s="10"/>
      <c r="X526" s="10"/>
      <c r="Y526" s="10"/>
      <c r="Z526" s="10"/>
      <c r="AA526" s="10"/>
      <c r="AB526" s="10"/>
      <c r="AC526" s="10"/>
      <c r="AD526" s="10"/>
      <c r="AE526" s="10"/>
      <c r="AF526" s="10"/>
      <c r="AG526" s="10"/>
      <c r="AH526" s="10"/>
      <c r="AI526" s="10"/>
      <c r="AJ526" s="10"/>
      <c r="AK526" s="10"/>
      <c r="AL526" s="10"/>
      <c r="AM526" s="10"/>
      <c r="AN526" s="10"/>
      <c r="AO526" s="10"/>
      <c r="AP526" s="10"/>
      <c r="AQ526" s="10"/>
      <c r="AR526" s="10"/>
      <c r="AS526" s="10"/>
      <c r="AT526" s="10"/>
      <c r="AU526" s="10"/>
      <c r="AV526" s="10"/>
      <c r="AW526" s="10"/>
      <c r="AX526" s="10"/>
      <c r="AY526" s="10"/>
      <c r="AZ526" s="10"/>
      <c r="BA526" s="10"/>
      <c r="BB526" s="10"/>
      <c r="BC526" s="10"/>
      <c r="BD526" s="10"/>
      <c r="BE526" s="10"/>
      <c r="BF526" s="10"/>
      <c r="BG526" s="10"/>
      <c r="BH526" s="10"/>
      <c r="BI526" s="10"/>
      <c r="BJ526" s="10"/>
      <c r="BK526" s="10"/>
      <c r="BL526" s="10"/>
      <c r="BM526" s="10"/>
      <c r="BN526" s="10"/>
      <c r="BO526" s="10"/>
      <c r="BP526" s="10"/>
      <c r="BQ526" s="10"/>
      <c r="BR526" s="10"/>
      <c r="BS526" s="10"/>
    </row>
    <row r="527" spans="1:71" ht="16.5" customHeight="1" x14ac:dyDescent="0.3">
      <c r="A527" s="10"/>
      <c r="B527" s="169" t="s">
        <v>917</v>
      </c>
      <c r="C527" s="158"/>
      <c r="D527" s="158"/>
      <c r="E527" s="158"/>
      <c r="F527" s="158"/>
      <c r="G527" s="158"/>
      <c r="H527" s="158"/>
      <c r="I527" s="158"/>
      <c r="J527" s="158"/>
      <c r="K527" s="158"/>
      <c r="L527" s="158"/>
      <c r="M527" s="158"/>
      <c r="N527" s="159"/>
      <c r="O527" s="19"/>
      <c r="P527" s="12"/>
      <c r="Q527" s="10"/>
      <c r="R527" s="10"/>
      <c r="S527" s="10"/>
      <c r="T527" s="10"/>
      <c r="U527" s="10"/>
      <c r="V527" s="10"/>
      <c r="W527" s="10"/>
      <c r="X527" s="10"/>
      <c r="Y527" s="10"/>
      <c r="Z527" s="10"/>
      <c r="AA527" s="10"/>
      <c r="AB527" s="10"/>
      <c r="AC527" s="10"/>
      <c r="AD527" s="10"/>
      <c r="AE527" s="10"/>
      <c r="AF527" s="10"/>
      <c r="AG527" s="10"/>
      <c r="AH527" s="10"/>
      <c r="AI527" s="10"/>
      <c r="AJ527" s="10"/>
      <c r="AK527" s="10"/>
      <c r="AL527" s="10"/>
      <c r="AM527" s="10"/>
      <c r="AN527" s="10"/>
      <c r="AO527" s="10"/>
      <c r="AP527" s="10"/>
      <c r="AQ527" s="10"/>
      <c r="AR527" s="10"/>
      <c r="AS527" s="10"/>
      <c r="AT527" s="10"/>
      <c r="AU527" s="10"/>
      <c r="AV527" s="10"/>
      <c r="AW527" s="10"/>
      <c r="AX527" s="10"/>
      <c r="AY527" s="10"/>
      <c r="AZ527" s="10"/>
      <c r="BA527" s="10"/>
      <c r="BB527" s="10"/>
      <c r="BC527" s="10"/>
      <c r="BD527" s="10"/>
      <c r="BE527" s="10"/>
      <c r="BF527" s="10"/>
      <c r="BG527" s="10"/>
      <c r="BH527" s="10"/>
      <c r="BI527" s="10"/>
      <c r="BJ527" s="10"/>
      <c r="BK527" s="10"/>
      <c r="BL527" s="10"/>
      <c r="BM527" s="10"/>
      <c r="BN527" s="10"/>
      <c r="BO527" s="10"/>
      <c r="BP527" s="10"/>
      <c r="BQ527" s="10"/>
      <c r="BR527" s="10"/>
      <c r="BS527" s="10"/>
    </row>
    <row r="528" spans="1:71" ht="16.5" customHeight="1" x14ac:dyDescent="0.3">
      <c r="A528" s="10"/>
      <c r="B528" s="28">
        <f t="shared" ref="B528:N531" si="105">IFERROR(B505-B521,"")</f>
        <v>704252</v>
      </c>
      <c r="C528" s="28">
        <f t="shared" si="105"/>
        <v>829785</v>
      </c>
      <c r="D528" s="28">
        <f t="shared" si="105"/>
        <v>1189016</v>
      </c>
      <c r="E528" s="28">
        <f t="shared" si="105"/>
        <v>867108</v>
      </c>
      <c r="F528" s="28">
        <f t="shared" si="105"/>
        <v>1804059</v>
      </c>
      <c r="G528" s="28">
        <f t="shared" si="105"/>
        <v>835950</v>
      </c>
      <c r="H528" s="28">
        <f t="shared" si="105"/>
        <v>1405300</v>
      </c>
      <c r="I528" s="28">
        <f t="shared" si="105"/>
        <v>1837854</v>
      </c>
      <c r="J528" s="28">
        <f t="shared" si="105"/>
        <v>1668353</v>
      </c>
      <c r="K528" s="28">
        <f t="shared" si="105"/>
        <v>1457072</v>
      </c>
      <c r="L528" s="28">
        <f t="shared" si="105"/>
        <v>643236</v>
      </c>
      <c r="M528" s="28">
        <f t="shared" si="105"/>
        <v>1069687</v>
      </c>
      <c r="N528" s="28">
        <f t="shared" si="105"/>
        <v>1233042</v>
      </c>
      <c r="O528" s="19"/>
      <c r="P528" s="22" t="s">
        <v>899</v>
      </c>
      <c r="Q528" s="10"/>
      <c r="R528" s="10"/>
      <c r="S528" s="10"/>
      <c r="T528" s="10"/>
      <c r="U528" s="10"/>
      <c r="V528" s="10"/>
      <c r="W528" s="10"/>
      <c r="X528" s="10"/>
      <c r="Y528" s="10"/>
      <c r="Z528" s="10"/>
      <c r="AA528" s="10"/>
      <c r="AB528" s="10"/>
      <c r="AC528" s="10"/>
      <c r="AD528" s="10"/>
      <c r="AE528" s="10"/>
      <c r="AF528" s="10"/>
      <c r="AG528" s="10"/>
      <c r="AH528" s="10"/>
      <c r="AI528" s="10"/>
      <c r="AJ528" s="10"/>
      <c r="AK528" s="10"/>
      <c r="AL528" s="10"/>
      <c r="AM528" s="10"/>
      <c r="AN528" s="10"/>
      <c r="AO528" s="10"/>
      <c r="AP528" s="10"/>
      <c r="AQ528" s="10"/>
      <c r="AR528" s="10"/>
      <c r="AS528" s="10"/>
      <c r="AT528" s="10"/>
      <c r="AU528" s="10"/>
      <c r="AV528" s="10"/>
      <c r="AW528" s="10"/>
      <c r="AX528" s="10"/>
      <c r="AY528" s="10"/>
      <c r="AZ528" s="10"/>
      <c r="BA528" s="10"/>
      <c r="BB528" s="10"/>
      <c r="BC528" s="10"/>
      <c r="BD528" s="10"/>
      <c r="BE528" s="10"/>
      <c r="BF528" s="10"/>
      <c r="BG528" s="10"/>
      <c r="BH528" s="10"/>
      <c r="BI528" s="10"/>
      <c r="BJ528" s="10"/>
      <c r="BK528" s="10"/>
      <c r="BL528" s="10"/>
      <c r="BM528" s="10"/>
      <c r="BN528" s="10"/>
      <c r="BO528" s="10"/>
      <c r="BP528" s="10"/>
      <c r="BQ528" s="10"/>
      <c r="BR528" s="10"/>
      <c r="BS528" s="10"/>
    </row>
    <row r="529" spans="1:71" ht="16.5" customHeight="1" x14ac:dyDescent="0.3">
      <c r="A529" s="10"/>
      <c r="B529" s="20">
        <f t="shared" si="105"/>
        <v>568562</v>
      </c>
      <c r="C529" s="20">
        <f t="shared" si="105"/>
        <v>1235551</v>
      </c>
      <c r="D529" s="20">
        <f t="shared" si="105"/>
        <v>1237428</v>
      </c>
      <c r="E529" s="20">
        <f t="shared" si="105"/>
        <v>1755621</v>
      </c>
      <c r="F529" s="20">
        <f t="shared" si="105"/>
        <v>1135624</v>
      </c>
      <c r="G529" s="20">
        <f t="shared" si="105"/>
        <v>507190</v>
      </c>
      <c r="H529" s="20">
        <f t="shared" si="105"/>
        <v>1822264</v>
      </c>
      <c r="I529" s="20">
        <f t="shared" si="105"/>
        <v>1865773</v>
      </c>
      <c r="J529" s="20">
        <f t="shared" si="105"/>
        <v>2163740</v>
      </c>
      <c r="K529" s="20">
        <f t="shared" si="105"/>
        <v>1509900</v>
      </c>
      <c r="L529" s="20">
        <f t="shared" si="105"/>
        <v>64251</v>
      </c>
      <c r="M529" s="20">
        <f t="shared" si="105"/>
        <v>-142196</v>
      </c>
      <c r="N529" s="20">
        <f t="shared" si="105"/>
        <v>1931946</v>
      </c>
      <c r="O529" s="19"/>
      <c r="P529" s="22" t="s">
        <v>900</v>
      </c>
      <c r="Q529" s="10"/>
      <c r="R529" s="10"/>
      <c r="S529" s="10"/>
      <c r="T529" s="10"/>
      <c r="U529" s="10"/>
      <c r="V529" s="10"/>
      <c r="W529" s="10"/>
      <c r="X529" s="10"/>
      <c r="Y529" s="10"/>
      <c r="Z529" s="10"/>
      <c r="AA529" s="10"/>
      <c r="AB529" s="10"/>
      <c r="AC529" s="10"/>
      <c r="AD529" s="10"/>
      <c r="AE529" s="10"/>
      <c r="AF529" s="10"/>
      <c r="AG529" s="10"/>
      <c r="AH529" s="10"/>
      <c r="AI529" s="10"/>
      <c r="AJ529" s="10"/>
      <c r="AK529" s="10"/>
      <c r="AL529" s="10"/>
      <c r="AM529" s="10"/>
      <c r="AN529" s="10"/>
      <c r="AO529" s="10"/>
      <c r="AP529" s="10"/>
      <c r="AQ529" s="10"/>
      <c r="AR529" s="10"/>
      <c r="AS529" s="10"/>
      <c r="AT529" s="10"/>
      <c r="AU529" s="10"/>
      <c r="AV529" s="10"/>
      <c r="AW529" s="10"/>
      <c r="AX529" s="10"/>
      <c r="AY529" s="10"/>
      <c r="AZ529" s="10"/>
      <c r="BA529" s="10"/>
      <c r="BB529" s="10"/>
      <c r="BC529" s="10"/>
      <c r="BD529" s="10"/>
      <c r="BE529" s="10"/>
      <c r="BF529" s="10"/>
      <c r="BG529" s="10"/>
      <c r="BH529" s="10"/>
      <c r="BI529" s="10"/>
      <c r="BJ529" s="10"/>
      <c r="BK529" s="10"/>
      <c r="BL529" s="10"/>
      <c r="BM529" s="10"/>
      <c r="BN529" s="10"/>
      <c r="BO529" s="10"/>
      <c r="BP529" s="10"/>
      <c r="BQ529" s="10"/>
      <c r="BR529" s="10"/>
      <c r="BS529" s="10"/>
    </row>
    <row r="530" spans="1:71" ht="16.5" customHeight="1" x14ac:dyDescent="0.3">
      <c r="A530" s="10"/>
      <c r="B530" s="20">
        <f t="shared" si="105"/>
        <v>1072255</v>
      </c>
      <c r="C530" s="20">
        <f t="shared" si="105"/>
        <v>1249066</v>
      </c>
      <c r="D530" s="20">
        <f t="shared" si="105"/>
        <v>1119130</v>
      </c>
      <c r="E530" s="20">
        <f t="shared" si="105"/>
        <v>1891080</v>
      </c>
      <c r="F530" s="20">
        <f t="shared" si="105"/>
        <v>1964828</v>
      </c>
      <c r="G530" s="20">
        <f t="shared" si="105"/>
        <v>1359876</v>
      </c>
      <c r="H530" s="20">
        <f t="shared" si="105"/>
        <v>2344568</v>
      </c>
      <c r="I530" s="20">
        <f t="shared" si="105"/>
        <v>2170403</v>
      </c>
      <c r="J530" s="20">
        <f t="shared" si="105"/>
        <v>1617525</v>
      </c>
      <c r="K530" s="20">
        <f t="shared" si="105"/>
        <v>1629383</v>
      </c>
      <c r="L530" s="20">
        <f t="shared" si="105"/>
        <v>1831369</v>
      </c>
      <c r="M530" s="20">
        <f t="shared" si="105"/>
        <v>1558638</v>
      </c>
      <c r="N530" s="20">
        <f t="shared" si="105"/>
        <v>2449953</v>
      </c>
      <c r="O530" s="19"/>
      <c r="P530" s="22" t="s">
        <v>901</v>
      </c>
      <c r="Q530" s="10"/>
      <c r="R530" s="10"/>
      <c r="S530" s="10"/>
      <c r="T530" s="10"/>
      <c r="U530" s="10"/>
      <c r="V530" s="10"/>
      <c r="W530" s="10"/>
      <c r="X530" s="10"/>
      <c r="Y530" s="10"/>
      <c r="Z530" s="10"/>
      <c r="AA530" s="10"/>
      <c r="AB530" s="10"/>
      <c r="AC530" s="10"/>
      <c r="AD530" s="10"/>
      <c r="AE530" s="10"/>
      <c r="AF530" s="10"/>
      <c r="AG530" s="10"/>
      <c r="AH530" s="10"/>
      <c r="AI530" s="10"/>
      <c r="AJ530" s="10"/>
      <c r="AK530" s="10"/>
      <c r="AL530" s="10"/>
      <c r="AM530" s="10"/>
      <c r="AN530" s="10"/>
      <c r="AO530" s="10"/>
      <c r="AP530" s="10"/>
      <c r="AQ530" s="10"/>
      <c r="AR530" s="10"/>
      <c r="AS530" s="10"/>
      <c r="AT530" s="10"/>
      <c r="AU530" s="10"/>
      <c r="AV530" s="10"/>
      <c r="AW530" s="10"/>
      <c r="AX530" s="10"/>
      <c r="AY530" s="10"/>
      <c r="AZ530" s="10"/>
      <c r="BA530" s="10"/>
      <c r="BB530" s="10"/>
      <c r="BC530" s="10"/>
      <c r="BD530" s="10"/>
      <c r="BE530" s="10"/>
      <c r="BF530" s="10"/>
      <c r="BG530" s="10"/>
      <c r="BH530" s="10"/>
      <c r="BI530" s="10"/>
      <c r="BJ530" s="10"/>
      <c r="BK530" s="10"/>
      <c r="BL530" s="10"/>
      <c r="BM530" s="10"/>
      <c r="BN530" s="10"/>
      <c r="BO530" s="10"/>
      <c r="BP530" s="10"/>
      <c r="BQ530" s="10"/>
      <c r="BR530" s="10"/>
      <c r="BS530" s="10"/>
    </row>
    <row r="531" spans="1:71" ht="16.5" customHeight="1" x14ac:dyDescent="0.3">
      <c r="A531" s="10"/>
      <c r="B531" s="20" t="str">
        <f t="shared" si="105"/>
        <v/>
      </c>
      <c r="C531" s="31" t="str">
        <f t="shared" si="105"/>
        <v/>
      </c>
      <c r="D531" s="31" t="str">
        <f t="shared" si="105"/>
        <v/>
      </c>
      <c r="E531" s="31" t="str">
        <f t="shared" si="105"/>
        <v/>
      </c>
      <c r="F531" s="31" t="str">
        <f t="shared" si="105"/>
        <v/>
      </c>
      <c r="G531" s="31" t="str">
        <f t="shared" si="105"/>
        <v/>
      </c>
      <c r="H531" s="31" t="str">
        <f t="shared" si="105"/>
        <v/>
      </c>
      <c r="I531" s="31" t="str">
        <f t="shared" si="105"/>
        <v/>
      </c>
      <c r="J531" s="31" t="str">
        <f t="shared" si="105"/>
        <v/>
      </c>
      <c r="K531" s="31" t="str">
        <f t="shared" si="105"/>
        <v/>
      </c>
      <c r="L531" s="31" t="str">
        <f t="shared" si="105"/>
        <v/>
      </c>
      <c r="M531" s="31" t="str">
        <f t="shared" si="105"/>
        <v/>
      </c>
      <c r="N531" s="31" t="str">
        <f t="shared" si="105"/>
        <v/>
      </c>
      <c r="O531" s="19"/>
      <c r="P531" s="22" t="s">
        <v>907</v>
      </c>
      <c r="Q531" s="10"/>
      <c r="R531" s="10"/>
      <c r="S531" s="10"/>
      <c r="T531" s="10"/>
      <c r="U531" s="10"/>
      <c r="V531" s="10"/>
      <c r="W531" s="10"/>
      <c r="X531" s="10"/>
      <c r="Y531" s="10"/>
      <c r="Z531" s="10"/>
      <c r="AA531" s="10"/>
      <c r="AB531" s="10"/>
      <c r="AC531" s="10"/>
      <c r="AD531" s="10"/>
      <c r="AE531" s="10"/>
      <c r="AF531" s="10"/>
      <c r="AG531" s="10"/>
      <c r="AH531" s="10"/>
      <c r="AI531" s="10"/>
      <c r="AJ531" s="10"/>
      <c r="AK531" s="10"/>
      <c r="AL531" s="10"/>
      <c r="AM531" s="10"/>
      <c r="AN531" s="10"/>
      <c r="AO531" s="10"/>
      <c r="AP531" s="10"/>
      <c r="AQ531" s="10"/>
      <c r="AR531" s="10"/>
      <c r="AS531" s="10"/>
      <c r="AT531" s="10"/>
      <c r="AU531" s="10"/>
      <c r="AV531" s="10"/>
      <c r="AW531" s="10"/>
      <c r="AX531" s="10"/>
      <c r="AY531" s="10"/>
      <c r="AZ531" s="10"/>
      <c r="BA531" s="10"/>
      <c r="BB531" s="10"/>
      <c r="BC531" s="10"/>
      <c r="BD531" s="10"/>
      <c r="BE531" s="10"/>
      <c r="BF531" s="10"/>
      <c r="BG531" s="10"/>
      <c r="BH531" s="10"/>
      <c r="BI531" s="10"/>
      <c r="BJ531" s="10"/>
      <c r="BK531" s="10"/>
      <c r="BL531" s="10"/>
      <c r="BM531" s="10"/>
      <c r="BN531" s="10"/>
      <c r="BO531" s="10"/>
      <c r="BP531" s="10"/>
      <c r="BQ531" s="10"/>
      <c r="BR531" s="10"/>
      <c r="BS531" s="10"/>
    </row>
    <row r="532" spans="1:71" ht="16.5" customHeight="1" x14ac:dyDescent="0.3">
      <c r="A532" s="10"/>
      <c r="B532" s="34">
        <f t="shared" ref="B532:M532" si="106">B509-B525</f>
        <v>2345069</v>
      </c>
      <c r="C532" s="31">
        <f t="shared" si="106"/>
        <v>3314402</v>
      </c>
      <c r="D532" s="31">
        <f t="shared" si="106"/>
        <v>3545574</v>
      </c>
      <c r="E532" s="31">
        <f t="shared" si="106"/>
        <v>4513809</v>
      </c>
      <c r="F532" s="31">
        <f t="shared" si="106"/>
        <v>4904511</v>
      </c>
      <c r="G532" s="31">
        <f t="shared" si="106"/>
        <v>2703016</v>
      </c>
      <c r="H532" s="31">
        <f t="shared" si="106"/>
        <v>5572132</v>
      </c>
      <c r="I532" s="31">
        <f t="shared" si="106"/>
        <v>5874030</v>
      </c>
      <c r="J532" s="31">
        <f t="shared" si="106"/>
        <v>5449618</v>
      </c>
      <c r="K532" s="31">
        <f t="shared" si="106"/>
        <v>4596355</v>
      </c>
      <c r="L532" s="31">
        <f t="shared" si="106"/>
        <v>2538856</v>
      </c>
      <c r="M532" s="31">
        <f t="shared" si="106"/>
        <v>2486129</v>
      </c>
      <c r="N532" s="31">
        <f>IFERROR(N509-N525,"")</f>
        <v>7486587.9999999972</v>
      </c>
      <c r="O532" s="19">
        <f t="shared" ref="O532:O533" si="107">RATE(M$324-C$324,,-C532,M532)</f>
        <v>-2.8345541686900923E-2</v>
      </c>
      <c r="P532" s="22" t="s">
        <v>902</v>
      </c>
      <c r="Q532" s="10"/>
      <c r="R532" s="10"/>
      <c r="S532" s="10"/>
      <c r="T532" s="10"/>
      <c r="U532" s="10"/>
      <c r="V532" s="10"/>
      <c r="W532" s="10"/>
      <c r="X532" s="10"/>
      <c r="Y532" s="10"/>
      <c r="Z532" s="10"/>
      <c r="AA532" s="10"/>
      <c r="AB532" s="10"/>
      <c r="AC532" s="10"/>
      <c r="AD532" s="10"/>
      <c r="AE532" s="10"/>
      <c r="AF532" s="10"/>
      <c r="AG532" s="10"/>
      <c r="AH532" s="10"/>
      <c r="AI532" s="10"/>
      <c r="AJ532" s="10"/>
      <c r="AK532" s="10"/>
      <c r="AL532" s="10"/>
      <c r="AM532" s="10"/>
      <c r="AN532" s="10"/>
      <c r="AO532" s="10"/>
      <c r="AP532" s="10"/>
      <c r="AQ532" s="10"/>
      <c r="AR532" s="10"/>
      <c r="AS532" s="10"/>
      <c r="AT532" s="10"/>
      <c r="AU532" s="10"/>
      <c r="AV532" s="10"/>
      <c r="AW532" s="10"/>
      <c r="AX532" s="10"/>
      <c r="AY532" s="10"/>
      <c r="AZ532" s="10"/>
      <c r="BA532" s="10"/>
      <c r="BB532" s="10"/>
      <c r="BC532" s="10"/>
      <c r="BD532" s="10"/>
      <c r="BE532" s="10"/>
      <c r="BF532" s="10"/>
      <c r="BG532" s="10"/>
      <c r="BH532" s="10"/>
      <c r="BI532" s="10"/>
      <c r="BJ532" s="10"/>
      <c r="BK532" s="10"/>
      <c r="BL532" s="10"/>
      <c r="BM532" s="10"/>
      <c r="BN532" s="10"/>
      <c r="BO532" s="10"/>
      <c r="BP532" s="10"/>
      <c r="BQ532" s="10"/>
      <c r="BR532" s="10"/>
      <c r="BS532" s="10"/>
    </row>
    <row r="533" spans="1:71" ht="16.5" customHeight="1" x14ac:dyDescent="0.3">
      <c r="A533" s="10"/>
      <c r="B533" s="23">
        <f t="shared" ref="B533:N533" si="108">+B532/(B$441+B$448)</f>
        <v>4.5620754330692605E-2</v>
      </c>
      <c r="C533" s="23">
        <f t="shared" si="108"/>
        <v>6.3281055850576765E-2</v>
      </c>
      <c r="D533" s="23">
        <f t="shared" si="108"/>
        <v>6.821709835166842E-2</v>
      </c>
      <c r="E533" s="23">
        <f t="shared" si="108"/>
        <v>6.1581102080152765E-2</v>
      </c>
      <c r="F533" s="23">
        <f t="shared" si="108"/>
        <v>6.036707580054354E-2</v>
      </c>
      <c r="G533" s="23">
        <f t="shared" si="108"/>
        <v>3.2479191331320302E-2</v>
      </c>
      <c r="H533" s="23">
        <f t="shared" si="108"/>
        <v>6.2060628233366222E-2</v>
      </c>
      <c r="I533" s="23">
        <f t="shared" si="108"/>
        <v>6.2752842908803119E-2</v>
      </c>
      <c r="J533" s="23">
        <f t="shared" si="108"/>
        <v>5.349596697538065E-2</v>
      </c>
      <c r="K533" s="23">
        <f t="shared" si="108"/>
        <v>4.4270394241332722E-2</v>
      </c>
      <c r="L533" s="23">
        <f t="shared" si="108"/>
        <v>2.5242463186119172E-2</v>
      </c>
      <c r="M533" s="23">
        <f t="shared" si="108"/>
        <v>2.6080473914060591E-2</v>
      </c>
      <c r="N533" s="23">
        <f t="shared" si="108"/>
        <v>5.5954621331766048E-2</v>
      </c>
      <c r="O533" s="19">
        <f t="shared" si="107"/>
        <v>-8.4824940386797415E-2</v>
      </c>
      <c r="P533" s="24" t="s">
        <v>918</v>
      </c>
      <c r="Q533" s="10"/>
      <c r="R533" s="10"/>
      <c r="S533" s="10"/>
      <c r="T533" s="10"/>
      <c r="U533" s="10"/>
      <c r="V533" s="10"/>
      <c r="W533" s="10"/>
      <c r="X533" s="10"/>
      <c r="Y533" s="10"/>
      <c r="Z533" s="10"/>
      <c r="AA533" s="10"/>
      <c r="AB533" s="10"/>
      <c r="AC533" s="10"/>
      <c r="AD533" s="10"/>
      <c r="AE533" s="10"/>
      <c r="AF533" s="10"/>
      <c r="AG533" s="10"/>
      <c r="AH533" s="10"/>
      <c r="AI533" s="10"/>
      <c r="AJ533" s="10"/>
      <c r="AK533" s="10"/>
      <c r="AL533" s="10"/>
      <c r="AM533" s="10"/>
      <c r="AN533" s="10"/>
      <c r="AO533" s="10"/>
      <c r="AP533" s="10"/>
      <c r="AQ533" s="10"/>
      <c r="AR533" s="10"/>
      <c r="AS533" s="10"/>
      <c r="AT533" s="10"/>
      <c r="AU533" s="10"/>
      <c r="AV533" s="10"/>
      <c r="AW533" s="10"/>
      <c r="AX533" s="10"/>
      <c r="AY533" s="10"/>
      <c r="AZ533" s="10"/>
      <c r="BA533" s="10"/>
      <c r="BB533" s="10"/>
      <c r="BC533" s="10"/>
      <c r="BD533" s="10"/>
      <c r="BE533" s="10"/>
      <c r="BF533" s="10"/>
      <c r="BG533" s="10"/>
      <c r="BH533" s="10"/>
      <c r="BI533" s="10"/>
      <c r="BJ533" s="10"/>
      <c r="BK533" s="10"/>
      <c r="BL533" s="10"/>
      <c r="BM533" s="10"/>
      <c r="BN533" s="10"/>
      <c r="BO533" s="10"/>
      <c r="BP533" s="10"/>
      <c r="BQ533" s="10"/>
      <c r="BR533" s="10"/>
      <c r="BS533" s="10"/>
    </row>
    <row r="534" spans="1:71" ht="16.5" customHeight="1" x14ac:dyDescent="0.3">
      <c r="A534" s="10"/>
      <c r="B534" s="166" t="s">
        <v>829</v>
      </c>
      <c r="C534" s="158"/>
      <c r="D534" s="158"/>
      <c r="E534" s="158"/>
      <c r="F534" s="158"/>
      <c r="G534" s="158"/>
      <c r="H534" s="158"/>
      <c r="I534" s="158"/>
      <c r="J534" s="158"/>
      <c r="K534" s="158"/>
      <c r="L534" s="158"/>
      <c r="M534" s="158"/>
      <c r="N534" s="159"/>
      <c r="O534" s="19"/>
      <c r="P534" s="12"/>
      <c r="Q534" s="10"/>
      <c r="R534" s="10"/>
      <c r="S534" s="10"/>
      <c r="T534" s="10"/>
      <c r="U534" s="10"/>
      <c r="V534" s="10"/>
      <c r="W534" s="10"/>
      <c r="X534" s="10"/>
      <c r="Y534" s="10"/>
      <c r="Z534" s="10"/>
      <c r="AA534" s="10"/>
      <c r="AB534" s="10"/>
      <c r="AC534" s="10"/>
      <c r="AD534" s="10"/>
      <c r="AE534" s="10"/>
      <c r="AF534" s="10"/>
      <c r="AG534" s="10"/>
      <c r="AH534" s="10"/>
      <c r="AI534" s="10"/>
      <c r="AJ534" s="10"/>
      <c r="AK534" s="10"/>
      <c r="AL534" s="10"/>
      <c r="AM534" s="10"/>
      <c r="AN534" s="10"/>
      <c r="AO534" s="10"/>
      <c r="AP534" s="10"/>
      <c r="AQ534" s="10"/>
      <c r="AR534" s="10"/>
      <c r="AS534" s="10"/>
      <c r="AT534" s="10"/>
      <c r="AU534" s="10"/>
      <c r="AV534" s="10"/>
      <c r="AW534" s="10"/>
      <c r="AX534" s="10"/>
      <c r="AY534" s="10"/>
      <c r="AZ534" s="10"/>
      <c r="BA534" s="10"/>
      <c r="BB534" s="10"/>
      <c r="BC534" s="10"/>
      <c r="BD534" s="10"/>
      <c r="BE534" s="10"/>
      <c r="BF534" s="10"/>
      <c r="BG534" s="10"/>
      <c r="BH534" s="10"/>
      <c r="BI534" s="10"/>
      <c r="BJ534" s="10"/>
      <c r="BK534" s="10"/>
      <c r="BL534" s="10"/>
      <c r="BM534" s="10"/>
      <c r="BN534" s="10"/>
      <c r="BO534" s="10"/>
      <c r="BP534" s="10"/>
      <c r="BQ534" s="10"/>
      <c r="BR534" s="10"/>
      <c r="BS534" s="10"/>
    </row>
    <row r="535" spans="1:71" ht="16.5" customHeight="1" x14ac:dyDescent="0.3">
      <c r="A535" s="10"/>
      <c r="B535" s="28">
        <f t="shared" ref="B535:N538" si="109">IFERROR(VLOOKUP($B$534,$130:$203,MATCH($P535&amp;"/"&amp;B$324,$128:$128,0),FALSE),"")</f>
        <v>69833</v>
      </c>
      <c r="C535" s="28">
        <f t="shared" si="109"/>
        <v>96168</v>
      </c>
      <c r="D535" s="28">
        <f t="shared" si="109"/>
        <v>223686</v>
      </c>
      <c r="E535" s="28">
        <f t="shared" si="109"/>
        <v>35597</v>
      </c>
      <c r="F535" s="28">
        <f t="shared" si="109"/>
        <v>160527</v>
      </c>
      <c r="G535" s="28">
        <f t="shared" si="109"/>
        <v>100072</v>
      </c>
      <c r="H535" s="28">
        <f t="shared" si="109"/>
        <v>302081</v>
      </c>
      <c r="I535" s="28">
        <f t="shared" si="109"/>
        <v>312400</v>
      </c>
      <c r="J535" s="28">
        <f t="shared" si="109"/>
        <v>351675</v>
      </c>
      <c r="K535" s="28">
        <f t="shared" si="109"/>
        <v>199055</v>
      </c>
      <c r="L535" s="28">
        <f t="shared" si="109"/>
        <v>-12729</v>
      </c>
      <c r="M535" s="28">
        <f t="shared" si="109"/>
        <v>27078</v>
      </c>
      <c r="N535" s="28">
        <f t="shared" si="109"/>
        <v>148632</v>
      </c>
      <c r="O535" s="19"/>
      <c r="P535" s="22" t="s">
        <v>899</v>
      </c>
      <c r="Q535" s="10"/>
      <c r="R535" s="10"/>
      <c r="S535" s="10"/>
      <c r="T535" s="10"/>
      <c r="U535" s="10"/>
      <c r="V535" s="10"/>
      <c r="W535" s="10"/>
      <c r="X535" s="10"/>
      <c r="Y535" s="10"/>
      <c r="Z535" s="10"/>
      <c r="AA535" s="10"/>
      <c r="AB535" s="10"/>
      <c r="AC535" s="10"/>
      <c r="AD535" s="10"/>
      <c r="AE535" s="10"/>
      <c r="AF535" s="10"/>
      <c r="AG535" s="10"/>
      <c r="AH535" s="10"/>
      <c r="AI535" s="10"/>
      <c r="AJ535" s="10"/>
      <c r="AK535" s="10"/>
      <c r="AL535" s="10"/>
      <c r="AM535" s="10"/>
      <c r="AN535" s="10"/>
      <c r="AO535" s="10"/>
      <c r="AP535" s="10"/>
      <c r="AQ535" s="10"/>
      <c r="AR535" s="10"/>
      <c r="AS535" s="10"/>
      <c r="AT535" s="10"/>
      <c r="AU535" s="10"/>
      <c r="AV535" s="10"/>
      <c r="AW535" s="10"/>
      <c r="AX535" s="10"/>
      <c r="AY535" s="10"/>
      <c r="AZ535" s="10"/>
      <c r="BA535" s="10"/>
      <c r="BB535" s="10"/>
      <c r="BC535" s="10"/>
      <c r="BD535" s="10"/>
      <c r="BE535" s="10"/>
      <c r="BF535" s="10"/>
      <c r="BG535" s="10"/>
      <c r="BH535" s="10"/>
      <c r="BI535" s="10"/>
      <c r="BJ535" s="10"/>
      <c r="BK535" s="10"/>
      <c r="BL535" s="10"/>
      <c r="BM535" s="10"/>
      <c r="BN535" s="10"/>
      <c r="BO535" s="10"/>
      <c r="BP535" s="10"/>
      <c r="BQ535" s="10"/>
      <c r="BR535" s="10"/>
      <c r="BS535" s="10"/>
    </row>
    <row r="536" spans="1:71" ht="16.5" customHeight="1" x14ac:dyDescent="0.3">
      <c r="A536" s="10"/>
      <c r="B536" s="20">
        <f t="shared" si="109"/>
        <v>55021</v>
      </c>
      <c r="C536" s="20">
        <f t="shared" si="109"/>
        <v>117585</v>
      </c>
      <c r="D536" s="20">
        <f t="shared" si="109"/>
        <v>203015</v>
      </c>
      <c r="E536" s="20">
        <f t="shared" si="109"/>
        <v>290596</v>
      </c>
      <c r="F536" s="20">
        <f t="shared" si="109"/>
        <v>-68408</v>
      </c>
      <c r="G536" s="20">
        <f t="shared" si="109"/>
        <v>157048</v>
      </c>
      <c r="H536" s="20">
        <f t="shared" si="109"/>
        <v>157511</v>
      </c>
      <c r="I536" s="20">
        <f t="shared" si="109"/>
        <v>353807</v>
      </c>
      <c r="J536" s="20">
        <f t="shared" si="109"/>
        <v>493779</v>
      </c>
      <c r="K536" s="20">
        <f t="shared" si="109"/>
        <v>22015</v>
      </c>
      <c r="L536" s="20">
        <f t="shared" si="109"/>
        <v>-4583</v>
      </c>
      <c r="M536" s="20">
        <f t="shared" si="109"/>
        <v>-259922</v>
      </c>
      <c r="N536" s="20">
        <f t="shared" si="109"/>
        <v>140368</v>
      </c>
      <c r="O536" s="19"/>
      <c r="P536" s="22" t="s">
        <v>900</v>
      </c>
      <c r="Q536" s="10"/>
      <c r="R536" s="10"/>
      <c r="S536" s="10"/>
      <c r="T536" s="10"/>
      <c r="U536" s="10"/>
      <c r="V536" s="10"/>
      <c r="W536" s="10"/>
      <c r="X536" s="10"/>
      <c r="Y536" s="10"/>
      <c r="Z536" s="10"/>
      <c r="AA536" s="10"/>
      <c r="AB536" s="10"/>
      <c r="AC536" s="10"/>
      <c r="AD536" s="10"/>
      <c r="AE536" s="10"/>
      <c r="AF536" s="10"/>
      <c r="AG536" s="10"/>
      <c r="AH536" s="10"/>
      <c r="AI536" s="10"/>
      <c r="AJ536" s="10"/>
      <c r="AK536" s="10"/>
      <c r="AL536" s="10"/>
      <c r="AM536" s="10"/>
      <c r="AN536" s="10"/>
      <c r="AO536" s="10"/>
      <c r="AP536" s="10"/>
      <c r="AQ536" s="10"/>
      <c r="AR536" s="10"/>
      <c r="AS536" s="10"/>
      <c r="AT536" s="10"/>
      <c r="AU536" s="10"/>
      <c r="AV536" s="10"/>
      <c r="AW536" s="10"/>
      <c r="AX536" s="10"/>
      <c r="AY536" s="10"/>
      <c r="AZ536" s="10"/>
      <c r="BA536" s="10"/>
      <c r="BB536" s="10"/>
      <c r="BC536" s="10"/>
      <c r="BD536" s="10"/>
      <c r="BE536" s="10"/>
      <c r="BF536" s="10"/>
      <c r="BG536" s="10"/>
      <c r="BH536" s="10"/>
      <c r="BI536" s="10"/>
      <c r="BJ536" s="10"/>
      <c r="BK536" s="10"/>
      <c r="BL536" s="10"/>
      <c r="BM536" s="10"/>
      <c r="BN536" s="10"/>
      <c r="BO536" s="10"/>
      <c r="BP536" s="10"/>
      <c r="BQ536" s="10"/>
      <c r="BR536" s="10"/>
      <c r="BS536" s="10"/>
    </row>
    <row r="537" spans="1:71" ht="16.5" customHeight="1" x14ac:dyDescent="0.3">
      <c r="A537" s="10"/>
      <c r="B537" s="20">
        <f t="shared" si="109"/>
        <v>37215</v>
      </c>
      <c r="C537" s="20">
        <f t="shared" si="109"/>
        <v>108979</v>
      </c>
      <c r="D537" s="20">
        <f t="shared" si="109"/>
        <v>132975</v>
      </c>
      <c r="E537" s="20">
        <f t="shared" si="109"/>
        <v>69079</v>
      </c>
      <c r="F537" s="20">
        <f t="shared" si="109"/>
        <v>144530</v>
      </c>
      <c r="G537" s="20">
        <f t="shared" si="109"/>
        <v>265731</v>
      </c>
      <c r="H537" s="20">
        <f t="shared" si="109"/>
        <v>296681</v>
      </c>
      <c r="I537" s="20">
        <f t="shared" si="109"/>
        <v>454945</v>
      </c>
      <c r="J537" s="20">
        <f t="shared" si="109"/>
        <v>17069</v>
      </c>
      <c r="K537" s="20">
        <f t="shared" si="109"/>
        <v>-89550</v>
      </c>
      <c r="L537" s="20">
        <f t="shared" si="109"/>
        <v>146245</v>
      </c>
      <c r="M537" s="20">
        <f t="shared" si="109"/>
        <v>278448</v>
      </c>
      <c r="N537" s="20">
        <f t="shared" si="109"/>
        <v>308003</v>
      </c>
      <c r="O537" s="19"/>
      <c r="P537" s="22" t="s">
        <v>901</v>
      </c>
      <c r="Q537" s="10"/>
      <c r="R537" s="10"/>
      <c r="S537" s="10"/>
      <c r="T537" s="10"/>
      <c r="U537" s="10"/>
      <c r="V537" s="10"/>
      <c r="W537" s="10"/>
      <c r="X537" s="10"/>
      <c r="Y537" s="10"/>
      <c r="Z537" s="10"/>
      <c r="AA537" s="10"/>
      <c r="AB537" s="10"/>
      <c r="AC537" s="10"/>
      <c r="AD537" s="10"/>
      <c r="AE537" s="10"/>
      <c r="AF537" s="10"/>
      <c r="AG537" s="10"/>
      <c r="AH537" s="10"/>
      <c r="AI537" s="10"/>
      <c r="AJ537" s="10"/>
      <c r="AK537" s="10"/>
      <c r="AL537" s="10"/>
      <c r="AM537" s="10"/>
      <c r="AN537" s="10"/>
      <c r="AO537" s="10"/>
      <c r="AP537" s="10"/>
      <c r="AQ537" s="10"/>
      <c r="AR537" s="10"/>
      <c r="AS537" s="10"/>
      <c r="AT537" s="10"/>
      <c r="AU537" s="10"/>
      <c r="AV537" s="10"/>
      <c r="AW537" s="10"/>
      <c r="AX537" s="10"/>
      <c r="AY537" s="10"/>
      <c r="AZ537" s="10"/>
      <c r="BA537" s="10"/>
      <c r="BB537" s="10"/>
      <c r="BC537" s="10"/>
      <c r="BD537" s="10"/>
      <c r="BE537" s="10"/>
      <c r="BF537" s="10"/>
      <c r="BG537" s="10"/>
      <c r="BH537" s="10"/>
      <c r="BI537" s="10"/>
      <c r="BJ537" s="10"/>
      <c r="BK537" s="10"/>
      <c r="BL537" s="10"/>
      <c r="BM537" s="10"/>
      <c r="BN537" s="10"/>
      <c r="BO537" s="10"/>
      <c r="BP537" s="10"/>
      <c r="BQ537" s="10"/>
      <c r="BR537" s="10"/>
      <c r="BS537" s="10"/>
    </row>
    <row r="538" spans="1:71" ht="16.5" customHeight="1" x14ac:dyDescent="0.3">
      <c r="A538" s="10"/>
      <c r="B538" s="31" t="str">
        <f t="shared" si="109"/>
        <v/>
      </c>
      <c r="C538" s="31" t="str">
        <f t="shared" si="109"/>
        <v/>
      </c>
      <c r="D538" s="31" t="str">
        <f t="shared" si="109"/>
        <v/>
      </c>
      <c r="E538" s="31" t="str">
        <f t="shared" si="109"/>
        <v/>
      </c>
      <c r="F538" s="31" t="str">
        <f t="shared" si="109"/>
        <v/>
      </c>
      <c r="G538" s="31" t="str">
        <f t="shared" si="109"/>
        <v/>
      </c>
      <c r="H538" s="31" t="str">
        <f t="shared" si="109"/>
        <v/>
      </c>
      <c r="I538" s="31" t="str">
        <f t="shared" si="109"/>
        <v/>
      </c>
      <c r="J538" s="31" t="str">
        <f t="shared" si="109"/>
        <v/>
      </c>
      <c r="K538" s="31" t="str">
        <f t="shared" si="109"/>
        <v/>
      </c>
      <c r="L538" s="31" t="str">
        <f t="shared" si="109"/>
        <v/>
      </c>
      <c r="M538" s="31" t="str">
        <f t="shared" si="109"/>
        <v/>
      </c>
      <c r="N538" s="31" t="str">
        <f t="shared" si="109"/>
        <v/>
      </c>
      <c r="O538" s="19"/>
      <c r="P538" s="22" t="s">
        <v>907</v>
      </c>
      <c r="Q538" s="10"/>
      <c r="R538" s="10"/>
      <c r="S538" s="10"/>
      <c r="T538" s="10"/>
      <c r="U538" s="10"/>
      <c r="V538" s="10"/>
      <c r="W538" s="10"/>
      <c r="X538" s="10"/>
      <c r="Y538" s="10"/>
      <c r="Z538" s="10"/>
      <c r="AA538" s="10"/>
      <c r="AB538" s="10"/>
      <c r="AC538" s="10"/>
      <c r="AD538" s="10"/>
      <c r="AE538" s="10"/>
      <c r="AF538" s="10"/>
      <c r="AG538" s="10"/>
      <c r="AH538" s="10"/>
      <c r="AI538" s="10"/>
      <c r="AJ538" s="10"/>
      <c r="AK538" s="10"/>
      <c r="AL538" s="10"/>
      <c r="AM538" s="10"/>
      <c r="AN538" s="10"/>
      <c r="AO538" s="10"/>
      <c r="AP538" s="10"/>
      <c r="AQ538" s="10"/>
      <c r="AR538" s="10"/>
      <c r="AS538" s="10"/>
      <c r="AT538" s="10"/>
      <c r="AU538" s="10"/>
      <c r="AV538" s="10"/>
      <c r="AW538" s="10"/>
      <c r="AX538" s="10"/>
      <c r="AY538" s="10"/>
      <c r="AZ538" s="10"/>
      <c r="BA538" s="10"/>
      <c r="BB538" s="10"/>
      <c r="BC538" s="10"/>
      <c r="BD538" s="10"/>
      <c r="BE538" s="10"/>
      <c r="BF538" s="10"/>
      <c r="BG538" s="10"/>
      <c r="BH538" s="10"/>
      <c r="BI538" s="10"/>
      <c r="BJ538" s="10"/>
      <c r="BK538" s="10"/>
      <c r="BL538" s="10"/>
      <c r="BM538" s="10"/>
      <c r="BN538" s="10"/>
      <c r="BO538" s="10"/>
      <c r="BP538" s="10"/>
      <c r="BQ538" s="10"/>
      <c r="BR538" s="10"/>
      <c r="BS538" s="10"/>
    </row>
    <row r="539" spans="1:71" ht="16.5" customHeight="1" x14ac:dyDescent="0.3">
      <c r="A539" s="10"/>
      <c r="B539" s="31">
        <f t="shared" ref="B539:M539" si="110">SUM(B535:B538)</f>
        <v>162069</v>
      </c>
      <c r="C539" s="31">
        <f t="shared" si="110"/>
        <v>322732</v>
      </c>
      <c r="D539" s="31">
        <f t="shared" si="110"/>
        <v>559676</v>
      </c>
      <c r="E539" s="31">
        <f t="shared" si="110"/>
        <v>395272</v>
      </c>
      <c r="F539" s="31">
        <f t="shared" si="110"/>
        <v>236649</v>
      </c>
      <c r="G539" s="31">
        <f t="shared" si="110"/>
        <v>522851</v>
      </c>
      <c r="H539" s="31">
        <f t="shared" si="110"/>
        <v>756273</v>
      </c>
      <c r="I539" s="31">
        <f t="shared" si="110"/>
        <v>1121152</v>
      </c>
      <c r="J539" s="31">
        <f t="shared" si="110"/>
        <v>862523</v>
      </c>
      <c r="K539" s="31">
        <f t="shared" si="110"/>
        <v>131520</v>
      </c>
      <c r="L539" s="31">
        <f t="shared" si="110"/>
        <v>128933</v>
      </c>
      <c r="M539" s="31">
        <f t="shared" si="110"/>
        <v>45604</v>
      </c>
      <c r="N539" s="31">
        <f>IF(N536="",N535*4,IF(N537="",(N536+N535)*2,IF(N538="",((N537+N536+N535)/3)*4,SUM(N535:N538))))</f>
        <v>796004</v>
      </c>
      <c r="O539" s="19">
        <f t="shared" ref="O539:O540" si="111">RATE(M$324-C$324,,-C539,M539)</f>
        <v>-0.17772688510523035</v>
      </c>
      <c r="P539" s="22" t="s">
        <v>902</v>
      </c>
      <c r="Q539" s="10"/>
      <c r="R539" s="10"/>
      <c r="S539" s="10"/>
      <c r="T539" s="10"/>
      <c r="U539" s="10"/>
      <c r="V539" s="10"/>
      <c r="W539" s="10"/>
      <c r="X539" s="10"/>
      <c r="Y539" s="10"/>
      <c r="Z539" s="10"/>
      <c r="AA539" s="10"/>
      <c r="AB539" s="10"/>
      <c r="AC539" s="10"/>
      <c r="AD539" s="10"/>
      <c r="AE539" s="10"/>
      <c r="AF539" s="10"/>
      <c r="AG539" s="10"/>
      <c r="AH539" s="10"/>
      <c r="AI539" s="10"/>
      <c r="AJ539" s="10"/>
      <c r="AK539" s="10"/>
      <c r="AL539" s="10"/>
      <c r="AM539" s="10"/>
      <c r="AN539" s="10"/>
      <c r="AO539" s="10"/>
      <c r="AP539" s="10"/>
      <c r="AQ539" s="10"/>
      <c r="AR539" s="10"/>
      <c r="AS539" s="10"/>
      <c r="AT539" s="10"/>
      <c r="AU539" s="10"/>
      <c r="AV539" s="10"/>
      <c r="AW539" s="10"/>
      <c r="AX539" s="10"/>
      <c r="AY539" s="10"/>
      <c r="AZ539" s="10"/>
      <c r="BA539" s="10"/>
      <c r="BB539" s="10"/>
      <c r="BC539" s="10"/>
      <c r="BD539" s="10"/>
      <c r="BE539" s="10"/>
      <c r="BF539" s="10"/>
      <c r="BG539" s="10"/>
      <c r="BH539" s="10"/>
      <c r="BI539" s="10"/>
      <c r="BJ539" s="10"/>
      <c r="BK539" s="10"/>
      <c r="BL539" s="10"/>
      <c r="BM539" s="10"/>
      <c r="BN539" s="10"/>
      <c r="BO539" s="10"/>
      <c r="BP539" s="10"/>
      <c r="BQ539" s="10"/>
      <c r="BR539" s="10"/>
      <c r="BS539" s="10"/>
    </row>
    <row r="540" spans="1:71" ht="16.5" customHeight="1" x14ac:dyDescent="0.3">
      <c r="A540" s="10"/>
      <c r="B540" s="23">
        <f t="shared" ref="B540:N540" si="112">+B539/B$532</f>
        <v>6.9110546427418554E-2</v>
      </c>
      <c r="C540" s="23">
        <f t="shared" si="112"/>
        <v>9.7372618046935769E-2</v>
      </c>
      <c r="D540" s="23">
        <f t="shared" si="112"/>
        <v>0.15785201493467629</v>
      </c>
      <c r="E540" s="23">
        <f t="shared" si="112"/>
        <v>8.7569500614669338E-2</v>
      </c>
      <c r="F540" s="23">
        <f t="shared" si="112"/>
        <v>4.8251293554036276E-2</v>
      </c>
      <c r="G540" s="23">
        <f t="shared" si="112"/>
        <v>0.19343244731070774</v>
      </c>
      <c r="H540" s="23">
        <f t="shared" si="112"/>
        <v>0.13572417164561068</v>
      </c>
      <c r="I540" s="23">
        <f t="shared" si="112"/>
        <v>0.19086589615647179</v>
      </c>
      <c r="J540" s="23">
        <f t="shared" si="112"/>
        <v>0.1582721944914304</v>
      </c>
      <c r="K540" s="23">
        <f t="shared" si="112"/>
        <v>2.8613977815029518E-2</v>
      </c>
      <c r="L540" s="23">
        <f t="shared" si="112"/>
        <v>5.0783896369073316E-2</v>
      </c>
      <c r="M540" s="23">
        <f t="shared" si="112"/>
        <v>1.8343376389559834E-2</v>
      </c>
      <c r="N540" s="23">
        <f t="shared" si="112"/>
        <v>0.10632400233591061</v>
      </c>
      <c r="O540" s="19">
        <f t="shared" si="111"/>
        <v>-0.15373916327764212</v>
      </c>
      <c r="P540" s="24" t="s">
        <v>919</v>
      </c>
      <c r="Q540" s="10"/>
      <c r="R540" s="10"/>
      <c r="S540" s="10"/>
      <c r="T540" s="10"/>
      <c r="U540" s="10"/>
      <c r="V540" s="10"/>
      <c r="W540" s="10"/>
      <c r="X540" s="10"/>
      <c r="Y540" s="10"/>
      <c r="Z540" s="10"/>
      <c r="AA540" s="10"/>
      <c r="AB540" s="10"/>
      <c r="AC540" s="10"/>
      <c r="AD540" s="10"/>
      <c r="AE540" s="10"/>
      <c r="AF540" s="10"/>
      <c r="AG540" s="10"/>
      <c r="AH540" s="10"/>
      <c r="AI540" s="10"/>
      <c r="AJ540" s="10"/>
      <c r="AK540" s="10"/>
      <c r="AL540" s="10"/>
      <c r="AM540" s="10"/>
      <c r="AN540" s="10"/>
      <c r="AO540" s="10"/>
      <c r="AP540" s="10"/>
      <c r="AQ540" s="10"/>
      <c r="AR540" s="10"/>
      <c r="AS540" s="10"/>
      <c r="AT540" s="10"/>
      <c r="AU540" s="10"/>
      <c r="AV540" s="10"/>
      <c r="AW540" s="10"/>
      <c r="AX540" s="10"/>
      <c r="AY540" s="10"/>
      <c r="AZ540" s="10"/>
      <c r="BA540" s="10"/>
      <c r="BB540" s="10"/>
      <c r="BC540" s="10"/>
      <c r="BD540" s="10"/>
      <c r="BE540" s="10"/>
      <c r="BF540" s="10"/>
      <c r="BG540" s="10"/>
      <c r="BH540" s="10"/>
      <c r="BI540" s="10"/>
      <c r="BJ540" s="10"/>
      <c r="BK540" s="10"/>
      <c r="BL540" s="10"/>
      <c r="BM540" s="10"/>
      <c r="BN540" s="10"/>
      <c r="BO540" s="10"/>
      <c r="BP540" s="10"/>
      <c r="BQ540" s="10"/>
      <c r="BR540" s="10"/>
      <c r="BS540" s="10"/>
    </row>
    <row r="541" spans="1:71" ht="16.5" customHeight="1" x14ac:dyDescent="0.3">
      <c r="A541" s="10"/>
      <c r="B541" s="169" t="s">
        <v>831</v>
      </c>
      <c r="C541" s="158"/>
      <c r="D541" s="158"/>
      <c r="E541" s="158"/>
      <c r="F541" s="158"/>
      <c r="G541" s="158"/>
      <c r="H541" s="158"/>
      <c r="I541" s="158"/>
      <c r="J541" s="158"/>
      <c r="K541" s="158"/>
      <c r="L541" s="158"/>
      <c r="M541" s="158"/>
      <c r="N541" s="159"/>
      <c r="O541" s="19"/>
      <c r="P541" s="12"/>
      <c r="Q541" s="10"/>
      <c r="R541" s="10"/>
      <c r="S541" s="10"/>
      <c r="T541" s="10"/>
      <c r="U541" s="10"/>
      <c r="V541" s="10"/>
      <c r="W541" s="10"/>
      <c r="X541" s="10"/>
      <c r="Y541" s="10"/>
      <c r="Z541" s="10"/>
      <c r="AA541" s="10"/>
      <c r="AB541" s="10"/>
      <c r="AC541" s="10"/>
      <c r="AD541" s="10"/>
      <c r="AE541" s="10"/>
      <c r="AF541" s="10"/>
      <c r="AG541" s="10"/>
      <c r="AH541" s="10"/>
      <c r="AI541" s="10"/>
      <c r="AJ541" s="10"/>
      <c r="AK541" s="10"/>
      <c r="AL541" s="10"/>
      <c r="AM541" s="10"/>
      <c r="AN541" s="10"/>
      <c r="AO541" s="10"/>
      <c r="AP541" s="10"/>
      <c r="AQ541" s="10"/>
      <c r="AR541" s="10"/>
      <c r="AS541" s="10"/>
      <c r="AT541" s="10"/>
      <c r="AU541" s="10"/>
      <c r="AV541" s="10"/>
      <c r="AW541" s="10"/>
      <c r="AX541" s="10"/>
      <c r="AY541" s="10"/>
      <c r="AZ541" s="10"/>
      <c r="BA541" s="10"/>
      <c r="BB541" s="10"/>
      <c r="BC541" s="10"/>
      <c r="BD541" s="10"/>
      <c r="BE541" s="10"/>
      <c r="BF541" s="10"/>
      <c r="BG541" s="10"/>
      <c r="BH541" s="10"/>
      <c r="BI541" s="10"/>
      <c r="BJ541" s="10"/>
      <c r="BK541" s="10"/>
      <c r="BL541" s="10"/>
      <c r="BM541" s="10"/>
      <c r="BN541" s="10"/>
      <c r="BO541" s="10"/>
      <c r="BP541" s="10"/>
      <c r="BQ541" s="10"/>
      <c r="BR541" s="10"/>
      <c r="BS541" s="10"/>
    </row>
    <row r="542" spans="1:71" ht="16.5" customHeight="1" x14ac:dyDescent="0.3">
      <c r="A542" s="10"/>
      <c r="B542" s="28">
        <f t="shared" ref="B542:N545" si="113">IFERROR(VLOOKUP($B$541,$130:$203,MATCH($P542&amp;"/"&amp;B$324,$128:$128,0),FALSE),"")</f>
        <v>577983</v>
      </c>
      <c r="C542" s="28">
        <f t="shared" si="113"/>
        <v>653036</v>
      </c>
      <c r="D542" s="28">
        <f t="shared" si="113"/>
        <v>831220</v>
      </c>
      <c r="E542" s="28">
        <f t="shared" si="113"/>
        <v>752776</v>
      </c>
      <c r="F542" s="28">
        <f t="shared" si="113"/>
        <v>1467049</v>
      </c>
      <c r="G542" s="28">
        <f t="shared" si="113"/>
        <v>674428</v>
      </c>
      <c r="H542" s="28">
        <f t="shared" si="113"/>
        <v>949523</v>
      </c>
      <c r="I542" s="28">
        <f t="shared" si="113"/>
        <v>1507143</v>
      </c>
      <c r="J542" s="28">
        <f t="shared" si="113"/>
        <v>1230823</v>
      </c>
      <c r="K542" s="28">
        <f t="shared" si="113"/>
        <v>1468779</v>
      </c>
      <c r="L542" s="28">
        <f t="shared" si="113"/>
        <v>868986</v>
      </c>
      <c r="M542" s="28">
        <f t="shared" si="113"/>
        <v>1273394</v>
      </c>
      <c r="N542" s="28">
        <f t="shared" si="113"/>
        <v>1016223</v>
      </c>
      <c r="O542" s="19"/>
      <c r="P542" s="22" t="s">
        <v>899</v>
      </c>
      <c r="Q542" s="10"/>
      <c r="R542" s="10"/>
      <c r="S542" s="10"/>
      <c r="T542" s="10"/>
      <c r="U542" s="10"/>
      <c r="V542" s="10"/>
      <c r="W542" s="10"/>
      <c r="X542" s="10"/>
      <c r="Y542" s="10"/>
      <c r="Z542" s="10"/>
      <c r="AA542" s="10"/>
      <c r="AB542" s="10"/>
      <c r="AC542" s="10"/>
      <c r="AD542" s="10"/>
      <c r="AE542" s="10"/>
      <c r="AF542" s="10"/>
      <c r="AG542" s="10"/>
      <c r="AH542" s="10"/>
      <c r="AI542" s="10"/>
      <c r="AJ542" s="10"/>
      <c r="AK542" s="10"/>
      <c r="AL542" s="10"/>
      <c r="AM542" s="10"/>
      <c r="AN542" s="10"/>
      <c r="AO542" s="10"/>
      <c r="AP542" s="10"/>
      <c r="AQ542" s="10"/>
      <c r="AR542" s="10"/>
      <c r="AS542" s="10"/>
      <c r="AT542" s="10"/>
      <c r="AU542" s="10"/>
      <c r="AV542" s="10"/>
      <c r="AW542" s="10"/>
      <c r="AX542" s="10"/>
      <c r="AY542" s="10"/>
      <c r="AZ542" s="10"/>
      <c r="BA542" s="10"/>
      <c r="BB542" s="10"/>
      <c r="BC542" s="10"/>
      <c r="BD542" s="10"/>
      <c r="BE542" s="10"/>
      <c r="BF542" s="10"/>
      <c r="BG542" s="10"/>
      <c r="BH542" s="10"/>
      <c r="BI542" s="10"/>
      <c r="BJ542" s="10"/>
      <c r="BK542" s="10"/>
      <c r="BL542" s="10"/>
      <c r="BM542" s="10"/>
      <c r="BN542" s="10"/>
      <c r="BO542" s="10"/>
      <c r="BP542" s="10"/>
      <c r="BQ542" s="10"/>
      <c r="BR542" s="10"/>
      <c r="BS542" s="10"/>
    </row>
    <row r="543" spans="1:71" ht="16.5" customHeight="1" x14ac:dyDescent="0.3">
      <c r="A543" s="10"/>
      <c r="B543" s="20">
        <f t="shared" si="113"/>
        <v>403444</v>
      </c>
      <c r="C543" s="20">
        <f t="shared" si="113"/>
        <v>954489</v>
      </c>
      <c r="D543" s="20">
        <f t="shared" si="113"/>
        <v>873121</v>
      </c>
      <c r="E543" s="20">
        <f t="shared" si="113"/>
        <v>1237561</v>
      </c>
      <c r="F543" s="20">
        <f t="shared" si="113"/>
        <v>1001480</v>
      </c>
      <c r="G543" s="20">
        <f t="shared" si="113"/>
        <v>358983</v>
      </c>
      <c r="H543" s="20">
        <f t="shared" si="113"/>
        <v>1521683</v>
      </c>
      <c r="I543" s="20">
        <f t="shared" si="113"/>
        <v>1412278</v>
      </c>
      <c r="J543" s="20">
        <f t="shared" si="113"/>
        <v>1527048</v>
      </c>
      <c r="K543" s="20">
        <f t="shared" si="113"/>
        <v>1411223</v>
      </c>
      <c r="L543" s="20">
        <f t="shared" si="113"/>
        <v>9639</v>
      </c>
      <c r="M543" s="20">
        <f t="shared" si="113"/>
        <v>111482</v>
      </c>
      <c r="N543" s="20">
        <f t="shared" si="113"/>
        <v>1716228</v>
      </c>
      <c r="O543" s="19"/>
      <c r="P543" s="22" t="s">
        <v>900</v>
      </c>
      <c r="Q543" s="10"/>
      <c r="R543" s="10"/>
      <c r="S543" s="10"/>
      <c r="T543" s="10"/>
      <c r="U543" s="10"/>
      <c r="V543" s="10"/>
      <c r="W543" s="10"/>
      <c r="X543" s="10"/>
      <c r="Y543" s="10"/>
      <c r="Z543" s="10"/>
      <c r="AA543" s="10"/>
      <c r="AB543" s="10"/>
      <c r="AC543" s="10"/>
      <c r="AD543" s="10"/>
      <c r="AE543" s="10"/>
      <c r="AF543" s="10"/>
      <c r="AG543" s="10"/>
      <c r="AH543" s="10"/>
      <c r="AI543" s="10"/>
      <c r="AJ543" s="10"/>
      <c r="AK543" s="10"/>
      <c r="AL543" s="10"/>
      <c r="AM543" s="10"/>
      <c r="AN543" s="10"/>
      <c r="AO543" s="10"/>
      <c r="AP543" s="10"/>
      <c r="AQ543" s="10"/>
      <c r="AR543" s="10"/>
      <c r="AS543" s="10"/>
      <c r="AT543" s="10"/>
      <c r="AU543" s="10"/>
      <c r="AV543" s="10"/>
      <c r="AW543" s="10"/>
      <c r="AX543" s="10"/>
      <c r="AY543" s="10"/>
      <c r="AZ543" s="10"/>
      <c r="BA543" s="10"/>
      <c r="BB543" s="10"/>
      <c r="BC543" s="10"/>
      <c r="BD543" s="10"/>
      <c r="BE543" s="10"/>
      <c r="BF543" s="10"/>
      <c r="BG543" s="10"/>
      <c r="BH543" s="10"/>
      <c r="BI543" s="10"/>
      <c r="BJ543" s="10"/>
      <c r="BK543" s="10"/>
      <c r="BL543" s="10"/>
      <c r="BM543" s="10"/>
      <c r="BN543" s="10"/>
      <c r="BO543" s="10"/>
      <c r="BP543" s="10"/>
      <c r="BQ543" s="10"/>
      <c r="BR543" s="10"/>
      <c r="BS543" s="10"/>
    </row>
    <row r="544" spans="1:71" ht="16.5" customHeight="1" x14ac:dyDescent="0.3">
      <c r="A544" s="10"/>
      <c r="B544" s="20">
        <f t="shared" si="113"/>
        <v>911936</v>
      </c>
      <c r="C544" s="20">
        <f t="shared" si="113"/>
        <v>1017878</v>
      </c>
      <c r="D544" s="20">
        <f t="shared" si="113"/>
        <v>817036</v>
      </c>
      <c r="E544" s="20">
        <f t="shared" si="113"/>
        <v>1561008</v>
      </c>
      <c r="F544" s="20">
        <f t="shared" si="113"/>
        <v>1612833</v>
      </c>
      <c r="G544" s="20">
        <f t="shared" si="113"/>
        <v>1004142</v>
      </c>
      <c r="H544" s="20">
        <f t="shared" si="113"/>
        <v>1922039</v>
      </c>
      <c r="I544" s="20">
        <f t="shared" si="113"/>
        <v>1625601</v>
      </c>
      <c r="J544" s="20">
        <f t="shared" si="113"/>
        <v>1594425</v>
      </c>
      <c r="K544" s="20">
        <f t="shared" si="113"/>
        <v>1736844</v>
      </c>
      <c r="L544" s="20">
        <f t="shared" si="113"/>
        <v>1310430</v>
      </c>
      <c r="M544" s="20">
        <f t="shared" si="113"/>
        <v>1373649</v>
      </c>
      <c r="N544" s="20">
        <f t="shared" si="113"/>
        <v>2056157</v>
      </c>
      <c r="O544" s="19"/>
      <c r="P544" s="22" t="s">
        <v>901</v>
      </c>
      <c r="Q544" s="10"/>
      <c r="R544" s="10"/>
      <c r="S544" s="10"/>
      <c r="T544" s="10"/>
      <c r="U544" s="10"/>
      <c r="V544" s="10"/>
      <c r="W544" s="10"/>
      <c r="X544" s="10"/>
      <c r="Y544" s="10"/>
      <c r="Z544" s="10"/>
      <c r="AA544" s="10"/>
      <c r="AB544" s="10"/>
      <c r="AC544" s="10"/>
      <c r="AD544" s="10"/>
      <c r="AE544" s="10"/>
      <c r="AF544" s="10"/>
      <c r="AG544" s="10"/>
      <c r="AH544" s="10"/>
      <c r="AI544" s="10"/>
      <c r="AJ544" s="10"/>
      <c r="AK544" s="10"/>
      <c r="AL544" s="10"/>
      <c r="AM544" s="10"/>
      <c r="AN544" s="10"/>
      <c r="AO544" s="10"/>
      <c r="AP544" s="10"/>
      <c r="AQ544" s="10"/>
      <c r="AR544" s="10"/>
      <c r="AS544" s="10"/>
      <c r="AT544" s="10"/>
      <c r="AU544" s="10"/>
      <c r="AV544" s="10"/>
      <c r="AW544" s="10"/>
      <c r="AX544" s="10"/>
      <c r="AY544" s="10"/>
      <c r="AZ544" s="10"/>
      <c r="BA544" s="10"/>
      <c r="BB544" s="10"/>
      <c r="BC544" s="10"/>
      <c r="BD544" s="10"/>
      <c r="BE544" s="10"/>
      <c r="BF544" s="10"/>
      <c r="BG544" s="10"/>
      <c r="BH544" s="10"/>
      <c r="BI544" s="10"/>
      <c r="BJ544" s="10"/>
      <c r="BK544" s="10"/>
      <c r="BL544" s="10"/>
      <c r="BM544" s="10"/>
      <c r="BN544" s="10"/>
      <c r="BO544" s="10"/>
      <c r="BP544" s="10"/>
      <c r="BQ544" s="10"/>
      <c r="BR544" s="10"/>
      <c r="BS544" s="10"/>
    </row>
    <row r="545" spans="1:71" ht="16.5" customHeight="1" x14ac:dyDescent="0.3">
      <c r="A545" s="10"/>
      <c r="B545" s="20" t="str">
        <f t="shared" si="113"/>
        <v/>
      </c>
      <c r="C545" s="31" t="str">
        <f t="shared" si="113"/>
        <v/>
      </c>
      <c r="D545" s="31" t="str">
        <f t="shared" si="113"/>
        <v/>
      </c>
      <c r="E545" s="31" t="str">
        <f t="shared" si="113"/>
        <v/>
      </c>
      <c r="F545" s="31" t="str">
        <f t="shared" si="113"/>
        <v/>
      </c>
      <c r="G545" s="31" t="str">
        <f t="shared" si="113"/>
        <v/>
      </c>
      <c r="H545" s="31" t="str">
        <f t="shared" si="113"/>
        <v/>
      </c>
      <c r="I545" s="31" t="str">
        <f t="shared" si="113"/>
        <v/>
      </c>
      <c r="J545" s="31" t="str">
        <f t="shared" si="113"/>
        <v/>
      </c>
      <c r="K545" s="31" t="str">
        <f t="shared" si="113"/>
        <v/>
      </c>
      <c r="L545" s="31" t="str">
        <f t="shared" si="113"/>
        <v/>
      </c>
      <c r="M545" s="31" t="str">
        <f t="shared" si="113"/>
        <v/>
      </c>
      <c r="N545" s="31" t="str">
        <f t="shared" si="113"/>
        <v/>
      </c>
      <c r="O545" s="19"/>
      <c r="P545" s="22" t="s">
        <v>907</v>
      </c>
      <c r="Q545" s="10"/>
      <c r="R545" s="10"/>
      <c r="S545" s="10"/>
      <c r="T545" s="10"/>
      <c r="U545" s="10"/>
      <c r="V545" s="10"/>
      <c r="W545" s="10"/>
      <c r="X545" s="10"/>
      <c r="Y545" s="10"/>
      <c r="Z545" s="10"/>
      <c r="AA545" s="10"/>
      <c r="AB545" s="10"/>
      <c r="AC545" s="10"/>
      <c r="AD545" s="10"/>
      <c r="AE545" s="10"/>
      <c r="AF545" s="10"/>
      <c r="AG545" s="10"/>
      <c r="AH545" s="10"/>
      <c r="AI545" s="10"/>
      <c r="AJ545" s="10"/>
      <c r="AK545" s="10"/>
      <c r="AL545" s="10"/>
      <c r="AM545" s="10"/>
      <c r="AN545" s="10"/>
      <c r="AO545" s="10"/>
      <c r="AP545" s="10"/>
      <c r="AQ545" s="10"/>
      <c r="AR545" s="10"/>
      <c r="AS545" s="10"/>
      <c r="AT545" s="10"/>
      <c r="AU545" s="10"/>
      <c r="AV545" s="10"/>
      <c r="AW545" s="10"/>
      <c r="AX545" s="10"/>
      <c r="AY545" s="10"/>
      <c r="AZ545" s="10"/>
      <c r="BA545" s="10"/>
      <c r="BB545" s="10"/>
      <c r="BC545" s="10"/>
      <c r="BD545" s="10"/>
      <c r="BE545" s="10"/>
      <c r="BF545" s="10"/>
      <c r="BG545" s="10"/>
      <c r="BH545" s="10"/>
      <c r="BI545" s="10"/>
      <c r="BJ545" s="10"/>
      <c r="BK545" s="10"/>
      <c r="BL545" s="10"/>
      <c r="BM545" s="10"/>
      <c r="BN545" s="10"/>
      <c r="BO545" s="10"/>
      <c r="BP545" s="10"/>
      <c r="BQ545" s="10"/>
      <c r="BR545" s="10"/>
      <c r="BS545" s="10"/>
    </row>
    <row r="546" spans="1:71" ht="16.5" customHeight="1" x14ac:dyDescent="0.3">
      <c r="A546" s="10"/>
      <c r="B546" s="39">
        <f t="shared" ref="B546:M546" si="114">SUM(B542:B545)</f>
        <v>1893363</v>
      </c>
      <c r="C546" s="31">
        <f t="shared" si="114"/>
        <v>2625403</v>
      </c>
      <c r="D546" s="31">
        <f t="shared" si="114"/>
        <v>2521377</v>
      </c>
      <c r="E546" s="31">
        <f t="shared" si="114"/>
        <v>3551345</v>
      </c>
      <c r="F546" s="31">
        <f t="shared" si="114"/>
        <v>4081362</v>
      </c>
      <c r="G546" s="31">
        <f t="shared" si="114"/>
        <v>2037553</v>
      </c>
      <c r="H546" s="31">
        <f t="shared" si="114"/>
        <v>4393245</v>
      </c>
      <c r="I546" s="31">
        <f t="shared" si="114"/>
        <v>4545022</v>
      </c>
      <c r="J546" s="31">
        <f t="shared" si="114"/>
        <v>4352296</v>
      </c>
      <c r="K546" s="31">
        <f t="shared" si="114"/>
        <v>4616846</v>
      </c>
      <c r="L546" s="31">
        <f t="shared" si="114"/>
        <v>2189055</v>
      </c>
      <c r="M546" s="31">
        <f t="shared" si="114"/>
        <v>2758525</v>
      </c>
      <c r="N546" s="31">
        <f>IF(N543="",N542*4,IF(N544="",(N543+N542)*2,IF(N545="",((N544+N543+N542)/3)*4,SUM(N542:N545))))</f>
        <v>6384810.666666667</v>
      </c>
      <c r="O546" s="19">
        <f t="shared" ref="O546:O547" si="115">RATE(M$324-C$324,,-C546,M546)</f>
        <v>4.9584233473211874E-3</v>
      </c>
      <c r="P546" s="22" t="s">
        <v>902</v>
      </c>
      <c r="Q546" s="10"/>
      <c r="R546" s="10"/>
      <c r="S546" s="10"/>
      <c r="T546" s="10"/>
      <c r="U546" s="10"/>
      <c r="V546" s="10"/>
      <c r="W546" s="10"/>
      <c r="X546" s="10"/>
      <c r="Y546" s="10"/>
      <c r="Z546" s="10"/>
      <c r="AA546" s="10"/>
      <c r="AB546" s="10"/>
      <c r="AC546" s="10"/>
      <c r="AD546" s="10"/>
      <c r="AE546" s="10"/>
      <c r="AF546" s="10"/>
      <c r="AG546" s="10"/>
      <c r="AH546" s="10"/>
      <c r="AI546" s="10"/>
      <c r="AJ546" s="10"/>
      <c r="AK546" s="10"/>
      <c r="AL546" s="10"/>
      <c r="AM546" s="10"/>
      <c r="AN546" s="10"/>
      <c r="AO546" s="10"/>
      <c r="AP546" s="10"/>
      <c r="AQ546" s="10"/>
      <c r="AR546" s="10"/>
      <c r="AS546" s="10"/>
      <c r="AT546" s="10"/>
      <c r="AU546" s="10"/>
      <c r="AV546" s="10"/>
      <c r="AW546" s="10"/>
      <c r="AX546" s="10"/>
      <c r="AY546" s="10"/>
      <c r="AZ546" s="10"/>
      <c r="BA546" s="10"/>
      <c r="BB546" s="10"/>
      <c r="BC546" s="10"/>
      <c r="BD546" s="10"/>
      <c r="BE546" s="10"/>
      <c r="BF546" s="10"/>
      <c r="BG546" s="10"/>
      <c r="BH546" s="10"/>
      <c r="BI546" s="10"/>
      <c r="BJ546" s="10"/>
      <c r="BK546" s="10"/>
      <c r="BL546" s="10"/>
      <c r="BM546" s="10"/>
      <c r="BN546" s="10"/>
      <c r="BO546" s="10"/>
      <c r="BP546" s="10"/>
      <c r="BQ546" s="10"/>
      <c r="BR546" s="10"/>
      <c r="BS546" s="10"/>
    </row>
    <row r="547" spans="1:71" ht="16.5" customHeight="1" x14ac:dyDescent="0.3">
      <c r="A547" s="10"/>
      <c r="B547" s="23">
        <f t="shared" ref="B547:N547" si="116">+B546/(B$441+B$448)</f>
        <v>3.6833307796838022E-2</v>
      </c>
      <c r="C547" s="23">
        <f t="shared" si="116"/>
        <v>5.0126168724636232E-2</v>
      </c>
      <c r="D547" s="23">
        <f t="shared" si="116"/>
        <v>4.8511474528703857E-2</v>
      </c>
      <c r="E547" s="23">
        <f t="shared" si="116"/>
        <v>4.8450375052830133E-2</v>
      </c>
      <c r="F547" s="23">
        <f t="shared" si="116"/>
        <v>5.0235362755524045E-2</v>
      </c>
      <c r="G547" s="23">
        <f t="shared" si="116"/>
        <v>2.448304920677705E-2</v>
      </c>
      <c r="H547" s="23">
        <f t="shared" si="116"/>
        <v>4.8930560992290741E-2</v>
      </c>
      <c r="I547" s="23">
        <f t="shared" si="116"/>
        <v>4.8554919124188023E-2</v>
      </c>
      <c r="J547" s="23">
        <f t="shared" si="116"/>
        <v>4.2724147469250372E-2</v>
      </c>
      <c r="K547" s="23">
        <f t="shared" si="116"/>
        <v>4.4467755987411768E-2</v>
      </c>
      <c r="L547" s="23">
        <f t="shared" si="116"/>
        <v>2.1764582256689667E-2</v>
      </c>
      <c r="M547" s="23">
        <f t="shared" si="116"/>
        <v>2.893801540619332E-2</v>
      </c>
      <c r="N547" s="23">
        <f t="shared" si="116"/>
        <v>4.7719957760244618E-2</v>
      </c>
      <c r="O547" s="19">
        <f t="shared" si="115"/>
        <v>-5.3456836299598416E-2</v>
      </c>
      <c r="P547" s="24" t="s">
        <v>920</v>
      </c>
      <c r="Q547" s="10"/>
      <c r="R547" s="10"/>
      <c r="S547" s="10"/>
      <c r="T547" s="10"/>
      <c r="U547" s="10"/>
      <c r="V547" s="10"/>
      <c r="W547" s="10"/>
      <c r="X547" s="10"/>
      <c r="Y547" s="10"/>
      <c r="Z547" s="10"/>
      <c r="AA547" s="10"/>
      <c r="AB547" s="10"/>
      <c r="AC547" s="10"/>
      <c r="AD547" s="10"/>
      <c r="AE547" s="10"/>
      <c r="AF547" s="10"/>
      <c r="AG547" s="10"/>
      <c r="AH547" s="10"/>
      <c r="AI547" s="10"/>
      <c r="AJ547" s="10"/>
      <c r="AK547" s="10"/>
      <c r="AL547" s="10"/>
      <c r="AM547" s="10"/>
      <c r="AN547" s="10"/>
      <c r="AO547" s="10"/>
      <c r="AP547" s="10"/>
      <c r="AQ547" s="10"/>
      <c r="AR547" s="10"/>
      <c r="AS547" s="10"/>
      <c r="AT547" s="10"/>
      <c r="AU547" s="10"/>
      <c r="AV547" s="10"/>
      <c r="AW547" s="10"/>
      <c r="AX547" s="10"/>
      <c r="AY547" s="10"/>
      <c r="AZ547" s="10"/>
      <c r="BA547" s="10"/>
      <c r="BB547" s="10"/>
      <c r="BC547" s="10"/>
      <c r="BD547" s="10"/>
      <c r="BE547" s="10"/>
      <c r="BF547" s="10"/>
      <c r="BG547" s="10"/>
      <c r="BH547" s="10"/>
      <c r="BI547" s="10"/>
      <c r="BJ547" s="10"/>
      <c r="BK547" s="10"/>
      <c r="BL547" s="10"/>
      <c r="BM547" s="10"/>
      <c r="BN547" s="10"/>
      <c r="BO547" s="10"/>
      <c r="BP547" s="10"/>
      <c r="BQ547" s="10"/>
      <c r="BR547" s="10"/>
      <c r="BS547" s="10"/>
    </row>
    <row r="548" spans="1:71" ht="16.5" customHeight="1" x14ac:dyDescent="0.3">
      <c r="A548" s="120"/>
      <c r="B548" s="32"/>
      <c r="C548" s="23">
        <f t="shared" ref="C548:N548" si="117">C546/B546-1</f>
        <v>0.38663478688450126</v>
      </c>
      <c r="D548" s="23">
        <f t="shared" si="117"/>
        <v>-3.9622869327109012E-2</v>
      </c>
      <c r="E548" s="23">
        <f t="shared" si="117"/>
        <v>0.40849424738942242</v>
      </c>
      <c r="F548" s="23">
        <f t="shared" si="117"/>
        <v>0.1492440188154065</v>
      </c>
      <c r="G548" s="23">
        <f t="shared" si="117"/>
        <v>-0.5007664108207015</v>
      </c>
      <c r="H548" s="23">
        <f t="shared" si="117"/>
        <v>1.1561377789927429</v>
      </c>
      <c r="I548" s="23">
        <f t="shared" si="117"/>
        <v>3.4547811469654022E-2</v>
      </c>
      <c r="J548" s="23">
        <f t="shared" si="117"/>
        <v>-4.2403755141339206E-2</v>
      </c>
      <c r="K548" s="23">
        <f t="shared" si="117"/>
        <v>6.0784009175846476E-2</v>
      </c>
      <c r="L548" s="23">
        <f t="shared" si="117"/>
        <v>-0.52585488014978199</v>
      </c>
      <c r="M548" s="23">
        <f t="shared" si="117"/>
        <v>0.26014421748197281</v>
      </c>
      <c r="N548" s="23">
        <f t="shared" si="117"/>
        <v>1.314574153457615</v>
      </c>
      <c r="O548" s="29"/>
      <c r="P548" s="24" t="s">
        <v>908</v>
      </c>
      <c r="Q548" s="120"/>
      <c r="R548" s="120"/>
      <c r="S548" s="120"/>
      <c r="T548" s="120"/>
      <c r="U548" s="120"/>
      <c r="V548" s="120"/>
      <c r="W548" s="120"/>
      <c r="X548" s="120"/>
      <c r="Y548" s="120"/>
      <c r="Z548" s="120"/>
      <c r="AA548" s="120"/>
      <c r="AB548" s="120"/>
      <c r="AC548" s="120"/>
      <c r="AD548" s="120"/>
      <c r="AE548" s="120"/>
      <c r="AF548" s="120"/>
      <c r="AG548" s="120"/>
      <c r="AH548" s="120"/>
      <c r="AI548" s="120"/>
      <c r="AJ548" s="120"/>
      <c r="AK548" s="120"/>
      <c r="AL548" s="120"/>
      <c r="AM548" s="120"/>
      <c r="AN548" s="120"/>
      <c r="AO548" s="120"/>
      <c r="AP548" s="120"/>
      <c r="AQ548" s="120"/>
      <c r="AR548" s="120"/>
      <c r="AS548" s="120"/>
      <c r="AT548" s="120"/>
      <c r="AU548" s="120"/>
      <c r="AV548" s="120"/>
      <c r="AW548" s="120"/>
      <c r="AX548" s="120"/>
      <c r="AY548" s="120"/>
      <c r="AZ548" s="120"/>
      <c r="BA548" s="120"/>
      <c r="BB548" s="120"/>
      <c r="BC548" s="120"/>
      <c r="BD548" s="120"/>
      <c r="BE548" s="120"/>
      <c r="BF548" s="120"/>
      <c r="BG548" s="120"/>
      <c r="BH548" s="120"/>
      <c r="BI548" s="120"/>
      <c r="BJ548" s="120"/>
      <c r="BK548" s="120"/>
      <c r="BL548" s="120"/>
      <c r="BM548" s="120"/>
      <c r="BN548" s="120"/>
      <c r="BO548" s="120"/>
      <c r="BP548" s="120"/>
      <c r="BQ548" s="120"/>
      <c r="BR548" s="120"/>
      <c r="BS548" s="120"/>
    </row>
    <row r="549" spans="1:71" ht="16.5" customHeight="1" x14ac:dyDescent="0.3">
      <c r="A549" s="10"/>
      <c r="B549" s="163" t="s">
        <v>838</v>
      </c>
      <c r="C549" s="158"/>
      <c r="D549" s="158"/>
      <c r="E549" s="158"/>
      <c r="F549" s="158"/>
      <c r="G549" s="158"/>
      <c r="H549" s="158"/>
      <c r="I549" s="158"/>
      <c r="J549" s="158"/>
      <c r="K549" s="158"/>
      <c r="L549" s="158"/>
      <c r="M549" s="158"/>
      <c r="N549" s="159"/>
      <c r="O549" s="10"/>
      <c r="P549" s="10"/>
      <c r="Q549" s="10"/>
      <c r="R549" s="10"/>
      <c r="S549" s="10"/>
      <c r="T549" s="10"/>
      <c r="U549" s="10"/>
      <c r="V549" s="10"/>
      <c r="W549" s="10"/>
      <c r="X549" s="10"/>
      <c r="Y549" s="10"/>
      <c r="Z549" s="10"/>
      <c r="AA549" s="10"/>
      <c r="AB549" s="10"/>
      <c r="AC549" s="10"/>
      <c r="AD549" s="10"/>
      <c r="AE549" s="10"/>
      <c r="AF549" s="10"/>
      <c r="AG549" s="10"/>
      <c r="AH549" s="10"/>
      <c r="AI549" s="10"/>
      <c r="AJ549" s="10"/>
      <c r="AK549" s="10"/>
      <c r="AL549" s="10"/>
      <c r="AM549" s="10"/>
      <c r="AN549" s="10"/>
      <c r="AO549" s="10"/>
      <c r="AP549" s="10"/>
      <c r="AQ549" s="10"/>
      <c r="AR549" s="10"/>
      <c r="AS549" s="10"/>
      <c r="AT549" s="10"/>
      <c r="AU549" s="10"/>
      <c r="AV549" s="10"/>
      <c r="AW549" s="10"/>
      <c r="AX549" s="10"/>
      <c r="AY549" s="10"/>
      <c r="AZ549" s="10"/>
      <c r="BA549" s="10"/>
      <c r="BB549" s="10"/>
      <c r="BC549" s="10"/>
      <c r="BD549" s="10"/>
      <c r="BE549" s="10"/>
      <c r="BF549" s="10"/>
      <c r="BG549" s="10"/>
      <c r="BH549" s="10"/>
      <c r="BI549" s="10"/>
      <c r="BJ549" s="10"/>
      <c r="BK549" s="10"/>
      <c r="BL549" s="10"/>
      <c r="BM549" s="10"/>
      <c r="BN549" s="10"/>
      <c r="BO549" s="10"/>
      <c r="BP549" s="10"/>
      <c r="BQ549" s="10"/>
      <c r="BR549" s="10"/>
      <c r="BS549" s="10"/>
    </row>
    <row r="550" spans="1:71" ht="16.5" customHeight="1" x14ac:dyDescent="0.3">
      <c r="A550" s="10"/>
      <c r="B550" s="164" t="s">
        <v>841</v>
      </c>
      <c r="C550" s="158"/>
      <c r="D550" s="158"/>
      <c r="E550" s="158"/>
      <c r="F550" s="158"/>
      <c r="G550" s="158"/>
      <c r="H550" s="158"/>
      <c r="I550" s="158"/>
      <c r="J550" s="158"/>
      <c r="K550" s="158"/>
      <c r="L550" s="158"/>
      <c r="M550" s="158"/>
      <c r="N550" s="159"/>
      <c r="O550" s="10"/>
      <c r="P550" s="10"/>
      <c r="Q550" s="10"/>
      <c r="R550" s="10"/>
      <c r="S550" s="10"/>
      <c r="T550" s="10"/>
      <c r="U550" s="10"/>
      <c r="V550" s="10"/>
      <c r="W550" s="10"/>
      <c r="X550" s="10"/>
      <c r="Y550" s="10"/>
      <c r="Z550" s="10"/>
      <c r="AA550" s="10"/>
      <c r="AB550" s="10"/>
      <c r="AC550" s="10"/>
      <c r="AD550" s="10"/>
      <c r="AE550" s="10"/>
      <c r="AF550" s="10"/>
      <c r="AG550" s="10"/>
      <c r="AH550" s="10"/>
      <c r="AI550" s="10"/>
      <c r="AJ550" s="10"/>
      <c r="AK550" s="10"/>
      <c r="AL550" s="10"/>
      <c r="AM550" s="10"/>
      <c r="AN550" s="10"/>
      <c r="AO550" s="10"/>
      <c r="AP550" s="10"/>
      <c r="AQ550" s="10"/>
      <c r="AR550" s="10"/>
      <c r="AS550" s="10"/>
      <c r="AT550" s="10"/>
      <c r="AU550" s="10"/>
      <c r="AV550" s="10"/>
      <c r="AW550" s="10"/>
      <c r="AX550" s="10"/>
      <c r="AY550" s="10"/>
      <c r="AZ550" s="10"/>
      <c r="BA550" s="10"/>
      <c r="BB550" s="10"/>
      <c r="BC550" s="10"/>
      <c r="BD550" s="10"/>
      <c r="BE550" s="10"/>
      <c r="BF550" s="10"/>
      <c r="BG550" s="10"/>
      <c r="BH550" s="10"/>
      <c r="BI550" s="10"/>
      <c r="BJ550" s="10"/>
      <c r="BK550" s="10"/>
      <c r="BL550" s="10"/>
      <c r="BM550" s="10"/>
      <c r="BN550" s="10"/>
      <c r="BO550" s="10"/>
      <c r="BP550" s="10"/>
      <c r="BQ550" s="10"/>
      <c r="BR550" s="10"/>
      <c r="BS550" s="10"/>
    </row>
    <row r="551" spans="1:71" ht="16.5" customHeight="1" x14ac:dyDescent="0.3">
      <c r="A551" s="10"/>
      <c r="B551" s="20">
        <f t="shared" ref="B551:N554" si="118">IFERROR(VLOOKUP($B$550,$208:$319,MATCH($P551&amp;"/"&amp;B$324,$206:$206,0),FALSE),"")</f>
        <v>264959</v>
      </c>
      <c r="C551" s="20">
        <f t="shared" si="118"/>
        <v>317238</v>
      </c>
      <c r="D551" s="20">
        <f t="shared" si="118"/>
        <v>262067</v>
      </c>
      <c r="E551" s="20">
        <f t="shared" si="118"/>
        <v>455085</v>
      </c>
      <c r="F551" s="20">
        <f t="shared" si="118"/>
        <v>500935</v>
      </c>
      <c r="G551" s="20">
        <f t="shared" si="118"/>
        <v>523151</v>
      </c>
      <c r="H551" s="20">
        <f t="shared" si="118"/>
        <v>640206</v>
      </c>
      <c r="I551" s="20">
        <f t="shared" si="118"/>
        <v>621014</v>
      </c>
      <c r="J551" s="20">
        <f t="shared" si="118"/>
        <v>569213</v>
      </c>
      <c r="K551" s="20">
        <f t="shared" si="118"/>
        <v>643783</v>
      </c>
      <c r="L551" s="20">
        <f t="shared" si="118"/>
        <v>690108</v>
      </c>
      <c r="M551" s="20">
        <f t="shared" si="118"/>
        <v>873320</v>
      </c>
      <c r="N551" s="21">
        <f t="shared" si="118"/>
        <v>0</v>
      </c>
      <c r="O551" s="19"/>
      <c r="P551" s="22" t="s">
        <v>899</v>
      </c>
      <c r="Q551" s="10"/>
      <c r="R551" s="10"/>
      <c r="S551" s="10"/>
      <c r="T551" s="10"/>
      <c r="U551" s="10"/>
      <c r="V551" s="10"/>
      <c r="W551" s="10"/>
      <c r="X551" s="10"/>
      <c r="Y551" s="10"/>
      <c r="Z551" s="10"/>
      <c r="AA551" s="10"/>
      <c r="AB551" s="10"/>
      <c r="AC551" s="10"/>
      <c r="AD551" s="10"/>
      <c r="AE551" s="10"/>
      <c r="AF551" s="10"/>
      <c r="AG551" s="10"/>
      <c r="AH551" s="10"/>
      <c r="AI551" s="10"/>
      <c r="AJ551" s="10"/>
      <c r="AK551" s="10"/>
      <c r="AL551" s="10"/>
      <c r="AM551" s="10"/>
      <c r="AN551" s="10"/>
      <c r="AO551" s="10"/>
      <c r="AP551" s="10"/>
      <c r="AQ551" s="10"/>
      <c r="AR551" s="10"/>
      <c r="AS551" s="10"/>
      <c r="AT551" s="10"/>
      <c r="AU551" s="10"/>
      <c r="AV551" s="10"/>
      <c r="AW551" s="10"/>
      <c r="AX551" s="10"/>
      <c r="AY551" s="10"/>
      <c r="AZ551" s="10"/>
      <c r="BA551" s="10"/>
      <c r="BB551" s="10"/>
      <c r="BC551" s="10"/>
      <c r="BD551" s="10"/>
      <c r="BE551" s="10"/>
      <c r="BF551" s="10"/>
      <c r="BG551" s="10"/>
      <c r="BH551" s="10"/>
      <c r="BI551" s="10"/>
      <c r="BJ551" s="10"/>
      <c r="BK551" s="10"/>
      <c r="BL551" s="10"/>
      <c r="BM551" s="10"/>
      <c r="BN551" s="10"/>
      <c r="BO551" s="10"/>
      <c r="BP551" s="10"/>
      <c r="BQ551" s="10"/>
      <c r="BR551" s="10"/>
      <c r="BS551" s="10"/>
    </row>
    <row r="552" spans="1:71" ht="16.5" customHeight="1" x14ac:dyDescent="0.3">
      <c r="A552" s="10"/>
      <c r="B552" s="20">
        <f t="shared" si="118"/>
        <v>478444</v>
      </c>
      <c r="C552" s="20">
        <f t="shared" si="118"/>
        <v>615826</v>
      </c>
      <c r="D552" s="20">
        <f t="shared" si="118"/>
        <v>533779</v>
      </c>
      <c r="E552" s="20">
        <f t="shared" si="118"/>
        <v>936785</v>
      </c>
      <c r="F552" s="20">
        <f t="shared" si="118"/>
        <v>1590685</v>
      </c>
      <c r="G552" s="20">
        <f t="shared" si="118"/>
        <v>1072132</v>
      </c>
      <c r="H552" s="20">
        <f t="shared" si="118"/>
        <v>1300894</v>
      </c>
      <c r="I552" s="20">
        <f t="shared" si="118"/>
        <v>1253283</v>
      </c>
      <c r="J552" s="20">
        <f t="shared" si="118"/>
        <v>1251139</v>
      </c>
      <c r="K552" s="20">
        <f t="shared" si="118"/>
        <v>1290116</v>
      </c>
      <c r="L552" s="20">
        <f t="shared" si="118"/>
        <v>1429995</v>
      </c>
      <c r="M552" s="20">
        <f t="shared" si="118"/>
        <v>1802807</v>
      </c>
      <c r="N552" s="21">
        <f t="shared" si="118"/>
        <v>0</v>
      </c>
      <c r="O552" s="19"/>
      <c r="P552" s="22" t="s">
        <v>900</v>
      </c>
      <c r="Q552" s="10"/>
      <c r="R552" s="10"/>
      <c r="S552" s="10"/>
      <c r="T552" s="10"/>
      <c r="U552" s="10"/>
      <c r="V552" s="10"/>
      <c r="W552" s="10"/>
      <c r="X552" s="10"/>
      <c r="Y552" s="10"/>
      <c r="Z552" s="10"/>
      <c r="AA552" s="10"/>
      <c r="AB552" s="10"/>
      <c r="AC552" s="10"/>
      <c r="AD552" s="10"/>
      <c r="AE552" s="10"/>
      <c r="AF552" s="10"/>
      <c r="AG552" s="10"/>
      <c r="AH552" s="10"/>
      <c r="AI552" s="10"/>
      <c r="AJ552" s="10"/>
      <c r="AK552" s="10"/>
      <c r="AL552" s="10"/>
      <c r="AM552" s="10"/>
      <c r="AN552" s="10"/>
      <c r="AO552" s="10"/>
      <c r="AP552" s="10"/>
      <c r="AQ552" s="10"/>
      <c r="AR552" s="10"/>
      <c r="AS552" s="10"/>
      <c r="AT552" s="10"/>
      <c r="AU552" s="10"/>
      <c r="AV552" s="10"/>
      <c r="AW552" s="10"/>
      <c r="AX552" s="10"/>
      <c r="AY552" s="10"/>
      <c r="AZ552" s="10"/>
      <c r="BA552" s="10"/>
      <c r="BB552" s="10"/>
      <c r="BC552" s="10"/>
      <c r="BD552" s="10"/>
      <c r="BE552" s="10"/>
      <c r="BF552" s="10"/>
      <c r="BG552" s="10"/>
      <c r="BH552" s="10"/>
      <c r="BI552" s="10"/>
      <c r="BJ552" s="10"/>
      <c r="BK552" s="10"/>
      <c r="BL552" s="10"/>
      <c r="BM552" s="10"/>
      <c r="BN552" s="10"/>
      <c r="BO552" s="10"/>
      <c r="BP552" s="10"/>
      <c r="BQ552" s="10"/>
      <c r="BR552" s="10"/>
      <c r="BS552" s="10"/>
    </row>
    <row r="553" spans="1:71" ht="16.5" customHeight="1" x14ac:dyDescent="0.3">
      <c r="A553" s="10"/>
      <c r="B553" s="20">
        <f t="shared" si="118"/>
        <v>744868</v>
      </c>
      <c r="C553" s="20">
        <f t="shared" si="118"/>
        <v>923634</v>
      </c>
      <c r="D553" s="20">
        <f t="shared" si="118"/>
        <v>799389</v>
      </c>
      <c r="E553" s="20">
        <f t="shared" si="118"/>
        <v>1495627</v>
      </c>
      <c r="F553" s="20">
        <f t="shared" si="118"/>
        <v>2107375</v>
      </c>
      <c r="G553" s="20">
        <f t="shared" si="118"/>
        <v>1706240</v>
      </c>
      <c r="H553" s="20">
        <f t="shared" si="118"/>
        <v>1888786</v>
      </c>
      <c r="I553" s="20">
        <f t="shared" si="118"/>
        <v>1966486</v>
      </c>
      <c r="J553" s="20">
        <f t="shared" si="118"/>
        <v>2003984</v>
      </c>
      <c r="K553" s="20">
        <f t="shared" si="118"/>
        <v>1966587</v>
      </c>
      <c r="L553" s="20">
        <f t="shared" si="118"/>
        <v>2255950</v>
      </c>
      <c r="M553" s="20">
        <f t="shared" si="118"/>
        <v>0</v>
      </c>
      <c r="N553" s="21">
        <f t="shared" si="118"/>
        <v>0</v>
      </c>
      <c r="O553" s="19"/>
      <c r="P553" s="22" t="s">
        <v>901</v>
      </c>
      <c r="Q553" s="10"/>
      <c r="R553" s="10"/>
      <c r="S553" s="10"/>
      <c r="T553" s="10"/>
      <c r="U553" s="10"/>
      <c r="V553" s="10"/>
      <c r="W553" s="10"/>
      <c r="X553" s="10"/>
      <c r="Y553" s="10"/>
      <c r="Z553" s="10"/>
      <c r="AA553" s="10"/>
      <c r="AB553" s="10"/>
      <c r="AC553" s="10"/>
      <c r="AD553" s="10"/>
      <c r="AE553" s="10"/>
      <c r="AF553" s="10"/>
      <c r="AG553" s="10"/>
      <c r="AH553" s="10"/>
      <c r="AI553" s="10"/>
      <c r="AJ553" s="10"/>
      <c r="AK553" s="10"/>
      <c r="AL553" s="10"/>
      <c r="AM553" s="10"/>
      <c r="AN553" s="10"/>
      <c r="AO553" s="10"/>
      <c r="AP553" s="10"/>
      <c r="AQ553" s="10"/>
      <c r="AR553" s="10"/>
      <c r="AS553" s="10"/>
      <c r="AT553" s="10"/>
      <c r="AU553" s="10"/>
      <c r="AV553" s="10"/>
      <c r="AW553" s="10"/>
      <c r="AX553" s="10"/>
      <c r="AY553" s="10"/>
      <c r="AZ553" s="10"/>
      <c r="BA553" s="10"/>
      <c r="BB553" s="10"/>
      <c r="BC553" s="10"/>
      <c r="BD553" s="10"/>
      <c r="BE553" s="10"/>
      <c r="BF553" s="10"/>
      <c r="BG553" s="10"/>
      <c r="BH553" s="10"/>
      <c r="BI553" s="10"/>
      <c r="BJ553" s="10"/>
      <c r="BK553" s="10"/>
      <c r="BL553" s="10"/>
      <c r="BM553" s="10"/>
      <c r="BN553" s="10"/>
      <c r="BO553" s="10"/>
      <c r="BP553" s="10"/>
      <c r="BQ553" s="10"/>
      <c r="BR553" s="10"/>
      <c r="BS553" s="10"/>
    </row>
    <row r="554" spans="1:71" ht="16.5" customHeight="1" x14ac:dyDescent="0.3">
      <c r="A554" s="10"/>
      <c r="B554" s="20">
        <f t="shared" si="118"/>
        <v>1010622</v>
      </c>
      <c r="C554" s="20">
        <f t="shared" si="118"/>
        <v>1176332.6399999999</v>
      </c>
      <c r="D554" s="20">
        <f t="shared" si="118"/>
        <v>1210562.5900000001</v>
      </c>
      <c r="E554" s="20">
        <f t="shared" si="118"/>
        <v>1843177.3</v>
      </c>
      <c r="F554" s="20">
        <f t="shared" si="118"/>
        <v>2650021.6239999998</v>
      </c>
      <c r="G554" s="20">
        <f t="shared" si="118"/>
        <v>2323011.7889999999</v>
      </c>
      <c r="H554" s="20">
        <f t="shared" si="118"/>
        <v>2324466.727</v>
      </c>
      <c r="I554" s="20">
        <f t="shared" si="118"/>
        <v>2701052.93</v>
      </c>
      <c r="J554" s="20">
        <f t="shared" si="118"/>
        <v>2757839</v>
      </c>
      <c r="K554" s="20">
        <f t="shared" si="118"/>
        <v>2665642</v>
      </c>
      <c r="L554" s="20">
        <f t="shared" si="118"/>
        <v>3152662</v>
      </c>
      <c r="M554" s="20">
        <f t="shared" si="118"/>
        <v>0</v>
      </c>
      <c r="N554" s="21">
        <f>IFERROR(VLOOKUP($B$550,$208:$319,MATCH($P554&amp;"/"&amp;N$324,$206:$206,0),FALSE),IFERROR((VLOOKUP($B$550,$208:$319,MATCH($P553&amp;"/"&amp;N$324,$206:$206,0),FALSE)/3)*4,IFERROR(VLOOKUP($B$550,$208:$319,MATCH($P552&amp;"/"&amp;N$324,$206:$206,0),FALSE)*2,IFERROR(VLOOKUP($B$550,$208:$319,MATCH($P551&amp;"/"&amp;N$324,$206:$206,0),FALSE)*4,""))))</f>
        <v>0</v>
      </c>
      <c r="O554" s="19">
        <f t="shared" ref="O554:O555" si="119">RATE(M$324-C$324,,-C554,M554)</f>
        <v>-0.99999874110137132</v>
      </c>
      <c r="P554" s="22" t="s">
        <v>902</v>
      </c>
      <c r="Q554" s="10"/>
      <c r="R554" s="10"/>
      <c r="S554" s="10"/>
      <c r="T554" s="10"/>
      <c r="U554" s="10"/>
      <c r="V554" s="10"/>
      <c r="W554" s="10"/>
      <c r="X554" s="10"/>
      <c r="Y554" s="10"/>
      <c r="Z554" s="10"/>
      <c r="AA554" s="10"/>
      <c r="AB554" s="10"/>
      <c r="AC554" s="10"/>
      <c r="AD554" s="10"/>
      <c r="AE554" s="10"/>
      <c r="AF554" s="10"/>
      <c r="AG554" s="10"/>
      <c r="AH554" s="10"/>
      <c r="AI554" s="10"/>
      <c r="AJ554" s="10"/>
      <c r="AK554" s="10"/>
      <c r="AL554" s="10"/>
      <c r="AM554" s="10"/>
      <c r="AN554" s="10"/>
      <c r="AO554" s="10"/>
      <c r="AP554" s="10"/>
      <c r="AQ554" s="10"/>
      <c r="AR554" s="10"/>
      <c r="AS554" s="10"/>
      <c r="AT554" s="10"/>
      <c r="AU554" s="10"/>
      <c r="AV554" s="10"/>
      <c r="AW554" s="10"/>
      <c r="AX554" s="10"/>
      <c r="AY554" s="10"/>
      <c r="AZ554" s="10"/>
      <c r="BA554" s="10"/>
      <c r="BB554" s="10"/>
      <c r="BC554" s="10"/>
      <c r="BD554" s="10"/>
      <c r="BE554" s="10"/>
      <c r="BF554" s="10"/>
      <c r="BG554" s="10"/>
      <c r="BH554" s="10"/>
      <c r="BI554" s="10"/>
      <c r="BJ554" s="10"/>
      <c r="BK554" s="10"/>
      <c r="BL554" s="10"/>
      <c r="BM554" s="10"/>
      <c r="BN554" s="10"/>
      <c r="BO554" s="10"/>
      <c r="BP554" s="10"/>
      <c r="BQ554" s="10"/>
      <c r="BR554" s="10"/>
      <c r="BS554" s="10"/>
    </row>
    <row r="555" spans="1:71" ht="16.5" customHeight="1" x14ac:dyDescent="0.3">
      <c r="A555" s="10"/>
      <c r="B555" s="23">
        <f t="shared" ref="B555:N555" si="120">B554/(B$441+B448)</f>
        <v>1.9660546441573029E-2</v>
      </c>
      <c r="C555" s="23">
        <f t="shared" si="120"/>
        <v>2.2459427519865242E-2</v>
      </c>
      <c r="D555" s="23">
        <f t="shared" si="120"/>
        <v>2.3291311156636543E-2</v>
      </c>
      <c r="E555" s="23">
        <f t="shared" si="120"/>
        <v>2.5146143636808813E-2</v>
      </c>
      <c r="F555" s="23">
        <f t="shared" si="120"/>
        <v>3.2617738292173772E-2</v>
      </c>
      <c r="G555" s="23">
        <f t="shared" si="120"/>
        <v>2.7913095727085471E-2</v>
      </c>
      <c r="H555" s="23">
        <f t="shared" si="120"/>
        <v>2.5889168703321561E-2</v>
      </c>
      <c r="I555" s="23">
        <f t="shared" si="120"/>
        <v>2.8855615344942465E-2</v>
      </c>
      <c r="J555" s="23">
        <f t="shared" si="120"/>
        <v>2.7072221221270332E-2</v>
      </c>
      <c r="K555" s="23">
        <f t="shared" si="120"/>
        <v>2.5674479505228522E-2</v>
      </c>
      <c r="L555" s="23">
        <f t="shared" si="120"/>
        <v>3.1345202119882669E-2</v>
      </c>
      <c r="M555" s="23">
        <f t="shared" si="120"/>
        <v>0</v>
      </c>
      <c r="N555" s="23">
        <f t="shared" si="120"/>
        <v>0</v>
      </c>
      <c r="O555" s="19">
        <f t="shared" si="119"/>
        <v>-0.99999874110137132</v>
      </c>
      <c r="P555" s="24" t="s">
        <v>903</v>
      </c>
      <c r="Q555" s="10"/>
      <c r="R555" s="10"/>
      <c r="S555" s="10"/>
      <c r="T555" s="10"/>
      <c r="U555" s="10"/>
      <c r="V555" s="10"/>
      <c r="W555" s="10"/>
      <c r="X555" s="10"/>
      <c r="Y555" s="10"/>
      <c r="Z555" s="10"/>
      <c r="AA555" s="10"/>
      <c r="AB555" s="10"/>
      <c r="AC555" s="10"/>
      <c r="AD555" s="10"/>
      <c r="AE555" s="10"/>
      <c r="AF555" s="10"/>
      <c r="AG555" s="10"/>
      <c r="AH555" s="10"/>
      <c r="AI555" s="10"/>
      <c r="AJ555" s="10"/>
      <c r="AK555" s="10"/>
      <c r="AL555" s="10"/>
      <c r="AM555" s="10"/>
      <c r="AN555" s="10"/>
      <c r="AO555" s="10"/>
      <c r="AP555" s="10"/>
      <c r="AQ555" s="10"/>
      <c r="AR555" s="10"/>
      <c r="AS555" s="10"/>
      <c r="AT555" s="10"/>
      <c r="AU555" s="10"/>
      <c r="AV555" s="10"/>
      <c r="AW555" s="10"/>
      <c r="AX555" s="10"/>
      <c r="AY555" s="10"/>
      <c r="AZ555" s="10"/>
      <c r="BA555" s="10"/>
      <c r="BB555" s="10"/>
      <c r="BC555" s="10"/>
      <c r="BD555" s="10"/>
      <c r="BE555" s="10"/>
      <c r="BF555" s="10"/>
      <c r="BG555" s="10"/>
      <c r="BH555" s="10"/>
      <c r="BI555" s="10"/>
      <c r="BJ555" s="10"/>
      <c r="BK555" s="10"/>
      <c r="BL555" s="10"/>
      <c r="BM555" s="10"/>
      <c r="BN555" s="10"/>
      <c r="BO555" s="10"/>
      <c r="BP555" s="10"/>
      <c r="BQ555" s="10"/>
      <c r="BR555" s="10"/>
      <c r="BS555" s="10"/>
    </row>
    <row r="556" spans="1:71" ht="16.5" customHeight="1" x14ac:dyDescent="0.3">
      <c r="A556" s="10"/>
      <c r="B556" s="167" t="s">
        <v>844</v>
      </c>
      <c r="C556" s="158"/>
      <c r="D556" s="158"/>
      <c r="E556" s="158"/>
      <c r="F556" s="158"/>
      <c r="G556" s="158"/>
      <c r="H556" s="158"/>
      <c r="I556" s="158"/>
      <c r="J556" s="158"/>
      <c r="K556" s="158"/>
      <c r="L556" s="158"/>
      <c r="M556" s="158"/>
      <c r="N556" s="159"/>
      <c r="O556" s="10"/>
      <c r="P556" s="10"/>
      <c r="Q556" s="10"/>
      <c r="R556" s="10"/>
      <c r="S556" s="10"/>
      <c r="T556" s="10"/>
      <c r="U556" s="10"/>
      <c r="V556" s="10"/>
      <c r="W556" s="10"/>
      <c r="X556" s="10"/>
      <c r="Y556" s="10"/>
      <c r="Z556" s="10"/>
      <c r="AA556" s="10"/>
      <c r="AB556" s="10"/>
      <c r="AC556" s="10"/>
      <c r="AD556" s="10"/>
      <c r="AE556" s="10"/>
      <c r="AF556" s="10"/>
      <c r="AG556" s="10"/>
      <c r="AH556" s="10"/>
      <c r="AI556" s="10"/>
      <c r="AJ556" s="10"/>
      <c r="AK556" s="10"/>
      <c r="AL556" s="10"/>
      <c r="AM556" s="10"/>
      <c r="AN556" s="10"/>
      <c r="AO556" s="10"/>
      <c r="AP556" s="10"/>
      <c r="AQ556" s="10"/>
      <c r="AR556" s="10"/>
      <c r="AS556" s="10"/>
      <c r="AT556" s="10"/>
      <c r="AU556" s="10"/>
      <c r="AV556" s="10"/>
      <c r="AW556" s="10"/>
      <c r="AX556" s="10"/>
      <c r="AY556" s="10"/>
      <c r="AZ556" s="10"/>
      <c r="BA556" s="10"/>
      <c r="BB556" s="10"/>
      <c r="BC556" s="10"/>
      <c r="BD556" s="10"/>
      <c r="BE556" s="10"/>
      <c r="BF556" s="10"/>
      <c r="BG556" s="10"/>
      <c r="BH556" s="10"/>
      <c r="BI556" s="10"/>
      <c r="BJ556" s="10"/>
      <c r="BK556" s="10"/>
      <c r="BL556" s="10"/>
      <c r="BM556" s="10"/>
      <c r="BN556" s="10"/>
      <c r="BO556" s="10"/>
      <c r="BP556" s="10"/>
      <c r="BQ556" s="10"/>
      <c r="BR556" s="10"/>
      <c r="BS556" s="10"/>
    </row>
    <row r="557" spans="1:71" ht="16.5" customHeight="1" x14ac:dyDescent="0.3">
      <c r="A557" s="10"/>
      <c r="B557" s="21">
        <f t="shared" ref="B557:N560" si="121">IFERROR(VLOOKUP($B$556,$208:$319,MATCH($P557&amp;"/"&amp;B$324,$206:$206,0),FALSE),"")</f>
        <v>0</v>
      </c>
      <c r="C557" s="21">
        <f t="shared" si="121"/>
        <v>0</v>
      </c>
      <c r="D557" s="21">
        <f t="shared" si="121"/>
        <v>17055</v>
      </c>
      <c r="E557" s="21">
        <f t="shared" si="121"/>
        <v>12914</v>
      </c>
      <c r="F557" s="21">
        <f t="shared" si="121"/>
        <v>-1583</v>
      </c>
      <c r="G557" s="21">
        <f t="shared" si="121"/>
        <v>6462</v>
      </c>
      <c r="H557" s="21">
        <f t="shared" si="121"/>
        <v>30373</v>
      </c>
      <c r="I557" s="21">
        <f t="shared" si="121"/>
        <v>46775</v>
      </c>
      <c r="J557" s="21">
        <f t="shared" si="121"/>
        <v>-10858</v>
      </c>
      <c r="K557" s="21">
        <f t="shared" si="121"/>
        <v>12840</v>
      </c>
      <c r="L557" s="21">
        <f t="shared" si="121"/>
        <v>-18349</v>
      </c>
      <c r="M557" s="21">
        <f t="shared" si="121"/>
        <v>0</v>
      </c>
      <c r="N557" s="21">
        <f t="shared" si="121"/>
        <v>0</v>
      </c>
      <c r="O557" s="19"/>
      <c r="P557" s="22" t="s">
        <v>899</v>
      </c>
      <c r="Q557" s="10"/>
      <c r="R557" s="10"/>
      <c r="S557" s="10"/>
      <c r="T557" s="10"/>
      <c r="U557" s="10"/>
      <c r="V557" s="10"/>
      <c r="W557" s="10"/>
      <c r="X557" s="10"/>
      <c r="Y557" s="10"/>
      <c r="Z557" s="10"/>
      <c r="AA557" s="10"/>
      <c r="AB557" s="10"/>
      <c r="AC557" s="10"/>
      <c r="AD557" s="10"/>
      <c r="AE557" s="10"/>
      <c r="AF557" s="10"/>
      <c r="AG557" s="10"/>
      <c r="AH557" s="10"/>
      <c r="AI557" s="10"/>
      <c r="AJ557" s="10"/>
      <c r="AK557" s="10"/>
      <c r="AL557" s="10"/>
      <c r="AM557" s="10"/>
      <c r="AN557" s="10"/>
      <c r="AO557" s="10"/>
      <c r="AP557" s="10"/>
      <c r="AQ557" s="10"/>
      <c r="AR557" s="10"/>
      <c r="AS557" s="10"/>
      <c r="AT557" s="10"/>
      <c r="AU557" s="10"/>
      <c r="AV557" s="10"/>
      <c r="AW557" s="10"/>
      <c r="AX557" s="10"/>
      <c r="AY557" s="10"/>
      <c r="AZ557" s="10"/>
      <c r="BA557" s="10"/>
      <c r="BB557" s="10"/>
      <c r="BC557" s="10"/>
      <c r="BD557" s="10"/>
      <c r="BE557" s="10"/>
      <c r="BF557" s="10"/>
      <c r="BG557" s="10"/>
      <c r="BH557" s="10"/>
      <c r="BI557" s="10"/>
      <c r="BJ557" s="10"/>
      <c r="BK557" s="10"/>
      <c r="BL557" s="10"/>
      <c r="BM557" s="10"/>
      <c r="BN557" s="10"/>
      <c r="BO557" s="10"/>
      <c r="BP557" s="10"/>
      <c r="BQ557" s="10"/>
      <c r="BR557" s="10"/>
      <c r="BS557" s="10"/>
    </row>
    <row r="558" spans="1:71" ht="16.5" customHeight="1" x14ac:dyDescent="0.3">
      <c r="A558" s="10"/>
      <c r="B558" s="21">
        <f t="shared" si="121"/>
        <v>0</v>
      </c>
      <c r="C558" s="21">
        <f t="shared" si="121"/>
        <v>-9814</v>
      </c>
      <c r="D558" s="21">
        <f t="shared" si="121"/>
        <v>24998</v>
      </c>
      <c r="E558" s="21">
        <f t="shared" si="121"/>
        <v>8141</v>
      </c>
      <c r="F558" s="21">
        <f t="shared" si="121"/>
        <v>5668</v>
      </c>
      <c r="G558" s="21">
        <f t="shared" si="121"/>
        <v>27202</v>
      </c>
      <c r="H558" s="21">
        <f t="shared" si="121"/>
        <v>-2251</v>
      </c>
      <c r="I558" s="21">
        <f t="shared" si="121"/>
        <v>46062</v>
      </c>
      <c r="J558" s="21">
        <f t="shared" si="121"/>
        <v>-21900</v>
      </c>
      <c r="K558" s="21">
        <f t="shared" si="121"/>
        <v>-9296</v>
      </c>
      <c r="L558" s="21">
        <f t="shared" si="121"/>
        <v>-8547</v>
      </c>
      <c r="M558" s="21">
        <f t="shared" si="121"/>
        <v>0</v>
      </c>
      <c r="N558" s="21">
        <f t="shared" si="121"/>
        <v>0</v>
      </c>
      <c r="O558" s="19"/>
      <c r="P558" s="22" t="s">
        <v>900</v>
      </c>
      <c r="Q558" s="10"/>
      <c r="R558" s="10"/>
      <c r="S558" s="10"/>
      <c r="T558" s="10"/>
      <c r="U558" s="10"/>
      <c r="V558" s="10"/>
      <c r="W558" s="10"/>
      <c r="X558" s="10"/>
      <c r="Y558" s="10"/>
      <c r="Z558" s="10"/>
      <c r="AA558" s="10"/>
      <c r="AB558" s="10"/>
      <c r="AC558" s="10"/>
      <c r="AD558" s="10"/>
      <c r="AE558" s="10"/>
      <c r="AF558" s="10"/>
      <c r="AG558" s="10"/>
      <c r="AH558" s="10"/>
      <c r="AI558" s="10"/>
      <c r="AJ558" s="10"/>
      <c r="AK558" s="10"/>
      <c r="AL558" s="10"/>
      <c r="AM558" s="10"/>
      <c r="AN558" s="10"/>
      <c r="AO558" s="10"/>
      <c r="AP558" s="10"/>
      <c r="AQ558" s="10"/>
      <c r="AR558" s="10"/>
      <c r="AS558" s="10"/>
      <c r="AT558" s="10"/>
      <c r="AU558" s="10"/>
      <c r="AV558" s="10"/>
      <c r="AW558" s="10"/>
      <c r="AX558" s="10"/>
      <c r="AY558" s="10"/>
      <c r="AZ558" s="10"/>
      <c r="BA558" s="10"/>
      <c r="BB558" s="10"/>
      <c r="BC558" s="10"/>
      <c r="BD558" s="10"/>
      <c r="BE558" s="10"/>
      <c r="BF558" s="10"/>
      <c r="BG558" s="10"/>
      <c r="BH558" s="10"/>
      <c r="BI558" s="10"/>
      <c r="BJ558" s="10"/>
      <c r="BK558" s="10"/>
      <c r="BL558" s="10"/>
      <c r="BM558" s="10"/>
      <c r="BN558" s="10"/>
      <c r="BO558" s="10"/>
      <c r="BP558" s="10"/>
      <c r="BQ558" s="10"/>
      <c r="BR558" s="10"/>
      <c r="BS558" s="10"/>
    </row>
    <row r="559" spans="1:71" ht="16.5" customHeight="1" x14ac:dyDescent="0.3">
      <c r="A559" s="10"/>
      <c r="B559" s="21">
        <f t="shared" si="121"/>
        <v>0</v>
      </c>
      <c r="C559" s="21">
        <f t="shared" si="121"/>
        <v>-5787</v>
      </c>
      <c r="D559" s="21">
        <f t="shared" si="121"/>
        <v>26373</v>
      </c>
      <c r="E559" s="21">
        <f t="shared" si="121"/>
        <v>23921</v>
      </c>
      <c r="F559" s="21">
        <f t="shared" si="121"/>
        <v>13005</v>
      </c>
      <c r="G559" s="21">
        <f t="shared" si="121"/>
        <v>46506</v>
      </c>
      <c r="H559" s="21">
        <f t="shared" si="121"/>
        <v>7004</v>
      </c>
      <c r="I559" s="21">
        <f t="shared" si="121"/>
        <v>82459</v>
      </c>
      <c r="J559" s="21">
        <f t="shared" si="121"/>
        <v>-40118</v>
      </c>
      <c r="K559" s="21">
        <f t="shared" si="121"/>
        <v>-5940</v>
      </c>
      <c r="L559" s="21">
        <f t="shared" si="121"/>
        <v>269</v>
      </c>
      <c r="M559" s="21">
        <f t="shared" si="121"/>
        <v>0</v>
      </c>
      <c r="N559" s="21">
        <f t="shared" si="121"/>
        <v>0</v>
      </c>
      <c r="O559" s="19"/>
      <c r="P559" s="22" t="s">
        <v>901</v>
      </c>
      <c r="Q559" s="10"/>
      <c r="R559" s="10"/>
      <c r="S559" s="10"/>
      <c r="T559" s="10"/>
      <c r="U559" s="10"/>
      <c r="V559" s="10"/>
      <c r="W559" s="10"/>
      <c r="X559" s="10"/>
      <c r="Y559" s="10"/>
      <c r="Z559" s="10"/>
      <c r="AA559" s="10"/>
      <c r="AB559" s="10"/>
      <c r="AC559" s="10"/>
      <c r="AD559" s="10"/>
      <c r="AE559" s="10"/>
      <c r="AF559" s="10"/>
      <c r="AG559" s="10"/>
      <c r="AH559" s="10"/>
      <c r="AI559" s="10"/>
      <c r="AJ559" s="10"/>
      <c r="AK559" s="10"/>
      <c r="AL559" s="10"/>
      <c r="AM559" s="10"/>
      <c r="AN559" s="10"/>
      <c r="AO559" s="10"/>
      <c r="AP559" s="10"/>
      <c r="AQ559" s="10"/>
      <c r="AR559" s="10"/>
      <c r="AS559" s="10"/>
      <c r="AT559" s="10"/>
      <c r="AU559" s="10"/>
      <c r="AV559" s="10"/>
      <c r="AW559" s="10"/>
      <c r="AX559" s="10"/>
      <c r="AY559" s="10"/>
      <c r="AZ559" s="10"/>
      <c r="BA559" s="10"/>
      <c r="BB559" s="10"/>
      <c r="BC559" s="10"/>
      <c r="BD559" s="10"/>
      <c r="BE559" s="10"/>
      <c r="BF559" s="10"/>
      <c r="BG559" s="10"/>
      <c r="BH559" s="10"/>
      <c r="BI559" s="10"/>
      <c r="BJ559" s="10"/>
      <c r="BK559" s="10"/>
      <c r="BL559" s="10"/>
      <c r="BM559" s="10"/>
      <c r="BN559" s="10"/>
      <c r="BO559" s="10"/>
      <c r="BP559" s="10"/>
      <c r="BQ559" s="10"/>
      <c r="BR559" s="10"/>
      <c r="BS559" s="10"/>
    </row>
    <row r="560" spans="1:71" ht="16.5" customHeight="1" x14ac:dyDescent="0.3">
      <c r="A560" s="10"/>
      <c r="B560" s="21">
        <f t="shared" si="121"/>
        <v>0</v>
      </c>
      <c r="C560" s="21">
        <f t="shared" si="121"/>
        <v>7957.52</v>
      </c>
      <c r="D560" s="21">
        <f t="shared" si="121"/>
        <v>28431.14</v>
      </c>
      <c r="E560" s="21">
        <f t="shared" si="121"/>
        <v>14684.7</v>
      </c>
      <c r="F560" s="21">
        <f t="shared" si="121"/>
        <v>1871.7760000000001</v>
      </c>
      <c r="G560" s="21">
        <f t="shared" si="121"/>
        <v>80841.482000000004</v>
      </c>
      <c r="H560" s="21">
        <f t="shared" si="121"/>
        <v>25490.178</v>
      </c>
      <c r="I560" s="21">
        <f t="shared" si="121"/>
        <v>82193.05</v>
      </c>
      <c r="J560" s="21">
        <f t="shared" si="121"/>
        <v>-11749</v>
      </c>
      <c r="K560" s="21">
        <f t="shared" si="121"/>
        <v>-69150</v>
      </c>
      <c r="L560" s="21">
        <f t="shared" si="121"/>
        <v>-9565</v>
      </c>
      <c r="M560" s="21">
        <f t="shared" si="121"/>
        <v>0</v>
      </c>
      <c r="N560" s="21" t="str">
        <f t="shared" si="121"/>
        <v/>
      </c>
      <c r="O560" s="19"/>
      <c r="P560" s="22" t="s">
        <v>902</v>
      </c>
      <c r="Q560" s="10"/>
      <c r="R560" s="10"/>
      <c r="S560" s="10"/>
      <c r="T560" s="10"/>
      <c r="U560" s="10"/>
      <c r="V560" s="10"/>
      <c r="W560" s="10"/>
      <c r="X560" s="10"/>
      <c r="Y560" s="10"/>
      <c r="Z560" s="10"/>
      <c r="AA560" s="10"/>
      <c r="AB560" s="10"/>
      <c r="AC560" s="10"/>
      <c r="AD560" s="10"/>
      <c r="AE560" s="10"/>
      <c r="AF560" s="10"/>
      <c r="AG560" s="10"/>
      <c r="AH560" s="10"/>
      <c r="AI560" s="10"/>
      <c r="AJ560" s="10"/>
      <c r="AK560" s="10"/>
      <c r="AL560" s="10"/>
      <c r="AM560" s="10"/>
      <c r="AN560" s="10"/>
      <c r="AO560" s="10"/>
      <c r="AP560" s="10"/>
      <c r="AQ560" s="10"/>
      <c r="AR560" s="10"/>
      <c r="AS560" s="10"/>
      <c r="AT560" s="10"/>
      <c r="AU560" s="10"/>
      <c r="AV560" s="10"/>
      <c r="AW560" s="10"/>
      <c r="AX560" s="10"/>
      <c r="AY560" s="10"/>
      <c r="AZ560" s="10"/>
      <c r="BA560" s="10"/>
      <c r="BB560" s="10"/>
      <c r="BC560" s="10"/>
      <c r="BD560" s="10"/>
      <c r="BE560" s="10"/>
      <c r="BF560" s="10"/>
      <c r="BG560" s="10"/>
      <c r="BH560" s="10"/>
      <c r="BI560" s="10"/>
      <c r="BJ560" s="10"/>
      <c r="BK560" s="10"/>
      <c r="BL560" s="10"/>
      <c r="BM560" s="10"/>
      <c r="BN560" s="10"/>
      <c r="BO560" s="10"/>
      <c r="BP560" s="10"/>
      <c r="BQ560" s="10"/>
      <c r="BR560" s="10"/>
      <c r="BS560" s="10"/>
    </row>
    <row r="561" spans="1:71" ht="16.5" customHeight="1" x14ac:dyDescent="0.3">
      <c r="A561" s="10"/>
      <c r="B561" s="167" t="s">
        <v>921</v>
      </c>
      <c r="C561" s="158"/>
      <c r="D561" s="158"/>
      <c r="E561" s="158"/>
      <c r="F561" s="158"/>
      <c r="G561" s="158"/>
      <c r="H561" s="158"/>
      <c r="I561" s="158"/>
      <c r="J561" s="158"/>
      <c r="K561" s="158"/>
      <c r="L561" s="158"/>
      <c r="M561" s="158"/>
      <c r="N561" s="159"/>
      <c r="O561" s="10"/>
      <c r="P561" s="10"/>
      <c r="Q561" s="10"/>
      <c r="R561" s="10"/>
      <c r="S561" s="10"/>
      <c r="T561" s="10"/>
      <c r="U561" s="10"/>
      <c r="V561" s="10"/>
      <c r="W561" s="10"/>
      <c r="X561" s="10"/>
      <c r="Y561" s="10"/>
      <c r="Z561" s="10"/>
      <c r="AA561" s="10"/>
      <c r="AB561" s="10"/>
      <c r="AC561" s="10"/>
      <c r="AD561" s="10"/>
      <c r="AE561" s="10"/>
      <c r="AF561" s="10"/>
      <c r="AG561" s="10"/>
      <c r="AH561" s="10"/>
      <c r="AI561" s="10"/>
      <c r="AJ561" s="10"/>
      <c r="AK561" s="10"/>
      <c r="AL561" s="10"/>
      <c r="AM561" s="10"/>
      <c r="AN561" s="10"/>
      <c r="AO561" s="10"/>
      <c r="AP561" s="10"/>
      <c r="AQ561" s="10"/>
      <c r="AR561" s="10"/>
      <c r="AS561" s="10"/>
      <c r="AT561" s="10"/>
      <c r="AU561" s="10"/>
      <c r="AV561" s="10"/>
      <c r="AW561" s="10"/>
      <c r="AX561" s="10"/>
      <c r="AY561" s="10"/>
      <c r="AZ561" s="10"/>
      <c r="BA561" s="10"/>
      <c r="BB561" s="10"/>
      <c r="BC561" s="10"/>
      <c r="BD561" s="10"/>
      <c r="BE561" s="10"/>
      <c r="BF561" s="10"/>
      <c r="BG561" s="10"/>
      <c r="BH561" s="10"/>
      <c r="BI561" s="10"/>
      <c r="BJ561" s="10"/>
      <c r="BK561" s="10"/>
      <c r="BL561" s="10"/>
      <c r="BM561" s="10"/>
      <c r="BN561" s="10"/>
      <c r="BO561" s="10"/>
      <c r="BP561" s="10"/>
      <c r="BQ561" s="10"/>
      <c r="BR561" s="10"/>
      <c r="BS561" s="10"/>
    </row>
    <row r="562" spans="1:71" ht="16.5" customHeight="1" x14ac:dyDescent="0.3">
      <c r="A562" s="10"/>
      <c r="B562" s="20">
        <f t="shared" ref="B562:N565" si="122">IFERROR(VLOOKUP($B$561,$208:$319,MATCH($P562&amp;"/"&amp;B$324,$206:$206,0),FALSE),"")</f>
        <v>0</v>
      </c>
      <c r="C562" s="20">
        <f t="shared" si="122"/>
        <v>0</v>
      </c>
      <c r="D562" s="20">
        <f t="shared" si="122"/>
        <v>1777</v>
      </c>
      <c r="E562" s="20">
        <f t="shared" si="122"/>
        <v>-5870</v>
      </c>
      <c r="F562" s="20">
        <f t="shared" si="122"/>
        <v>0</v>
      </c>
      <c r="G562" s="20">
        <f t="shared" si="122"/>
        <v>0</v>
      </c>
      <c r="H562" s="20">
        <f t="shared" si="122"/>
        <v>0</v>
      </c>
      <c r="I562" s="20">
        <f t="shared" si="122"/>
        <v>0</v>
      </c>
      <c r="J562" s="20">
        <f t="shared" si="122"/>
        <v>0</v>
      </c>
      <c r="K562" s="20">
        <f t="shared" si="122"/>
        <v>0</v>
      </c>
      <c r="L562" s="20">
        <f t="shared" si="122"/>
        <v>0</v>
      </c>
      <c r="M562" s="20">
        <f t="shared" si="122"/>
        <v>0</v>
      </c>
      <c r="N562" s="21">
        <f t="shared" si="122"/>
        <v>0</v>
      </c>
      <c r="O562" s="19"/>
      <c r="P562" s="22" t="s">
        <v>899</v>
      </c>
      <c r="Q562" s="10"/>
      <c r="R562" s="10"/>
      <c r="S562" s="10"/>
      <c r="T562" s="10"/>
      <c r="U562" s="10"/>
      <c r="V562" s="10"/>
      <c r="W562" s="10"/>
      <c r="X562" s="10"/>
      <c r="Y562" s="10"/>
      <c r="Z562" s="10"/>
      <c r="AA562" s="10"/>
      <c r="AB562" s="10"/>
      <c r="AC562" s="10"/>
      <c r="AD562" s="10"/>
      <c r="AE562" s="10"/>
      <c r="AF562" s="10"/>
      <c r="AG562" s="10"/>
      <c r="AH562" s="10"/>
      <c r="AI562" s="10"/>
      <c r="AJ562" s="10"/>
      <c r="AK562" s="10"/>
      <c r="AL562" s="10"/>
      <c r="AM562" s="10"/>
      <c r="AN562" s="10"/>
      <c r="AO562" s="10"/>
      <c r="AP562" s="10"/>
      <c r="AQ562" s="10"/>
      <c r="AR562" s="10"/>
      <c r="AS562" s="10"/>
      <c r="AT562" s="10"/>
      <c r="AU562" s="10"/>
      <c r="AV562" s="10"/>
      <c r="AW562" s="10"/>
      <c r="AX562" s="10"/>
      <c r="AY562" s="10"/>
      <c r="AZ562" s="10"/>
      <c r="BA562" s="10"/>
      <c r="BB562" s="10"/>
      <c r="BC562" s="10"/>
      <c r="BD562" s="10"/>
      <c r="BE562" s="10"/>
      <c r="BF562" s="10"/>
      <c r="BG562" s="10"/>
      <c r="BH562" s="10"/>
      <c r="BI562" s="10"/>
      <c r="BJ562" s="10"/>
      <c r="BK562" s="10"/>
      <c r="BL562" s="10"/>
      <c r="BM562" s="10"/>
      <c r="BN562" s="10"/>
      <c r="BO562" s="10"/>
      <c r="BP562" s="10"/>
      <c r="BQ562" s="10"/>
      <c r="BR562" s="10"/>
      <c r="BS562" s="10"/>
    </row>
    <row r="563" spans="1:71" ht="16.5" customHeight="1" x14ac:dyDescent="0.3">
      <c r="A563" s="10"/>
      <c r="B563" s="20">
        <f t="shared" si="122"/>
        <v>0</v>
      </c>
      <c r="C563" s="20">
        <f t="shared" si="122"/>
        <v>-110639</v>
      </c>
      <c r="D563" s="20">
        <f t="shared" si="122"/>
        <v>31758</v>
      </c>
      <c r="E563" s="20">
        <f t="shared" si="122"/>
        <v>0</v>
      </c>
      <c r="F563" s="20">
        <f t="shared" si="122"/>
        <v>0</v>
      </c>
      <c r="G563" s="20">
        <f t="shared" si="122"/>
        <v>0</v>
      </c>
      <c r="H563" s="20">
        <f t="shared" si="122"/>
        <v>0</v>
      </c>
      <c r="I563" s="20">
        <f t="shared" si="122"/>
        <v>0</v>
      </c>
      <c r="J563" s="20">
        <f t="shared" si="122"/>
        <v>0</v>
      </c>
      <c r="K563" s="20">
        <f t="shared" si="122"/>
        <v>0</v>
      </c>
      <c r="L563" s="20">
        <f t="shared" si="122"/>
        <v>0</v>
      </c>
      <c r="M563" s="20">
        <f t="shared" si="122"/>
        <v>0</v>
      </c>
      <c r="N563" s="21">
        <f t="shared" si="122"/>
        <v>0</v>
      </c>
      <c r="O563" s="19"/>
      <c r="P563" s="22" t="s">
        <v>900</v>
      </c>
      <c r="Q563" s="10"/>
      <c r="R563" s="10"/>
      <c r="S563" s="10"/>
      <c r="T563" s="10"/>
      <c r="U563" s="10"/>
      <c r="V563" s="10"/>
      <c r="W563" s="10"/>
      <c r="X563" s="10"/>
      <c r="Y563" s="10"/>
      <c r="Z563" s="10"/>
      <c r="AA563" s="10"/>
      <c r="AB563" s="10"/>
      <c r="AC563" s="10"/>
      <c r="AD563" s="10"/>
      <c r="AE563" s="10"/>
      <c r="AF563" s="10"/>
      <c r="AG563" s="10"/>
      <c r="AH563" s="10"/>
      <c r="AI563" s="10"/>
      <c r="AJ563" s="10"/>
      <c r="AK563" s="10"/>
      <c r="AL563" s="10"/>
      <c r="AM563" s="10"/>
      <c r="AN563" s="10"/>
      <c r="AO563" s="10"/>
      <c r="AP563" s="10"/>
      <c r="AQ563" s="10"/>
      <c r="AR563" s="10"/>
      <c r="AS563" s="10"/>
      <c r="AT563" s="10"/>
      <c r="AU563" s="10"/>
      <c r="AV563" s="10"/>
      <c r="AW563" s="10"/>
      <c r="AX563" s="10"/>
      <c r="AY563" s="10"/>
      <c r="AZ563" s="10"/>
      <c r="BA563" s="10"/>
      <c r="BB563" s="10"/>
      <c r="BC563" s="10"/>
      <c r="BD563" s="10"/>
      <c r="BE563" s="10"/>
      <c r="BF563" s="10"/>
      <c r="BG563" s="10"/>
      <c r="BH563" s="10"/>
      <c r="BI563" s="10"/>
      <c r="BJ563" s="10"/>
      <c r="BK563" s="10"/>
      <c r="BL563" s="10"/>
      <c r="BM563" s="10"/>
      <c r="BN563" s="10"/>
      <c r="BO563" s="10"/>
      <c r="BP563" s="10"/>
      <c r="BQ563" s="10"/>
      <c r="BR563" s="10"/>
      <c r="BS563" s="10"/>
    </row>
    <row r="564" spans="1:71" ht="16.5" customHeight="1" x14ac:dyDescent="0.3">
      <c r="A564" s="10"/>
      <c r="B564" s="20">
        <f t="shared" si="122"/>
        <v>0</v>
      </c>
      <c r="C564" s="20">
        <f t="shared" si="122"/>
        <v>-1232</v>
      </c>
      <c r="D564" s="20">
        <f t="shared" si="122"/>
        <v>66560</v>
      </c>
      <c r="E564" s="20">
        <f t="shared" si="122"/>
        <v>-17603</v>
      </c>
      <c r="F564" s="20">
        <f t="shared" si="122"/>
        <v>0</v>
      </c>
      <c r="G564" s="20">
        <f t="shared" si="122"/>
        <v>0</v>
      </c>
      <c r="H564" s="20">
        <f t="shared" si="122"/>
        <v>0</v>
      </c>
      <c r="I564" s="20">
        <f t="shared" si="122"/>
        <v>0</v>
      </c>
      <c r="J564" s="20">
        <f t="shared" si="122"/>
        <v>0</v>
      </c>
      <c r="K564" s="20">
        <f t="shared" si="122"/>
        <v>0</v>
      </c>
      <c r="L564" s="20">
        <f t="shared" si="122"/>
        <v>0</v>
      </c>
      <c r="M564" s="20">
        <f t="shared" si="122"/>
        <v>0</v>
      </c>
      <c r="N564" s="21">
        <f t="shared" si="122"/>
        <v>0</v>
      </c>
      <c r="O564" s="19"/>
      <c r="P564" s="22" t="s">
        <v>901</v>
      </c>
      <c r="Q564" s="10"/>
      <c r="R564" s="10"/>
      <c r="S564" s="10"/>
      <c r="T564" s="10"/>
      <c r="U564" s="10"/>
      <c r="V564" s="10"/>
      <c r="W564" s="10"/>
      <c r="X564" s="10"/>
      <c r="Y564" s="10"/>
      <c r="Z564" s="10"/>
      <c r="AA564" s="10"/>
      <c r="AB564" s="10"/>
      <c r="AC564" s="10"/>
      <c r="AD564" s="10"/>
      <c r="AE564" s="10"/>
      <c r="AF564" s="10"/>
      <c r="AG564" s="10"/>
      <c r="AH564" s="10"/>
      <c r="AI564" s="10"/>
      <c r="AJ564" s="10"/>
      <c r="AK564" s="10"/>
      <c r="AL564" s="10"/>
      <c r="AM564" s="10"/>
      <c r="AN564" s="10"/>
      <c r="AO564" s="10"/>
      <c r="AP564" s="10"/>
      <c r="AQ564" s="10"/>
      <c r="AR564" s="10"/>
      <c r="AS564" s="10"/>
      <c r="AT564" s="10"/>
      <c r="AU564" s="10"/>
      <c r="AV564" s="10"/>
      <c r="AW564" s="10"/>
      <c r="AX564" s="10"/>
      <c r="AY564" s="10"/>
      <c r="AZ564" s="10"/>
      <c r="BA564" s="10"/>
      <c r="BB564" s="10"/>
      <c r="BC564" s="10"/>
      <c r="BD564" s="10"/>
      <c r="BE564" s="10"/>
      <c r="BF564" s="10"/>
      <c r="BG564" s="10"/>
      <c r="BH564" s="10"/>
      <c r="BI564" s="10"/>
      <c r="BJ564" s="10"/>
      <c r="BK564" s="10"/>
      <c r="BL564" s="10"/>
      <c r="BM564" s="10"/>
      <c r="BN564" s="10"/>
      <c r="BO564" s="10"/>
      <c r="BP564" s="10"/>
      <c r="BQ564" s="10"/>
      <c r="BR564" s="10"/>
      <c r="BS564" s="10"/>
    </row>
    <row r="565" spans="1:71" ht="16.5" customHeight="1" x14ac:dyDescent="0.3">
      <c r="A565" s="10"/>
      <c r="B565" s="20">
        <f t="shared" si="122"/>
        <v>0</v>
      </c>
      <c r="C565" s="20">
        <f t="shared" si="122"/>
        <v>-43449.440000000002</v>
      </c>
      <c r="D565" s="20">
        <f t="shared" si="122"/>
        <v>60876.79</v>
      </c>
      <c r="E565" s="20">
        <f t="shared" si="122"/>
        <v>0</v>
      </c>
      <c r="F565" s="20">
        <f t="shared" si="122"/>
        <v>0</v>
      </c>
      <c r="G565" s="20">
        <f t="shared" si="122"/>
        <v>0</v>
      </c>
      <c r="H565" s="20">
        <f t="shared" si="122"/>
        <v>0</v>
      </c>
      <c r="I565" s="20">
        <f t="shared" si="122"/>
        <v>0</v>
      </c>
      <c r="J565" s="20">
        <f t="shared" si="122"/>
        <v>0</v>
      </c>
      <c r="K565" s="20">
        <f t="shared" si="122"/>
        <v>0</v>
      </c>
      <c r="L565" s="20">
        <f t="shared" si="122"/>
        <v>0</v>
      </c>
      <c r="M565" s="20">
        <f t="shared" si="122"/>
        <v>0</v>
      </c>
      <c r="N565" s="21" t="str">
        <f t="shared" si="122"/>
        <v/>
      </c>
      <c r="O565" s="19"/>
      <c r="P565" s="22" t="s">
        <v>902</v>
      </c>
      <c r="Q565" s="10"/>
      <c r="R565" s="10"/>
      <c r="S565" s="10"/>
      <c r="T565" s="10"/>
      <c r="U565" s="10"/>
      <c r="V565" s="10"/>
      <c r="W565" s="10"/>
      <c r="X565" s="10"/>
      <c r="Y565" s="10"/>
      <c r="Z565" s="10"/>
      <c r="AA565" s="10"/>
      <c r="AB565" s="10"/>
      <c r="AC565" s="10"/>
      <c r="AD565" s="10"/>
      <c r="AE565" s="10"/>
      <c r="AF565" s="10"/>
      <c r="AG565" s="10"/>
      <c r="AH565" s="10"/>
      <c r="AI565" s="10"/>
      <c r="AJ565" s="10"/>
      <c r="AK565" s="10"/>
      <c r="AL565" s="10"/>
      <c r="AM565" s="10"/>
      <c r="AN565" s="10"/>
      <c r="AO565" s="10"/>
      <c r="AP565" s="10"/>
      <c r="AQ565" s="10"/>
      <c r="AR565" s="10"/>
      <c r="AS565" s="10"/>
      <c r="AT565" s="10"/>
      <c r="AU565" s="10"/>
      <c r="AV565" s="10"/>
      <c r="AW565" s="10"/>
      <c r="AX565" s="10"/>
      <c r="AY565" s="10"/>
      <c r="AZ565" s="10"/>
      <c r="BA565" s="10"/>
      <c r="BB565" s="10"/>
      <c r="BC565" s="10"/>
      <c r="BD565" s="10"/>
      <c r="BE565" s="10"/>
      <c r="BF565" s="10"/>
      <c r="BG565" s="10"/>
      <c r="BH565" s="10"/>
      <c r="BI565" s="10"/>
      <c r="BJ565" s="10"/>
      <c r="BK565" s="10"/>
      <c r="BL565" s="10"/>
      <c r="BM565" s="10"/>
      <c r="BN565" s="10"/>
      <c r="BO565" s="10"/>
      <c r="BP565" s="10"/>
      <c r="BQ565" s="10"/>
      <c r="BR565" s="10"/>
      <c r="BS565" s="10"/>
    </row>
    <row r="566" spans="1:71" ht="16.5" customHeight="1" x14ac:dyDescent="0.3">
      <c r="A566" s="10"/>
      <c r="B566" s="163" t="s">
        <v>863</v>
      </c>
      <c r="C566" s="158"/>
      <c r="D566" s="158"/>
      <c r="E566" s="158"/>
      <c r="F566" s="158"/>
      <c r="G566" s="158"/>
      <c r="H566" s="158"/>
      <c r="I566" s="158"/>
      <c r="J566" s="158"/>
      <c r="K566" s="158"/>
      <c r="L566" s="158"/>
      <c r="M566" s="158"/>
      <c r="N566" s="159"/>
      <c r="O566" s="10"/>
      <c r="P566" s="10"/>
      <c r="Q566" s="10"/>
      <c r="R566" s="10"/>
      <c r="S566" s="10"/>
      <c r="T566" s="10"/>
      <c r="U566" s="10"/>
      <c r="V566" s="10"/>
      <c r="W566" s="10"/>
      <c r="X566" s="10"/>
      <c r="Y566" s="10"/>
      <c r="Z566" s="10"/>
      <c r="AA566" s="10"/>
      <c r="AB566" s="10"/>
      <c r="AC566" s="10"/>
      <c r="AD566" s="10"/>
      <c r="AE566" s="10"/>
      <c r="AF566" s="10"/>
      <c r="AG566" s="10"/>
      <c r="AH566" s="10"/>
      <c r="AI566" s="10"/>
      <c r="AJ566" s="10"/>
      <c r="AK566" s="10"/>
      <c r="AL566" s="10"/>
      <c r="AM566" s="10"/>
      <c r="AN566" s="10"/>
      <c r="AO566" s="10"/>
      <c r="AP566" s="10"/>
      <c r="AQ566" s="10"/>
      <c r="AR566" s="10"/>
      <c r="AS566" s="10"/>
      <c r="AT566" s="10"/>
      <c r="AU566" s="10"/>
      <c r="AV566" s="10"/>
      <c r="AW566" s="10"/>
      <c r="AX566" s="10"/>
      <c r="AY566" s="10"/>
      <c r="AZ566" s="10"/>
      <c r="BA566" s="10"/>
      <c r="BB566" s="10"/>
      <c r="BC566" s="10"/>
      <c r="BD566" s="10"/>
      <c r="BE566" s="10"/>
      <c r="BF566" s="10"/>
      <c r="BG566" s="10"/>
      <c r="BH566" s="10"/>
      <c r="BI566" s="10"/>
      <c r="BJ566" s="10"/>
      <c r="BK566" s="10"/>
      <c r="BL566" s="10"/>
      <c r="BM566" s="10"/>
      <c r="BN566" s="10"/>
      <c r="BO566" s="10"/>
      <c r="BP566" s="10"/>
      <c r="BQ566" s="10"/>
      <c r="BR566" s="10"/>
      <c r="BS566" s="10"/>
    </row>
    <row r="567" spans="1:71" ht="16.5" customHeight="1" x14ac:dyDescent="0.3">
      <c r="A567" s="10"/>
      <c r="B567" s="20">
        <f t="shared" ref="B567:N570" si="123">IFERROR(VLOOKUP($B$566,$208:$319,MATCH($P567&amp;"/"&amp;B$324,$206:$206,0),FALSE),"")</f>
        <v>1303479</v>
      </c>
      <c r="C567" s="20">
        <f t="shared" si="123"/>
        <v>2834107</v>
      </c>
      <c r="D567" s="20">
        <f t="shared" si="123"/>
        <v>1963186</v>
      </c>
      <c r="E567" s="20">
        <f t="shared" si="123"/>
        <v>890789</v>
      </c>
      <c r="F567" s="20">
        <f t="shared" si="123"/>
        <v>1398435</v>
      </c>
      <c r="G567" s="20">
        <f t="shared" si="123"/>
        <v>1898823</v>
      </c>
      <c r="H567" s="20">
        <f t="shared" si="123"/>
        <v>4754391</v>
      </c>
      <c r="I567" s="20">
        <f t="shared" si="123"/>
        <v>5499018</v>
      </c>
      <c r="J567" s="20">
        <f t="shared" si="123"/>
        <v>5167556</v>
      </c>
      <c r="K567" s="20">
        <f t="shared" si="123"/>
        <v>1694787</v>
      </c>
      <c r="L567" s="20">
        <f t="shared" si="123"/>
        <v>2531697</v>
      </c>
      <c r="M567" s="20">
        <f t="shared" si="123"/>
        <v>2557754</v>
      </c>
      <c r="N567" s="21">
        <f t="shared" si="123"/>
        <v>2252844</v>
      </c>
      <c r="O567" s="19"/>
      <c r="P567" s="22" t="s">
        <v>899</v>
      </c>
      <c r="Q567" s="10"/>
      <c r="R567" s="10"/>
      <c r="S567" s="10"/>
      <c r="T567" s="10"/>
      <c r="U567" s="10"/>
      <c r="V567" s="10"/>
      <c r="W567" s="10"/>
      <c r="X567" s="10"/>
      <c r="Y567" s="10"/>
      <c r="Z567" s="10"/>
      <c r="AA567" s="10"/>
      <c r="AB567" s="10"/>
      <c r="AC567" s="10"/>
      <c r="AD567" s="10"/>
      <c r="AE567" s="10"/>
      <c r="AF567" s="10"/>
      <c r="AG567" s="10"/>
      <c r="AH567" s="10"/>
      <c r="AI567" s="10"/>
      <c r="AJ567" s="10"/>
      <c r="AK567" s="10"/>
      <c r="AL567" s="10"/>
      <c r="AM567" s="10"/>
      <c r="AN567" s="10"/>
      <c r="AO567" s="10"/>
      <c r="AP567" s="10"/>
      <c r="AQ567" s="10"/>
      <c r="AR567" s="10"/>
      <c r="AS567" s="10"/>
      <c r="AT567" s="10"/>
      <c r="AU567" s="10"/>
      <c r="AV567" s="10"/>
      <c r="AW567" s="10"/>
      <c r="AX567" s="10"/>
      <c r="AY567" s="10"/>
      <c r="AZ567" s="10"/>
      <c r="BA567" s="10"/>
      <c r="BB567" s="10"/>
      <c r="BC567" s="10"/>
      <c r="BD567" s="10"/>
      <c r="BE567" s="10"/>
      <c r="BF567" s="10"/>
      <c r="BG567" s="10"/>
      <c r="BH567" s="10"/>
      <c r="BI567" s="10"/>
      <c r="BJ567" s="10"/>
      <c r="BK567" s="10"/>
      <c r="BL567" s="10"/>
      <c r="BM567" s="10"/>
      <c r="BN567" s="10"/>
      <c r="BO567" s="10"/>
      <c r="BP567" s="10"/>
      <c r="BQ567" s="10"/>
      <c r="BR567" s="10"/>
      <c r="BS567" s="10"/>
    </row>
    <row r="568" spans="1:71" ht="16.5" customHeight="1" x14ac:dyDescent="0.3">
      <c r="A568" s="10"/>
      <c r="B568" s="20">
        <f t="shared" si="123"/>
        <v>1703862</v>
      </c>
      <c r="C568" s="20">
        <f t="shared" si="123"/>
        <v>5620727</v>
      </c>
      <c r="D568" s="20">
        <f t="shared" si="123"/>
        <v>2042667</v>
      </c>
      <c r="E568" s="20">
        <f t="shared" si="123"/>
        <v>4401616</v>
      </c>
      <c r="F568" s="20">
        <f t="shared" si="123"/>
        <v>2672452</v>
      </c>
      <c r="G568" s="20">
        <f t="shared" si="123"/>
        <v>51034</v>
      </c>
      <c r="H568" s="20">
        <f t="shared" si="123"/>
        <v>7904228</v>
      </c>
      <c r="I568" s="20">
        <f t="shared" si="123"/>
        <v>9659761</v>
      </c>
      <c r="J568" s="20">
        <f t="shared" si="123"/>
        <v>5986938</v>
      </c>
      <c r="K568" s="20">
        <f t="shared" si="123"/>
        <v>4275430</v>
      </c>
      <c r="L568" s="20">
        <f t="shared" si="123"/>
        <v>7528892</v>
      </c>
      <c r="M568" s="20">
        <f t="shared" si="123"/>
        <v>4654181</v>
      </c>
      <c r="N568" s="21">
        <f t="shared" si="123"/>
        <v>8456203</v>
      </c>
      <c r="O568" s="19"/>
      <c r="P568" s="22" t="s">
        <v>900</v>
      </c>
      <c r="Q568" s="10"/>
      <c r="R568" s="10"/>
      <c r="S568" s="10"/>
      <c r="T568" s="10"/>
      <c r="U568" s="10"/>
      <c r="V568" s="10"/>
      <c r="W568" s="10"/>
      <c r="X568" s="10"/>
      <c r="Y568" s="10"/>
      <c r="Z568" s="10"/>
      <c r="AA568" s="10"/>
      <c r="AB568" s="10"/>
      <c r="AC568" s="10"/>
      <c r="AD568" s="10"/>
      <c r="AE568" s="10"/>
      <c r="AF568" s="10"/>
      <c r="AG568" s="10"/>
      <c r="AH568" s="10"/>
      <c r="AI568" s="10"/>
      <c r="AJ568" s="10"/>
      <c r="AK568" s="10"/>
      <c r="AL568" s="10"/>
      <c r="AM568" s="10"/>
      <c r="AN568" s="10"/>
      <c r="AO568" s="10"/>
      <c r="AP568" s="10"/>
      <c r="AQ568" s="10"/>
      <c r="AR568" s="10"/>
      <c r="AS568" s="10"/>
      <c r="AT568" s="10"/>
      <c r="AU568" s="10"/>
      <c r="AV568" s="10"/>
      <c r="AW568" s="10"/>
      <c r="AX568" s="10"/>
      <c r="AY568" s="10"/>
      <c r="AZ568" s="10"/>
      <c r="BA568" s="10"/>
      <c r="BB568" s="10"/>
      <c r="BC568" s="10"/>
      <c r="BD568" s="10"/>
      <c r="BE568" s="10"/>
      <c r="BF568" s="10"/>
      <c r="BG568" s="10"/>
      <c r="BH568" s="10"/>
      <c r="BI568" s="10"/>
      <c r="BJ568" s="10"/>
      <c r="BK568" s="10"/>
      <c r="BL568" s="10"/>
      <c r="BM568" s="10"/>
      <c r="BN568" s="10"/>
      <c r="BO568" s="10"/>
      <c r="BP568" s="10"/>
      <c r="BQ568" s="10"/>
      <c r="BR568" s="10"/>
      <c r="BS568" s="10"/>
    </row>
    <row r="569" spans="1:71" ht="16.5" customHeight="1" x14ac:dyDescent="0.3">
      <c r="A569" s="10"/>
      <c r="B569" s="20">
        <f t="shared" si="123"/>
        <v>-676683</v>
      </c>
      <c r="C569" s="20">
        <f t="shared" si="123"/>
        <v>5928163</v>
      </c>
      <c r="D569" s="20">
        <f t="shared" si="123"/>
        <v>2500918</v>
      </c>
      <c r="E569" s="20">
        <f t="shared" si="123"/>
        <v>3574265</v>
      </c>
      <c r="F569" s="20">
        <f t="shared" si="123"/>
        <v>5227877</v>
      </c>
      <c r="G569" s="20">
        <f t="shared" si="123"/>
        <v>3203290</v>
      </c>
      <c r="H569" s="20">
        <f t="shared" si="123"/>
        <v>10463551</v>
      </c>
      <c r="I569" s="20">
        <f t="shared" si="123"/>
        <v>15806633</v>
      </c>
      <c r="J569" s="20">
        <f t="shared" si="123"/>
        <v>7135809</v>
      </c>
      <c r="K569" s="20">
        <f t="shared" si="123"/>
        <v>5492314</v>
      </c>
      <c r="L569" s="20">
        <f t="shared" si="123"/>
        <v>10650956</v>
      </c>
      <c r="M569" s="20">
        <f t="shared" si="123"/>
        <v>6749131</v>
      </c>
      <c r="N569" s="21">
        <f t="shared" si="123"/>
        <v>11511636</v>
      </c>
      <c r="O569" s="19"/>
      <c r="P569" s="22" t="s">
        <v>901</v>
      </c>
      <c r="Q569" s="10"/>
      <c r="R569" s="10"/>
      <c r="S569" s="10"/>
      <c r="T569" s="10"/>
      <c r="U569" s="10"/>
      <c r="V569" s="10"/>
      <c r="W569" s="10"/>
      <c r="X569" s="10"/>
      <c r="Y569" s="10"/>
      <c r="Z569" s="10"/>
      <c r="AA569" s="10"/>
      <c r="AB569" s="10"/>
      <c r="AC569" s="10"/>
      <c r="AD569" s="10"/>
      <c r="AE569" s="10"/>
      <c r="AF569" s="10"/>
      <c r="AG569" s="10"/>
      <c r="AH569" s="10"/>
      <c r="AI569" s="10"/>
      <c r="AJ569" s="10"/>
      <c r="AK569" s="10"/>
      <c r="AL569" s="10"/>
      <c r="AM569" s="10"/>
      <c r="AN569" s="10"/>
      <c r="AO569" s="10"/>
      <c r="AP569" s="10"/>
      <c r="AQ569" s="10"/>
      <c r="AR569" s="10"/>
      <c r="AS569" s="10"/>
      <c r="AT569" s="10"/>
      <c r="AU569" s="10"/>
      <c r="AV569" s="10"/>
      <c r="AW569" s="10"/>
      <c r="AX569" s="10"/>
      <c r="AY569" s="10"/>
      <c r="AZ569" s="10"/>
      <c r="BA569" s="10"/>
      <c r="BB569" s="10"/>
      <c r="BC569" s="10"/>
      <c r="BD569" s="10"/>
      <c r="BE569" s="10"/>
      <c r="BF569" s="10"/>
      <c r="BG569" s="10"/>
      <c r="BH569" s="10"/>
      <c r="BI569" s="10"/>
      <c r="BJ569" s="10"/>
      <c r="BK569" s="10"/>
      <c r="BL569" s="10"/>
      <c r="BM569" s="10"/>
      <c r="BN569" s="10"/>
      <c r="BO569" s="10"/>
      <c r="BP569" s="10"/>
      <c r="BQ569" s="10"/>
      <c r="BR569" s="10"/>
      <c r="BS569" s="10"/>
    </row>
    <row r="570" spans="1:71" ht="16.5" customHeight="1" x14ac:dyDescent="0.3">
      <c r="A570" s="10"/>
      <c r="B570" s="20">
        <f t="shared" si="123"/>
        <v>790334</v>
      </c>
      <c r="C570" s="20">
        <f t="shared" si="123"/>
        <v>8577730.0299999993</v>
      </c>
      <c r="D570" s="20">
        <f t="shared" si="123"/>
        <v>3423405.42</v>
      </c>
      <c r="E570" s="20">
        <f t="shared" si="123"/>
        <v>5462004.9199999999</v>
      </c>
      <c r="F570" s="20">
        <f t="shared" si="123"/>
        <v>4450813.2259999998</v>
      </c>
      <c r="G570" s="20">
        <f t="shared" si="123"/>
        <v>3871091.68</v>
      </c>
      <c r="H570" s="20">
        <f t="shared" si="123"/>
        <v>9275835.7860000003</v>
      </c>
      <c r="I570" s="20">
        <f t="shared" si="123"/>
        <v>14874462.960000001</v>
      </c>
      <c r="J570" s="20">
        <f t="shared" si="123"/>
        <v>7769889</v>
      </c>
      <c r="K570" s="20">
        <f t="shared" si="123"/>
        <v>6817769</v>
      </c>
      <c r="L570" s="20">
        <f t="shared" si="123"/>
        <v>12865963</v>
      </c>
      <c r="M570" s="20">
        <f t="shared" si="123"/>
        <v>11755298</v>
      </c>
      <c r="N570" s="21" t="str">
        <f t="shared" si="123"/>
        <v/>
      </c>
      <c r="O570" s="19"/>
      <c r="P570" s="22" t="s">
        <v>902</v>
      </c>
      <c r="Q570" s="10"/>
      <c r="R570" s="10"/>
      <c r="S570" s="10"/>
      <c r="T570" s="10"/>
      <c r="U570" s="10"/>
      <c r="V570" s="10"/>
      <c r="W570" s="10"/>
      <c r="X570" s="10"/>
      <c r="Y570" s="10"/>
      <c r="Z570" s="10"/>
      <c r="AA570" s="10"/>
      <c r="AB570" s="10"/>
      <c r="AC570" s="10"/>
      <c r="AD570" s="10"/>
      <c r="AE570" s="10"/>
      <c r="AF570" s="10"/>
      <c r="AG570" s="10"/>
      <c r="AH570" s="10"/>
      <c r="AI570" s="10"/>
      <c r="AJ570" s="10"/>
      <c r="AK570" s="10"/>
      <c r="AL570" s="10"/>
      <c r="AM570" s="10"/>
      <c r="AN570" s="10"/>
      <c r="AO570" s="10"/>
      <c r="AP570" s="10"/>
      <c r="AQ570" s="10"/>
      <c r="AR570" s="10"/>
      <c r="AS570" s="10"/>
      <c r="AT570" s="10"/>
      <c r="AU570" s="10"/>
      <c r="AV570" s="10"/>
      <c r="AW570" s="10"/>
      <c r="AX570" s="10"/>
      <c r="AY570" s="10"/>
      <c r="AZ570" s="10"/>
      <c r="BA570" s="10"/>
      <c r="BB570" s="10"/>
      <c r="BC570" s="10"/>
      <c r="BD570" s="10"/>
      <c r="BE570" s="10"/>
      <c r="BF570" s="10"/>
      <c r="BG570" s="10"/>
      <c r="BH570" s="10"/>
      <c r="BI570" s="10"/>
      <c r="BJ570" s="10"/>
      <c r="BK570" s="10"/>
      <c r="BL570" s="10"/>
      <c r="BM570" s="10"/>
      <c r="BN570" s="10"/>
      <c r="BO570" s="10"/>
      <c r="BP570" s="10"/>
      <c r="BQ570" s="10"/>
      <c r="BR570" s="10"/>
      <c r="BS570" s="10"/>
    </row>
    <row r="571" spans="1:71" ht="16.5" customHeight="1" x14ac:dyDescent="0.3">
      <c r="A571" s="10"/>
      <c r="B571" s="40">
        <f t="shared" ref="B571:M571" si="124">B570/B$546</f>
        <v>0.41742338896450393</v>
      </c>
      <c r="C571" s="40">
        <f t="shared" si="124"/>
        <v>3.2672050843241967</v>
      </c>
      <c r="D571" s="40">
        <f t="shared" si="124"/>
        <v>1.3577522996362701</v>
      </c>
      <c r="E571" s="40">
        <f t="shared" si="124"/>
        <v>1.5380102242953022</v>
      </c>
      <c r="F571" s="40">
        <f t="shared" si="124"/>
        <v>1.0905215528541696</v>
      </c>
      <c r="G571" s="40">
        <f t="shared" si="124"/>
        <v>1.8998728769263917</v>
      </c>
      <c r="H571" s="40">
        <f t="shared" si="124"/>
        <v>2.1113859541181976</v>
      </c>
      <c r="I571" s="40">
        <f t="shared" si="124"/>
        <v>3.2726932806925908</v>
      </c>
      <c r="J571" s="40">
        <f t="shared" si="124"/>
        <v>1.7852391013846485</v>
      </c>
      <c r="K571" s="40">
        <f t="shared" si="124"/>
        <v>1.4767157059169831</v>
      </c>
      <c r="L571" s="40">
        <f t="shared" si="124"/>
        <v>5.8774050903243635</v>
      </c>
      <c r="M571" s="40">
        <f t="shared" si="124"/>
        <v>4.2614433438159889</v>
      </c>
      <c r="N571" s="40">
        <f>IFERROR(N570/N$546,IFERROR(N569/N$546,IFERROR(N568/N$546,N567/N$546)))</f>
        <v>1.8029721789714255</v>
      </c>
      <c r="O571" s="19">
        <f>RATE(M$324-C$324,,-C571,M571)</f>
        <v>2.6923357991914115E-2</v>
      </c>
      <c r="P571" s="24" t="s">
        <v>922</v>
      </c>
      <c r="Q571" s="10"/>
      <c r="R571" s="10"/>
      <c r="S571" s="10"/>
      <c r="T571" s="10"/>
      <c r="U571" s="10"/>
      <c r="V571" s="10"/>
      <c r="W571" s="10"/>
      <c r="X571" s="10"/>
      <c r="Y571" s="10"/>
      <c r="Z571" s="10"/>
      <c r="AA571" s="10"/>
      <c r="AB571" s="10"/>
      <c r="AC571" s="10"/>
      <c r="AD571" s="10"/>
      <c r="AE571" s="10"/>
      <c r="AF571" s="10"/>
      <c r="AG571" s="10"/>
      <c r="AH571" s="10"/>
      <c r="AI571" s="10"/>
      <c r="AJ571" s="10"/>
      <c r="AK571" s="10"/>
      <c r="AL571" s="10"/>
      <c r="AM571" s="10"/>
      <c r="AN571" s="10"/>
      <c r="AO571" s="10"/>
      <c r="AP571" s="10"/>
      <c r="AQ571" s="10"/>
      <c r="AR571" s="10"/>
      <c r="AS571" s="10"/>
      <c r="AT571" s="10"/>
      <c r="AU571" s="10"/>
      <c r="AV571" s="10"/>
      <c r="AW571" s="10"/>
      <c r="AX571" s="10"/>
      <c r="AY571" s="10"/>
      <c r="AZ571" s="10"/>
      <c r="BA571" s="10"/>
      <c r="BB571" s="10"/>
      <c r="BC571" s="10"/>
      <c r="BD571" s="10"/>
      <c r="BE571" s="10"/>
      <c r="BF571" s="10"/>
      <c r="BG571" s="10"/>
      <c r="BH571" s="10"/>
      <c r="BI571" s="10"/>
      <c r="BJ571" s="10"/>
      <c r="BK571" s="10"/>
      <c r="BL571" s="10"/>
      <c r="BM571" s="10"/>
      <c r="BN571" s="10"/>
      <c r="BO571" s="10"/>
      <c r="BP571" s="10"/>
      <c r="BQ571" s="10"/>
      <c r="BR571" s="10"/>
      <c r="BS571" s="10"/>
    </row>
    <row r="572" spans="1:71" ht="16.5" customHeight="1" x14ac:dyDescent="0.3">
      <c r="A572" s="10"/>
      <c r="B572" s="169" t="s">
        <v>923</v>
      </c>
      <c r="C572" s="158"/>
      <c r="D572" s="158"/>
      <c r="E572" s="158"/>
      <c r="F572" s="158"/>
      <c r="G572" s="158"/>
      <c r="H572" s="158"/>
      <c r="I572" s="158"/>
      <c r="J572" s="158"/>
      <c r="K572" s="158"/>
      <c r="L572" s="158"/>
      <c r="M572" s="158"/>
      <c r="N572" s="159"/>
      <c r="O572" s="10"/>
      <c r="P572" s="10"/>
      <c r="Q572" s="10"/>
      <c r="R572" s="10"/>
      <c r="S572" s="10"/>
      <c r="T572" s="10"/>
      <c r="U572" s="10"/>
      <c r="V572" s="10"/>
      <c r="W572" s="10"/>
      <c r="X572" s="10"/>
      <c r="Y572" s="10"/>
      <c r="Z572" s="10"/>
      <c r="AA572" s="10"/>
      <c r="AB572" s="10"/>
      <c r="AC572" s="10"/>
      <c r="AD572" s="10"/>
      <c r="AE572" s="10"/>
      <c r="AF572" s="10"/>
      <c r="AG572" s="10"/>
      <c r="AH572" s="10"/>
      <c r="AI572" s="10"/>
      <c r="AJ572" s="10"/>
      <c r="AK572" s="10"/>
      <c r="AL572" s="10"/>
      <c r="AM572" s="10"/>
      <c r="AN572" s="10"/>
      <c r="AO572" s="10"/>
      <c r="AP572" s="10"/>
      <c r="AQ572" s="10"/>
      <c r="AR572" s="10"/>
      <c r="AS572" s="10"/>
      <c r="AT572" s="10"/>
      <c r="AU572" s="10"/>
      <c r="AV572" s="10"/>
      <c r="AW572" s="10"/>
      <c r="AX572" s="10"/>
      <c r="AY572" s="10"/>
      <c r="AZ572" s="10"/>
      <c r="BA572" s="10"/>
      <c r="BB572" s="10"/>
      <c r="BC572" s="10"/>
      <c r="BD572" s="10"/>
      <c r="BE572" s="10"/>
      <c r="BF572" s="10"/>
      <c r="BG572" s="10"/>
      <c r="BH572" s="10"/>
      <c r="BI572" s="10"/>
      <c r="BJ572" s="10"/>
      <c r="BK572" s="10"/>
      <c r="BL572" s="10"/>
      <c r="BM572" s="10"/>
      <c r="BN572" s="10"/>
      <c r="BO572" s="10"/>
      <c r="BP572" s="10"/>
      <c r="BQ572" s="10"/>
      <c r="BR572" s="10"/>
      <c r="BS572" s="10"/>
    </row>
    <row r="573" spans="1:71" ht="16.5" customHeight="1" x14ac:dyDescent="0.3">
      <c r="A573" s="10"/>
      <c r="B573" s="20">
        <f t="shared" ref="B573:N576" si="125">IFERROR(B567+B589,"")</f>
        <v>855678</v>
      </c>
      <c r="C573" s="20">
        <f t="shared" si="125"/>
        <v>2444745</v>
      </c>
      <c r="D573" s="20">
        <f t="shared" si="125"/>
        <v>1298651</v>
      </c>
      <c r="E573" s="20">
        <f t="shared" si="125"/>
        <v>290434</v>
      </c>
      <c r="F573" s="20">
        <f t="shared" si="125"/>
        <v>734530</v>
      </c>
      <c r="G573" s="20">
        <f t="shared" si="125"/>
        <v>822450</v>
      </c>
      <c r="H573" s="20">
        <f t="shared" si="125"/>
        <v>4154249</v>
      </c>
      <c r="I573" s="20">
        <f t="shared" si="125"/>
        <v>4560071</v>
      </c>
      <c r="J573" s="20">
        <f t="shared" si="125"/>
        <v>4482936</v>
      </c>
      <c r="K573" s="20">
        <f t="shared" si="125"/>
        <v>690200</v>
      </c>
      <c r="L573" s="20">
        <f t="shared" si="125"/>
        <v>1299091</v>
      </c>
      <c r="M573" s="20">
        <f t="shared" si="125"/>
        <v>1592473</v>
      </c>
      <c r="N573" s="21">
        <f t="shared" si="125"/>
        <v>1040334</v>
      </c>
      <c r="O573" s="19"/>
      <c r="P573" s="22" t="s">
        <v>899</v>
      </c>
      <c r="Q573" s="10"/>
      <c r="R573" s="10"/>
      <c r="S573" s="10"/>
      <c r="T573" s="10"/>
      <c r="U573" s="10"/>
      <c r="V573" s="10"/>
      <c r="W573" s="10"/>
      <c r="X573" s="10"/>
      <c r="Y573" s="10"/>
      <c r="Z573" s="10"/>
      <c r="AA573" s="10"/>
      <c r="AB573" s="10"/>
      <c r="AC573" s="10"/>
      <c r="AD573" s="10"/>
      <c r="AE573" s="10"/>
      <c r="AF573" s="10"/>
      <c r="AG573" s="10"/>
      <c r="AH573" s="10"/>
      <c r="AI573" s="10"/>
      <c r="AJ573" s="10"/>
      <c r="AK573" s="10"/>
      <c r="AL573" s="10"/>
      <c r="AM573" s="10"/>
      <c r="AN573" s="10"/>
      <c r="AO573" s="10"/>
      <c r="AP573" s="10"/>
      <c r="AQ573" s="10"/>
      <c r="AR573" s="10"/>
      <c r="AS573" s="10"/>
      <c r="AT573" s="10"/>
      <c r="AU573" s="10"/>
      <c r="AV573" s="10"/>
      <c r="AW573" s="10"/>
      <c r="AX573" s="10"/>
      <c r="AY573" s="10"/>
      <c r="AZ573" s="10"/>
      <c r="BA573" s="10"/>
      <c r="BB573" s="10"/>
      <c r="BC573" s="10"/>
      <c r="BD573" s="10"/>
      <c r="BE573" s="10"/>
      <c r="BF573" s="10"/>
      <c r="BG573" s="10"/>
      <c r="BH573" s="10"/>
      <c r="BI573" s="10"/>
      <c r="BJ573" s="10"/>
      <c r="BK573" s="10"/>
      <c r="BL573" s="10"/>
      <c r="BM573" s="10"/>
      <c r="BN573" s="10"/>
      <c r="BO573" s="10"/>
      <c r="BP573" s="10"/>
      <c r="BQ573" s="10"/>
      <c r="BR573" s="10"/>
      <c r="BS573" s="10"/>
    </row>
    <row r="574" spans="1:71" ht="16.5" customHeight="1" x14ac:dyDescent="0.3">
      <c r="A574" s="10"/>
      <c r="B574" s="20">
        <f t="shared" si="125"/>
        <v>875715</v>
      </c>
      <c r="C574" s="20">
        <f t="shared" si="125"/>
        <v>4721544</v>
      </c>
      <c r="D574" s="20">
        <f t="shared" si="125"/>
        <v>826759</v>
      </c>
      <c r="E574" s="20">
        <f t="shared" si="125"/>
        <v>3009050</v>
      </c>
      <c r="F574" s="20">
        <f t="shared" si="125"/>
        <v>1018764</v>
      </c>
      <c r="G574" s="20">
        <f t="shared" si="125"/>
        <v>-2323136</v>
      </c>
      <c r="H574" s="20">
        <f t="shared" si="125"/>
        <v>6573834</v>
      </c>
      <c r="I574" s="20">
        <f t="shared" si="125"/>
        <v>7946870</v>
      </c>
      <c r="J574" s="20">
        <f t="shared" si="125"/>
        <v>4453591</v>
      </c>
      <c r="K574" s="20">
        <f t="shared" si="125"/>
        <v>1891831</v>
      </c>
      <c r="L574" s="20">
        <f t="shared" si="125"/>
        <v>4975965</v>
      </c>
      <c r="M574" s="20">
        <f t="shared" si="125"/>
        <v>2516958</v>
      </c>
      <c r="N574" s="21">
        <f t="shared" si="125"/>
        <v>6426828</v>
      </c>
      <c r="O574" s="19"/>
      <c r="P574" s="22" t="s">
        <v>900</v>
      </c>
      <c r="Q574" s="10"/>
      <c r="R574" s="10"/>
      <c r="S574" s="10"/>
      <c r="T574" s="10"/>
      <c r="U574" s="10"/>
      <c r="V574" s="10"/>
      <c r="W574" s="10"/>
      <c r="X574" s="10"/>
      <c r="Y574" s="10"/>
      <c r="Z574" s="10"/>
      <c r="AA574" s="10"/>
      <c r="AB574" s="10"/>
      <c r="AC574" s="10"/>
      <c r="AD574" s="10"/>
      <c r="AE574" s="10"/>
      <c r="AF574" s="10"/>
      <c r="AG574" s="10"/>
      <c r="AH574" s="10"/>
      <c r="AI574" s="10"/>
      <c r="AJ574" s="10"/>
      <c r="AK574" s="10"/>
      <c r="AL574" s="10"/>
      <c r="AM574" s="10"/>
      <c r="AN574" s="10"/>
      <c r="AO574" s="10"/>
      <c r="AP574" s="10"/>
      <c r="AQ574" s="10"/>
      <c r="AR574" s="10"/>
      <c r="AS574" s="10"/>
      <c r="AT574" s="10"/>
      <c r="AU574" s="10"/>
      <c r="AV574" s="10"/>
      <c r="AW574" s="10"/>
      <c r="AX574" s="10"/>
      <c r="AY574" s="10"/>
      <c r="AZ574" s="10"/>
      <c r="BA574" s="10"/>
      <c r="BB574" s="10"/>
      <c r="BC574" s="10"/>
      <c r="BD574" s="10"/>
      <c r="BE574" s="10"/>
      <c r="BF574" s="10"/>
      <c r="BG574" s="10"/>
      <c r="BH574" s="10"/>
      <c r="BI574" s="10"/>
      <c r="BJ574" s="10"/>
      <c r="BK574" s="10"/>
      <c r="BL574" s="10"/>
      <c r="BM574" s="10"/>
      <c r="BN574" s="10"/>
      <c r="BO574" s="10"/>
      <c r="BP574" s="10"/>
      <c r="BQ574" s="10"/>
      <c r="BR574" s="10"/>
      <c r="BS574" s="10"/>
    </row>
    <row r="575" spans="1:71" ht="16.5" customHeight="1" x14ac:dyDescent="0.3">
      <c r="A575" s="10"/>
      <c r="B575" s="20">
        <f t="shared" si="125"/>
        <v>-1914725</v>
      </c>
      <c r="C575" s="20">
        <f t="shared" si="125"/>
        <v>4366049</v>
      </c>
      <c r="D575" s="20">
        <f t="shared" si="125"/>
        <v>716451</v>
      </c>
      <c r="E575" s="20">
        <f t="shared" si="125"/>
        <v>1246083</v>
      </c>
      <c r="F575" s="20">
        <f t="shared" si="125"/>
        <v>2616234</v>
      </c>
      <c r="G575" s="20">
        <f t="shared" si="125"/>
        <v>-170089</v>
      </c>
      <c r="H575" s="20">
        <f t="shared" si="125"/>
        <v>8177308</v>
      </c>
      <c r="I575" s="20">
        <f t="shared" si="125"/>
        <v>13444288</v>
      </c>
      <c r="J575" s="20">
        <f t="shared" si="125"/>
        <v>4262070</v>
      </c>
      <c r="K575" s="20">
        <f t="shared" si="125"/>
        <v>1615770</v>
      </c>
      <c r="L575" s="20">
        <f t="shared" si="125"/>
        <v>6927884</v>
      </c>
      <c r="M575" s="20">
        <f t="shared" si="125"/>
        <v>3401987</v>
      </c>
      <c r="N575" s="21">
        <f t="shared" si="125"/>
        <v>8644621</v>
      </c>
      <c r="O575" s="19"/>
      <c r="P575" s="22" t="s">
        <v>901</v>
      </c>
      <c r="Q575" s="10"/>
      <c r="R575" s="10"/>
      <c r="S575" s="10"/>
      <c r="T575" s="10"/>
      <c r="U575" s="10"/>
      <c r="V575" s="10"/>
      <c r="W575" s="10"/>
      <c r="X575" s="10"/>
      <c r="Y575" s="10"/>
      <c r="Z575" s="10"/>
      <c r="AA575" s="10"/>
      <c r="AB575" s="10"/>
      <c r="AC575" s="10"/>
      <c r="AD575" s="10"/>
      <c r="AE575" s="10"/>
      <c r="AF575" s="10"/>
      <c r="AG575" s="10"/>
      <c r="AH575" s="10"/>
      <c r="AI575" s="10"/>
      <c r="AJ575" s="10"/>
      <c r="AK575" s="10"/>
      <c r="AL575" s="10"/>
      <c r="AM575" s="10"/>
      <c r="AN575" s="10"/>
      <c r="AO575" s="10"/>
      <c r="AP575" s="10"/>
      <c r="AQ575" s="10"/>
      <c r="AR575" s="10"/>
      <c r="AS575" s="10"/>
      <c r="AT575" s="10"/>
      <c r="AU575" s="10"/>
      <c r="AV575" s="10"/>
      <c r="AW575" s="10"/>
      <c r="AX575" s="10"/>
      <c r="AY575" s="10"/>
      <c r="AZ575" s="10"/>
      <c r="BA575" s="10"/>
      <c r="BB575" s="10"/>
      <c r="BC575" s="10"/>
      <c r="BD575" s="10"/>
      <c r="BE575" s="10"/>
      <c r="BF575" s="10"/>
      <c r="BG575" s="10"/>
      <c r="BH575" s="10"/>
      <c r="BI575" s="10"/>
      <c r="BJ575" s="10"/>
      <c r="BK575" s="10"/>
      <c r="BL575" s="10"/>
      <c r="BM575" s="10"/>
      <c r="BN575" s="10"/>
      <c r="BO575" s="10"/>
      <c r="BP575" s="10"/>
      <c r="BQ575" s="10"/>
      <c r="BR575" s="10"/>
      <c r="BS575" s="10"/>
    </row>
    <row r="576" spans="1:71" ht="16.5" customHeight="1" x14ac:dyDescent="0.3">
      <c r="A576" s="10"/>
      <c r="B576" s="20">
        <f t="shared" si="125"/>
        <v>-920042</v>
      </c>
      <c r="C576" s="31">
        <f t="shared" si="125"/>
        <v>6607647.6799999997</v>
      </c>
      <c r="D576" s="31">
        <f t="shared" si="125"/>
        <v>1067411.7699999996</v>
      </c>
      <c r="E576" s="31">
        <f t="shared" si="125"/>
        <v>2282846.44</v>
      </c>
      <c r="F576" s="31">
        <f t="shared" si="125"/>
        <v>894251.75499999989</v>
      </c>
      <c r="G576" s="31">
        <f t="shared" si="125"/>
        <v>-5663.4729999997653</v>
      </c>
      <c r="H576" s="31">
        <f t="shared" si="125"/>
        <v>6046094.7719999999</v>
      </c>
      <c r="I576" s="31">
        <f t="shared" si="125"/>
        <v>11693690.110000001</v>
      </c>
      <c r="J576" s="31">
        <f t="shared" si="125"/>
        <v>3836961</v>
      </c>
      <c r="K576" s="31">
        <f t="shared" si="125"/>
        <v>1312751</v>
      </c>
      <c r="L576" s="31">
        <f t="shared" si="125"/>
        <v>7967707</v>
      </c>
      <c r="M576" s="31">
        <f t="shared" si="125"/>
        <v>7263964</v>
      </c>
      <c r="N576" s="31" t="str">
        <f t="shared" si="125"/>
        <v/>
      </c>
      <c r="O576" s="19">
        <f>RATE(M$324-C$324,,-C576,M576)</f>
        <v>9.5147771717827203E-3</v>
      </c>
      <c r="P576" s="22" t="s">
        <v>902</v>
      </c>
      <c r="Q576" s="10"/>
      <c r="R576" s="10"/>
      <c r="S576" s="10"/>
      <c r="T576" s="10"/>
      <c r="U576" s="10"/>
      <c r="V576" s="10"/>
      <c r="W576" s="10"/>
      <c r="X576" s="10"/>
      <c r="Y576" s="10"/>
      <c r="Z576" s="10"/>
      <c r="AA576" s="10"/>
      <c r="AB576" s="10"/>
      <c r="AC576" s="10"/>
      <c r="AD576" s="10"/>
      <c r="AE576" s="10"/>
      <c r="AF576" s="10"/>
      <c r="AG576" s="10"/>
      <c r="AH576" s="10"/>
      <c r="AI576" s="10"/>
      <c r="AJ576" s="10"/>
      <c r="AK576" s="10"/>
      <c r="AL576" s="10"/>
      <c r="AM576" s="10"/>
      <c r="AN576" s="10"/>
      <c r="AO576" s="10"/>
      <c r="AP576" s="10"/>
      <c r="AQ576" s="10"/>
      <c r="AR576" s="10"/>
      <c r="AS576" s="10"/>
      <c r="AT576" s="10"/>
      <c r="AU576" s="10"/>
      <c r="AV576" s="10"/>
      <c r="AW576" s="10"/>
      <c r="AX576" s="10"/>
      <c r="AY576" s="10"/>
      <c r="AZ576" s="10"/>
      <c r="BA576" s="10"/>
      <c r="BB576" s="10"/>
      <c r="BC576" s="10"/>
      <c r="BD576" s="10"/>
      <c r="BE576" s="10"/>
      <c r="BF576" s="10"/>
      <c r="BG576" s="10"/>
      <c r="BH576" s="10"/>
      <c r="BI576" s="10"/>
      <c r="BJ576" s="10"/>
      <c r="BK576" s="10"/>
      <c r="BL576" s="10"/>
      <c r="BM576" s="10"/>
      <c r="BN576" s="10"/>
      <c r="BO576" s="10"/>
      <c r="BP576" s="10"/>
      <c r="BQ576" s="10"/>
      <c r="BR576" s="10"/>
      <c r="BS576" s="10"/>
    </row>
    <row r="577" spans="1:71" ht="16.5" customHeight="1" x14ac:dyDescent="0.3">
      <c r="A577" s="10"/>
      <c r="B577" s="166" t="s">
        <v>864</v>
      </c>
      <c r="C577" s="158"/>
      <c r="D577" s="158"/>
      <c r="E577" s="158"/>
      <c r="F577" s="158"/>
      <c r="G577" s="158"/>
      <c r="H577" s="158"/>
      <c r="I577" s="158"/>
      <c r="J577" s="158"/>
      <c r="K577" s="158"/>
      <c r="L577" s="158"/>
      <c r="M577" s="158"/>
      <c r="N577" s="159"/>
      <c r="O577" s="19"/>
      <c r="P577" s="22"/>
      <c r="Q577" s="10"/>
      <c r="R577" s="10"/>
      <c r="S577" s="10"/>
      <c r="T577" s="10"/>
      <c r="U577" s="10"/>
      <c r="V577" s="10"/>
      <c r="W577" s="10"/>
      <c r="X577" s="10"/>
      <c r="Y577" s="10"/>
      <c r="Z577" s="10"/>
      <c r="AA577" s="10"/>
      <c r="AB577" s="10"/>
      <c r="AC577" s="10"/>
      <c r="AD577" s="10"/>
      <c r="AE577" s="10"/>
      <c r="AF577" s="10"/>
      <c r="AG577" s="10"/>
      <c r="AH577" s="10"/>
      <c r="AI577" s="10"/>
      <c r="AJ577" s="10"/>
      <c r="AK577" s="10"/>
      <c r="AL577" s="10"/>
      <c r="AM577" s="10"/>
      <c r="AN577" s="10"/>
      <c r="AO577" s="10"/>
      <c r="AP577" s="10"/>
      <c r="AQ577" s="10"/>
      <c r="AR577" s="10"/>
      <c r="AS577" s="10"/>
      <c r="AT577" s="10"/>
      <c r="AU577" s="10"/>
      <c r="AV577" s="10"/>
      <c r="AW577" s="10"/>
      <c r="AX577" s="10"/>
      <c r="AY577" s="10"/>
      <c r="AZ577" s="10"/>
      <c r="BA577" s="10"/>
      <c r="BB577" s="10"/>
      <c r="BC577" s="10"/>
      <c r="BD577" s="10"/>
      <c r="BE577" s="10"/>
      <c r="BF577" s="10"/>
      <c r="BG577" s="10"/>
      <c r="BH577" s="10"/>
      <c r="BI577" s="10"/>
      <c r="BJ577" s="10"/>
      <c r="BK577" s="10"/>
      <c r="BL577" s="10"/>
      <c r="BM577" s="10"/>
      <c r="BN577" s="10"/>
      <c r="BO577" s="10"/>
      <c r="BP577" s="10"/>
      <c r="BQ577" s="10"/>
      <c r="BR577" s="10"/>
      <c r="BS577" s="10"/>
    </row>
    <row r="578" spans="1:71" ht="16.5" customHeight="1" x14ac:dyDescent="0.3">
      <c r="A578" s="10"/>
      <c r="B578" s="167" t="s">
        <v>868</v>
      </c>
      <c r="C578" s="158"/>
      <c r="D578" s="158"/>
      <c r="E578" s="158"/>
      <c r="F578" s="158"/>
      <c r="G578" s="158"/>
      <c r="H578" s="158"/>
      <c r="I578" s="158"/>
      <c r="J578" s="158"/>
      <c r="K578" s="158"/>
      <c r="L578" s="158"/>
      <c r="M578" s="158"/>
      <c r="N578" s="159"/>
      <c r="O578" s="10"/>
      <c r="P578" s="10"/>
      <c r="Q578" s="10"/>
      <c r="R578" s="10"/>
      <c r="S578" s="10"/>
      <c r="T578" s="10"/>
      <c r="U578" s="10"/>
      <c r="V578" s="10"/>
      <c r="W578" s="10"/>
      <c r="X578" s="10"/>
      <c r="Y578" s="10"/>
      <c r="Z578" s="10"/>
      <c r="AA578" s="10"/>
      <c r="AB578" s="10"/>
      <c r="AC578" s="10"/>
      <c r="AD578" s="10"/>
      <c r="AE578" s="10"/>
      <c r="AF578" s="10"/>
      <c r="AG578" s="10"/>
      <c r="AH578" s="10"/>
      <c r="AI578" s="10"/>
      <c r="AJ578" s="10"/>
      <c r="AK578" s="10"/>
      <c r="AL578" s="10"/>
      <c r="AM578" s="10"/>
      <c r="AN578" s="10"/>
      <c r="AO578" s="10"/>
      <c r="AP578" s="10"/>
      <c r="AQ578" s="10"/>
      <c r="AR578" s="10"/>
      <c r="AS578" s="10"/>
      <c r="AT578" s="10"/>
      <c r="AU578" s="10"/>
      <c r="AV578" s="10"/>
      <c r="AW578" s="10"/>
      <c r="AX578" s="10"/>
      <c r="AY578" s="10"/>
      <c r="AZ578" s="10"/>
      <c r="BA578" s="10"/>
      <c r="BB578" s="10"/>
      <c r="BC578" s="10"/>
      <c r="BD578" s="10"/>
      <c r="BE578" s="10"/>
      <c r="BF578" s="10"/>
      <c r="BG578" s="10"/>
      <c r="BH578" s="10"/>
      <c r="BI578" s="10"/>
      <c r="BJ578" s="10"/>
      <c r="BK578" s="10"/>
      <c r="BL578" s="10"/>
      <c r="BM578" s="10"/>
      <c r="BN578" s="10"/>
      <c r="BO578" s="10"/>
      <c r="BP578" s="10"/>
      <c r="BQ578" s="10"/>
      <c r="BR578" s="10"/>
      <c r="BS578" s="10"/>
    </row>
    <row r="579" spans="1:71" ht="16.5" customHeight="1" x14ac:dyDescent="0.3">
      <c r="A579" s="10"/>
      <c r="B579" s="20">
        <f t="shared" ref="B579:N582" si="126">IFERROR(VLOOKUP($B$578,$208:$319,MATCH($P579&amp;"/"&amp;B$324,$206:$206,0),FALSE),"")</f>
        <v>-447801</v>
      </c>
      <c r="C579" s="20">
        <f t="shared" si="126"/>
        <v>-389362</v>
      </c>
      <c r="D579" s="20">
        <f t="shared" si="126"/>
        <v>-663535</v>
      </c>
      <c r="E579" s="20">
        <f t="shared" si="126"/>
        <v>-595938</v>
      </c>
      <c r="F579" s="20">
        <f t="shared" si="126"/>
        <v>-663477</v>
      </c>
      <c r="G579" s="20">
        <f t="shared" si="126"/>
        <v>-1074221</v>
      </c>
      <c r="H579" s="20">
        <f t="shared" si="126"/>
        <v>-596995</v>
      </c>
      <c r="I579" s="20">
        <f t="shared" si="126"/>
        <v>-668547</v>
      </c>
      <c r="J579" s="20">
        <f t="shared" si="126"/>
        <v>-663872</v>
      </c>
      <c r="K579" s="20">
        <f t="shared" si="126"/>
        <v>-854648</v>
      </c>
      <c r="L579" s="20">
        <f t="shared" si="126"/>
        <v>-1232606</v>
      </c>
      <c r="M579" s="20">
        <f t="shared" si="126"/>
        <v>-965281</v>
      </c>
      <c r="N579" s="21">
        <f t="shared" si="126"/>
        <v>-1212510</v>
      </c>
      <c r="O579" s="19"/>
      <c r="P579" s="22" t="s">
        <v>899</v>
      </c>
      <c r="Q579" s="10"/>
      <c r="R579" s="10"/>
      <c r="S579" s="10"/>
      <c r="T579" s="10"/>
      <c r="U579" s="10"/>
      <c r="V579" s="10"/>
      <c r="W579" s="10"/>
      <c r="X579" s="10"/>
      <c r="Y579" s="10"/>
      <c r="Z579" s="10"/>
      <c r="AA579" s="10"/>
      <c r="AB579" s="10"/>
      <c r="AC579" s="10"/>
      <c r="AD579" s="10"/>
      <c r="AE579" s="10"/>
      <c r="AF579" s="10"/>
      <c r="AG579" s="10"/>
      <c r="AH579" s="10"/>
      <c r="AI579" s="10"/>
      <c r="AJ579" s="10"/>
      <c r="AK579" s="10"/>
      <c r="AL579" s="10"/>
      <c r="AM579" s="10"/>
      <c r="AN579" s="10"/>
      <c r="AO579" s="10"/>
      <c r="AP579" s="10"/>
      <c r="AQ579" s="10"/>
      <c r="AR579" s="10"/>
      <c r="AS579" s="10"/>
      <c r="AT579" s="10"/>
      <c r="AU579" s="10"/>
      <c r="AV579" s="10"/>
      <c r="AW579" s="10"/>
      <c r="AX579" s="10"/>
      <c r="AY579" s="10"/>
      <c r="AZ579" s="10"/>
      <c r="BA579" s="10"/>
      <c r="BB579" s="10"/>
      <c r="BC579" s="10"/>
      <c r="BD579" s="10"/>
      <c r="BE579" s="10"/>
      <c r="BF579" s="10"/>
      <c r="BG579" s="10"/>
      <c r="BH579" s="10"/>
      <c r="BI579" s="10"/>
      <c r="BJ579" s="10"/>
      <c r="BK579" s="10"/>
      <c r="BL579" s="10"/>
      <c r="BM579" s="10"/>
      <c r="BN579" s="10"/>
      <c r="BO579" s="10"/>
      <c r="BP579" s="10"/>
      <c r="BQ579" s="10"/>
      <c r="BR579" s="10"/>
      <c r="BS579" s="10"/>
    </row>
    <row r="580" spans="1:71" ht="16.5" customHeight="1" x14ac:dyDescent="0.3">
      <c r="A580" s="10"/>
      <c r="B580" s="20">
        <f t="shared" si="126"/>
        <v>-828147</v>
      </c>
      <c r="C580" s="20">
        <f t="shared" si="126"/>
        <v>-886059</v>
      </c>
      <c r="D580" s="20">
        <f t="shared" si="126"/>
        <v>-1214908</v>
      </c>
      <c r="E580" s="20">
        <f t="shared" si="126"/>
        <v>-1386439</v>
      </c>
      <c r="F580" s="20">
        <f t="shared" si="126"/>
        <v>-1651439</v>
      </c>
      <c r="G580" s="20">
        <f t="shared" si="126"/>
        <v>-2371680</v>
      </c>
      <c r="H580" s="20">
        <f t="shared" si="126"/>
        <v>-1324460</v>
      </c>
      <c r="I580" s="20">
        <f t="shared" si="126"/>
        <v>-1386126</v>
      </c>
      <c r="J580" s="20">
        <f t="shared" si="126"/>
        <v>-1471049</v>
      </c>
      <c r="K580" s="20">
        <f t="shared" si="126"/>
        <v>-1994230</v>
      </c>
      <c r="L580" s="20">
        <f t="shared" si="126"/>
        <v>-2552927</v>
      </c>
      <c r="M580" s="20">
        <f t="shared" si="126"/>
        <v>-2137223</v>
      </c>
      <c r="N580" s="21">
        <f t="shared" si="126"/>
        <v>-2029375</v>
      </c>
      <c r="O580" s="19"/>
      <c r="P580" s="22" t="s">
        <v>900</v>
      </c>
      <c r="Q580" s="10"/>
      <c r="R580" s="10"/>
      <c r="S580" s="10"/>
      <c r="T580" s="10"/>
      <c r="U580" s="10"/>
      <c r="V580" s="10"/>
      <c r="W580" s="10"/>
      <c r="X580" s="10"/>
      <c r="Y580" s="10"/>
      <c r="Z580" s="10"/>
      <c r="AA580" s="10"/>
      <c r="AB580" s="10"/>
      <c r="AC580" s="10"/>
      <c r="AD580" s="10"/>
      <c r="AE580" s="10"/>
      <c r="AF580" s="10"/>
      <c r="AG580" s="10"/>
      <c r="AH580" s="10"/>
      <c r="AI580" s="10"/>
      <c r="AJ580" s="10"/>
      <c r="AK580" s="10"/>
      <c r="AL580" s="10"/>
      <c r="AM580" s="10"/>
      <c r="AN580" s="10"/>
      <c r="AO580" s="10"/>
      <c r="AP580" s="10"/>
      <c r="AQ580" s="10"/>
      <c r="AR580" s="10"/>
      <c r="AS580" s="10"/>
      <c r="AT580" s="10"/>
      <c r="AU580" s="10"/>
      <c r="AV580" s="10"/>
      <c r="AW580" s="10"/>
      <c r="AX580" s="10"/>
      <c r="AY580" s="10"/>
      <c r="AZ580" s="10"/>
      <c r="BA580" s="10"/>
      <c r="BB580" s="10"/>
      <c r="BC580" s="10"/>
      <c r="BD580" s="10"/>
      <c r="BE580" s="10"/>
      <c r="BF580" s="10"/>
      <c r="BG580" s="10"/>
      <c r="BH580" s="10"/>
      <c r="BI580" s="10"/>
      <c r="BJ580" s="10"/>
      <c r="BK580" s="10"/>
      <c r="BL580" s="10"/>
      <c r="BM580" s="10"/>
      <c r="BN580" s="10"/>
      <c r="BO580" s="10"/>
      <c r="BP580" s="10"/>
      <c r="BQ580" s="10"/>
      <c r="BR580" s="10"/>
      <c r="BS580" s="10"/>
    </row>
    <row r="581" spans="1:71" ht="16.5" customHeight="1" x14ac:dyDescent="0.3">
      <c r="A581" s="10"/>
      <c r="B581" s="20">
        <f t="shared" si="126"/>
        <v>-1238042</v>
      </c>
      <c r="C581" s="20">
        <f t="shared" si="126"/>
        <v>-1549314</v>
      </c>
      <c r="D581" s="20">
        <f t="shared" si="126"/>
        <v>-1782747</v>
      </c>
      <c r="E581" s="20">
        <f t="shared" si="126"/>
        <v>-2321749</v>
      </c>
      <c r="F581" s="20">
        <f t="shared" si="126"/>
        <v>-2601114</v>
      </c>
      <c r="G581" s="20">
        <f t="shared" si="126"/>
        <v>-3366703</v>
      </c>
      <c r="H581" s="20">
        <f t="shared" si="126"/>
        <v>-2276388</v>
      </c>
      <c r="I581" s="20">
        <f t="shared" si="126"/>
        <v>-1995549</v>
      </c>
      <c r="J581" s="20">
        <f t="shared" si="126"/>
        <v>-2642282</v>
      </c>
      <c r="K581" s="20">
        <f t="shared" si="126"/>
        <v>-3263730</v>
      </c>
      <c r="L581" s="20">
        <f t="shared" si="126"/>
        <v>-3723072</v>
      </c>
      <c r="M581" s="20">
        <f t="shared" si="126"/>
        <v>-3347144</v>
      </c>
      <c r="N581" s="21">
        <f t="shared" si="126"/>
        <v>-2867015</v>
      </c>
      <c r="O581" s="19"/>
      <c r="P581" s="22" t="s">
        <v>901</v>
      </c>
      <c r="Q581" s="10"/>
      <c r="R581" s="10"/>
      <c r="S581" s="10"/>
      <c r="T581" s="10"/>
      <c r="U581" s="10"/>
      <c r="V581" s="10"/>
      <c r="W581" s="10"/>
      <c r="X581" s="10"/>
      <c r="Y581" s="10"/>
      <c r="Z581" s="10"/>
      <c r="AA581" s="10"/>
      <c r="AB581" s="10"/>
      <c r="AC581" s="10"/>
      <c r="AD581" s="10"/>
      <c r="AE581" s="10"/>
      <c r="AF581" s="10"/>
      <c r="AG581" s="10"/>
      <c r="AH581" s="10"/>
      <c r="AI581" s="10"/>
      <c r="AJ581" s="10"/>
      <c r="AK581" s="10"/>
      <c r="AL581" s="10"/>
      <c r="AM581" s="10"/>
      <c r="AN581" s="10"/>
      <c r="AO581" s="10"/>
      <c r="AP581" s="10"/>
      <c r="AQ581" s="10"/>
      <c r="AR581" s="10"/>
      <c r="AS581" s="10"/>
      <c r="AT581" s="10"/>
      <c r="AU581" s="10"/>
      <c r="AV581" s="10"/>
      <c r="AW581" s="10"/>
      <c r="AX581" s="10"/>
      <c r="AY581" s="10"/>
      <c r="AZ581" s="10"/>
      <c r="BA581" s="10"/>
      <c r="BB581" s="10"/>
      <c r="BC581" s="10"/>
      <c r="BD581" s="10"/>
      <c r="BE581" s="10"/>
      <c r="BF581" s="10"/>
      <c r="BG581" s="10"/>
      <c r="BH581" s="10"/>
      <c r="BI581" s="10"/>
      <c r="BJ581" s="10"/>
      <c r="BK581" s="10"/>
      <c r="BL581" s="10"/>
      <c r="BM581" s="10"/>
      <c r="BN581" s="10"/>
      <c r="BO581" s="10"/>
      <c r="BP581" s="10"/>
      <c r="BQ581" s="10"/>
      <c r="BR581" s="10"/>
      <c r="BS581" s="10"/>
    </row>
    <row r="582" spans="1:71" ht="16.5" customHeight="1" x14ac:dyDescent="0.3">
      <c r="A582" s="10"/>
      <c r="B582" s="20">
        <f t="shared" si="126"/>
        <v>-1710376</v>
      </c>
      <c r="C582" s="20">
        <f t="shared" si="126"/>
        <v>-1956828.68</v>
      </c>
      <c r="D582" s="20">
        <f t="shared" si="126"/>
        <v>-2345463.7200000002</v>
      </c>
      <c r="E582" s="20">
        <f t="shared" si="126"/>
        <v>-3141851.51</v>
      </c>
      <c r="F582" s="20">
        <f t="shared" si="126"/>
        <v>-3533602.2990000001</v>
      </c>
      <c r="G582" s="20">
        <f t="shared" si="126"/>
        <v>-3859316.77</v>
      </c>
      <c r="H582" s="20">
        <f t="shared" si="126"/>
        <v>-3199903.4679999999</v>
      </c>
      <c r="I582" s="20">
        <f t="shared" si="126"/>
        <v>-2924900.62</v>
      </c>
      <c r="J582" s="20">
        <f t="shared" si="126"/>
        <v>-3549487</v>
      </c>
      <c r="K582" s="20">
        <f t="shared" si="126"/>
        <v>-4774687</v>
      </c>
      <c r="L582" s="20">
        <f t="shared" si="126"/>
        <v>-4898256</v>
      </c>
      <c r="M582" s="20">
        <f t="shared" si="126"/>
        <v>-4491334</v>
      </c>
      <c r="N582" s="21" t="str">
        <f t="shared" si="126"/>
        <v/>
      </c>
      <c r="O582" s="19"/>
      <c r="P582" s="22" t="s">
        <v>902</v>
      </c>
      <c r="Q582" s="10"/>
      <c r="R582" s="10"/>
      <c r="S582" s="10"/>
      <c r="T582" s="10"/>
      <c r="U582" s="10"/>
      <c r="V582" s="10"/>
      <c r="W582" s="10"/>
      <c r="X582" s="10"/>
      <c r="Y582" s="10"/>
      <c r="Z582" s="10"/>
      <c r="AA582" s="10"/>
      <c r="AB582" s="10"/>
      <c r="AC582" s="10"/>
      <c r="AD582" s="10"/>
      <c r="AE582" s="10"/>
      <c r="AF582" s="10"/>
      <c r="AG582" s="10"/>
      <c r="AH582" s="10"/>
      <c r="AI582" s="10"/>
      <c r="AJ582" s="10"/>
      <c r="AK582" s="10"/>
      <c r="AL582" s="10"/>
      <c r="AM582" s="10"/>
      <c r="AN582" s="10"/>
      <c r="AO582" s="10"/>
      <c r="AP582" s="10"/>
      <c r="AQ582" s="10"/>
      <c r="AR582" s="10"/>
      <c r="AS582" s="10"/>
      <c r="AT582" s="10"/>
      <c r="AU582" s="10"/>
      <c r="AV582" s="10"/>
      <c r="AW582" s="10"/>
      <c r="AX582" s="10"/>
      <c r="AY582" s="10"/>
      <c r="AZ582" s="10"/>
      <c r="BA582" s="10"/>
      <c r="BB582" s="10"/>
      <c r="BC582" s="10"/>
      <c r="BD582" s="10"/>
      <c r="BE582" s="10"/>
      <c r="BF582" s="10"/>
      <c r="BG582" s="10"/>
      <c r="BH582" s="10"/>
      <c r="BI582" s="10"/>
      <c r="BJ582" s="10"/>
      <c r="BK582" s="10"/>
      <c r="BL582" s="10"/>
      <c r="BM582" s="10"/>
      <c r="BN582" s="10"/>
      <c r="BO582" s="10"/>
      <c r="BP582" s="10"/>
      <c r="BQ582" s="10"/>
      <c r="BR582" s="10"/>
      <c r="BS582" s="10"/>
    </row>
    <row r="583" spans="1:71" ht="16.5" customHeight="1" x14ac:dyDescent="0.3">
      <c r="A583" s="10"/>
      <c r="B583" s="167" t="s">
        <v>871</v>
      </c>
      <c r="C583" s="158"/>
      <c r="D583" s="158"/>
      <c r="E583" s="158"/>
      <c r="F583" s="158"/>
      <c r="G583" s="158"/>
      <c r="H583" s="158"/>
      <c r="I583" s="158"/>
      <c r="J583" s="158"/>
      <c r="K583" s="158"/>
      <c r="L583" s="158"/>
      <c r="M583" s="158"/>
      <c r="N583" s="159"/>
      <c r="O583" s="10"/>
      <c r="P583" s="10"/>
      <c r="Q583" s="10"/>
      <c r="R583" s="10"/>
      <c r="S583" s="10"/>
      <c r="T583" s="10"/>
      <c r="U583" s="10"/>
      <c r="V583" s="10"/>
      <c r="W583" s="10"/>
      <c r="X583" s="10"/>
      <c r="Y583" s="10"/>
      <c r="Z583" s="10"/>
      <c r="AA583" s="10"/>
      <c r="AB583" s="10"/>
      <c r="AC583" s="10"/>
      <c r="AD583" s="10"/>
      <c r="AE583" s="10"/>
      <c r="AF583" s="10"/>
      <c r="AG583" s="10"/>
      <c r="AH583" s="10"/>
      <c r="AI583" s="10"/>
      <c r="AJ583" s="10"/>
      <c r="AK583" s="10"/>
      <c r="AL583" s="10"/>
      <c r="AM583" s="10"/>
      <c r="AN583" s="10"/>
      <c r="AO583" s="10"/>
      <c r="AP583" s="10"/>
      <c r="AQ583" s="10"/>
      <c r="AR583" s="10"/>
      <c r="AS583" s="10"/>
      <c r="AT583" s="10"/>
      <c r="AU583" s="10"/>
      <c r="AV583" s="10"/>
      <c r="AW583" s="10"/>
      <c r="AX583" s="10"/>
      <c r="AY583" s="10"/>
      <c r="AZ583" s="10"/>
      <c r="BA583" s="10"/>
      <c r="BB583" s="10"/>
      <c r="BC583" s="10"/>
      <c r="BD583" s="10"/>
      <c r="BE583" s="10"/>
      <c r="BF583" s="10"/>
      <c r="BG583" s="10"/>
      <c r="BH583" s="10"/>
      <c r="BI583" s="10"/>
      <c r="BJ583" s="10"/>
      <c r="BK583" s="10"/>
      <c r="BL583" s="10"/>
      <c r="BM583" s="10"/>
      <c r="BN583" s="10"/>
      <c r="BO583" s="10"/>
      <c r="BP583" s="10"/>
      <c r="BQ583" s="10"/>
      <c r="BR583" s="10"/>
      <c r="BS583" s="10"/>
    </row>
    <row r="584" spans="1:71" ht="16.5" customHeight="1" x14ac:dyDescent="0.3">
      <c r="A584" s="10"/>
      <c r="B584" s="20">
        <f t="shared" ref="B584:N587" si="127">IFERROR(VLOOKUP($B$583,$208:$319,MATCH($P584&amp;"/"&amp;B$324,$206:$206,0),FALSE),"")</f>
        <v>0</v>
      </c>
      <c r="C584" s="20">
        <f t="shared" si="127"/>
        <v>0</v>
      </c>
      <c r="D584" s="20">
        <f t="shared" si="127"/>
        <v>-1000</v>
      </c>
      <c r="E584" s="20">
        <f t="shared" si="127"/>
        <v>-4417</v>
      </c>
      <c r="F584" s="20">
        <f t="shared" si="127"/>
        <v>-428</v>
      </c>
      <c r="G584" s="20">
        <f t="shared" si="127"/>
        <v>-2152</v>
      </c>
      <c r="H584" s="20">
        <f t="shared" si="127"/>
        <v>-3147</v>
      </c>
      <c r="I584" s="20">
        <f t="shared" si="127"/>
        <v>-270400</v>
      </c>
      <c r="J584" s="20">
        <f t="shared" si="127"/>
        <v>-20748</v>
      </c>
      <c r="K584" s="20">
        <f t="shared" si="127"/>
        <v>-149939</v>
      </c>
      <c r="L584" s="20">
        <f t="shared" si="127"/>
        <v>0</v>
      </c>
      <c r="M584" s="20">
        <f t="shared" si="127"/>
        <v>0</v>
      </c>
      <c r="N584" s="21">
        <f t="shared" si="127"/>
        <v>0</v>
      </c>
      <c r="O584" s="19"/>
      <c r="P584" s="22" t="s">
        <v>899</v>
      </c>
      <c r="Q584" s="10"/>
      <c r="R584" s="10"/>
      <c r="S584" s="10"/>
      <c r="T584" s="10"/>
      <c r="U584" s="10"/>
      <c r="V584" s="10"/>
      <c r="W584" s="10"/>
      <c r="X584" s="10"/>
      <c r="Y584" s="10"/>
      <c r="Z584" s="10"/>
      <c r="AA584" s="10"/>
      <c r="AB584" s="10"/>
      <c r="AC584" s="10"/>
      <c r="AD584" s="10"/>
      <c r="AE584" s="10"/>
      <c r="AF584" s="10"/>
      <c r="AG584" s="10"/>
      <c r="AH584" s="10"/>
      <c r="AI584" s="10"/>
      <c r="AJ584" s="10"/>
      <c r="AK584" s="10"/>
      <c r="AL584" s="10"/>
      <c r="AM584" s="10"/>
      <c r="AN584" s="10"/>
      <c r="AO584" s="10"/>
      <c r="AP584" s="10"/>
      <c r="AQ584" s="10"/>
      <c r="AR584" s="10"/>
      <c r="AS584" s="10"/>
      <c r="AT584" s="10"/>
      <c r="AU584" s="10"/>
      <c r="AV584" s="10"/>
      <c r="AW584" s="10"/>
      <c r="AX584" s="10"/>
      <c r="AY584" s="10"/>
      <c r="AZ584" s="10"/>
      <c r="BA584" s="10"/>
      <c r="BB584" s="10"/>
      <c r="BC584" s="10"/>
      <c r="BD584" s="10"/>
      <c r="BE584" s="10"/>
      <c r="BF584" s="10"/>
      <c r="BG584" s="10"/>
      <c r="BH584" s="10"/>
      <c r="BI584" s="10"/>
      <c r="BJ584" s="10"/>
      <c r="BK584" s="10"/>
      <c r="BL584" s="10"/>
      <c r="BM584" s="10"/>
      <c r="BN584" s="10"/>
      <c r="BO584" s="10"/>
      <c r="BP584" s="10"/>
      <c r="BQ584" s="10"/>
      <c r="BR584" s="10"/>
      <c r="BS584" s="10"/>
    </row>
    <row r="585" spans="1:71" ht="16.5" customHeight="1" x14ac:dyDescent="0.3">
      <c r="A585" s="10"/>
      <c r="B585" s="20">
        <f t="shared" si="127"/>
        <v>0</v>
      </c>
      <c r="C585" s="20">
        <f t="shared" si="127"/>
        <v>-13124</v>
      </c>
      <c r="D585" s="20">
        <f t="shared" si="127"/>
        <v>-1000</v>
      </c>
      <c r="E585" s="20">
        <f t="shared" si="127"/>
        <v>-6127</v>
      </c>
      <c r="F585" s="20">
        <f t="shared" si="127"/>
        <v>-2249</v>
      </c>
      <c r="G585" s="20">
        <f t="shared" si="127"/>
        <v>-2490</v>
      </c>
      <c r="H585" s="20">
        <f t="shared" si="127"/>
        <v>-5934</v>
      </c>
      <c r="I585" s="20">
        <f t="shared" si="127"/>
        <v>-326765</v>
      </c>
      <c r="J585" s="20">
        <f t="shared" si="127"/>
        <v>-62298</v>
      </c>
      <c r="K585" s="20">
        <f t="shared" si="127"/>
        <v>-389369</v>
      </c>
      <c r="L585" s="20">
        <f t="shared" si="127"/>
        <v>0</v>
      </c>
      <c r="M585" s="20">
        <f t="shared" si="127"/>
        <v>0</v>
      </c>
      <c r="N585" s="21">
        <f t="shared" si="127"/>
        <v>0</v>
      </c>
      <c r="O585" s="19"/>
      <c r="P585" s="22" t="s">
        <v>900</v>
      </c>
      <c r="Q585" s="10"/>
      <c r="R585" s="10"/>
      <c r="S585" s="10"/>
      <c r="T585" s="10"/>
      <c r="U585" s="10"/>
      <c r="V585" s="10"/>
      <c r="W585" s="10"/>
      <c r="X585" s="10"/>
      <c r="Y585" s="10"/>
      <c r="Z585" s="10"/>
      <c r="AA585" s="10"/>
      <c r="AB585" s="10"/>
      <c r="AC585" s="10"/>
      <c r="AD585" s="10"/>
      <c r="AE585" s="10"/>
      <c r="AF585" s="10"/>
      <c r="AG585" s="10"/>
      <c r="AH585" s="10"/>
      <c r="AI585" s="10"/>
      <c r="AJ585" s="10"/>
      <c r="AK585" s="10"/>
      <c r="AL585" s="10"/>
      <c r="AM585" s="10"/>
      <c r="AN585" s="10"/>
      <c r="AO585" s="10"/>
      <c r="AP585" s="10"/>
      <c r="AQ585" s="10"/>
      <c r="AR585" s="10"/>
      <c r="AS585" s="10"/>
      <c r="AT585" s="10"/>
      <c r="AU585" s="10"/>
      <c r="AV585" s="10"/>
      <c r="AW585" s="10"/>
      <c r="AX585" s="10"/>
      <c r="AY585" s="10"/>
      <c r="AZ585" s="10"/>
      <c r="BA585" s="10"/>
      <c r="BB585" s="10"/>
      <c r="BC585" s="10"/>
      <c r="BD585" s="10"/>
      <c r="BE585" s="10"/>
      <c r="BF585" s="10"/>
      <c r="BG585" s="10"/>
      <c r="BH585" s="10"/>
      <c r="BI585" s="10"/>
      <c r="BJ585" s="10"/>
      <c r="BK585" s="10"/>
      <c r="BL585" s="10"/>
      <c r="BM585" s="10"/>
      <c r="BN585" s="10"/>
      <c r="BO585" s="10"/>
      <c r="BP585" s="10"/>
      <c r="BQ585" s="10"/>
      <c r="BR585" s="10"/>
      <c r="BS585" s="10"/>
    </row>
    <row r="586" spans="1:71" ht="16.5" customHeight="1" x14ac:dyDescent="0.3">
      <c r="A586" s="10"/>
      <c r="B586" s="20">
        <f t="shared" si="127"/>
        <v>0</v>
      </c>
      <c r="C586" s="20">
        <f t="shared" si="127"/>
        <v>-12800</v>
      </c>
      <c r="D586" s="20">
        <f t="shared" si="127"/>
        <v>-1720</v>
      </c>
      <c r="E586" s="20">
        <f t="shared" si="127"/>
        <v>-6433</v>
      </c>
      <c r="F586" s="20">
        <f t="shared" si="127"/>
        <v>-10529</v>
      </c>
      <c r="G586" s="20">
        <f t="shared" si="127"/>
        <v>-6676</v>
      </c>
      <c r="H586" s="20">
        <f t="shared" si="127"/>
        <v>-9855</v>
      </c>
      <c r="I586" s="20">
        <f t="shared" si="127"/>
        <v>-366796</v>
      </c>
      <c r="J586" s="20">
        <f t="shared" si="127"/>
        <v>-231457</v>
      </c>
      <c r="K586" s="20">
        <f t="shared" si="127"/>
        <v>-612814</v>
      </c>
      <c r="L586" s="20">
        <f t="shared" si="127"/>
        <v>0</v>
      </c>
      <c r="M586" s="20">
        <f t="shared" si="127"/>
        <v>0</v>
      </c>
      <c r="N586" s="21">
        <f t="shared" si="127"/>
        <v>0</v>
      </c>
      <c r="O586" s="19"/>
      <c r="P586" s="22" t="s">
        <v>901</v>
      </c>
      <c r="Q586" s="10"/>
      <c r="R586" s="10"/>
      <c r="S586" s="10"/>
      <c r="T586" s="10"/>
      <c r="U586" s="10"/>
      <c r="V586" s="10"/>
      <c r="W586" s="10"/>
      <c r="X586" s="10"/>
      <c r="Y586" s="10"/>
      <c r="Z586" s="10"/>
      <c r="AA586" s="10"/>
      <c r="AB586" s="10"/>
      <c r="AC586" s="10"/>
      <c r="AD586" s="10"/>
      <c r="AE586" s="10"/>
      <c r="AF586" s="10"/>
      <c r="AG586" s="10"/>
      <c r="AH586" s="10"/>
      <c r="AI586" s="10"/>
      <c r="AJ586" s="10"/>
      <c r="AK586" s="10"/>
      <c r="AL586" s="10"/>
      <c r="AM586" s="10"/>
      <c r="AN586" s="10"/>
      <c r="AO586" s="10"/>
      <c r="AP586" s="10"/>
      <c r="AQ586" s="10"/>
      <c r="AR586" s="10"/>
      <c r="AS586" s="10"/>
      <c r="AT586" s="10"/>
      <c r="AU586" s="10"/>
      <c r="AV586" s="10"/>
      <c r="AW586" s="10"/>
      <c r="AX586" s="10"/>
      <c r="AY586" s="10"/>
      <c r="AZ586" s="10"/>
      <c r="BA586" s="10"/>
      <c r="BB586" s="10"/>
      <c r="BC586" s="10"/>
      <c r="BD586" s="10"/>
      <c r="BE586" s="10"/>
      <c r="BF586" s="10"/>
      <c r="BG586" s="10"/>
      <c r="BH586" s="10"/>
      <c r="BI586" s="10"/>
      <c r="BJ586" s="10"/>
      <c r="BK586" s="10"/>
      <c r="BL586" s="10"/>
      <c r="BM586" s="10"/>
      <c r="BN586" s="10"/>
      <c r="BO586" s="10"/>
      <c r="BP586" s="10"/>
      <c r="BQ586" s="10"/>
      <c r="BR586" s="10"/>
      <c r="BS586" s="10"/>
    </row>
    <row r="587" spans="1:71" ht="16.5" customHeight="1" x14ac:dyDescent="0.3">
      <c r="A587" s="10"/>
      <c r="B587" s="20">
        <f t="shared" si="127"/>
        <v>0</v>
      </c>
      <c r="C587" s="20">
        <f t="shared" si="127"/>
        <v>-13253.67</v>
      </c>
      <c r="D587" s="20">
        <f t="shared" si="127"/>
        <v>-10529.93</v>
      </c>
      <c r="E587" s="20">
        <f t="shared" si="127"/>
        <v>-37306.97</v>
      </c>
      <c r="F587" s="20">
        <f t="shared" si="127"/>
        <v>-22959.171999999999</v>
      </c>
      <c r="G587" s="20">
        <f t="shared" si="127"/>
        <v>-17438.383000000002</v>
      </c>
      <c r="H587" s="20">
        <f t="shared" si="127"/>
        <v>-29837.545999999998</v>
      </c>
      <c r="I587" s="20">
        <f t="shared" si="127"/>
        <v>-255872.23</v>
      </c>
      <c r="J587" s="20">
        <f t="shared" si="127"/>
        <v>-383441</v>
      </c>
      <c r="K587" s="20">
        <f t="shared" si="127"/>
        <v>-730331</v>
      </c>
      <c r="L587" s="20">
        <f t="shared" si="127"/>
        <v>0</v>
      </c>
      <c r="M587" s="20">
        <f t="shared" si="127"/>
        <v>0</v>
      </c>
      <c r="N587" s="21" t="str">
        <f t="shared" si="127"/>
        <v/>
      </c>
      <c r="O587" s="19"/>
      <c r="P587" s="22" t="s">
        <v>902</v>
      </c>
      <c r="Q587" s="10"/>
      <c r="R587" s="10"/>
      <c r="S587" s="10"/>
      <c r="T587" s="10"/>
      <c r="U587" s="10"/>
      <c r="V587" s="10"/>
      <c r="W587" s="10"/>
      <c r="X587" s="10"/>
      <c r="Y587" s="10"/>
      <c r="Z587" s="10"/>
      <c r="AA587" s="10"/>
      <c r="AB587" s="10"/>
      <c r="AC587" s="10"/>
      <c r="AD587" s="10"/>
      <c r="AE587" s="10"/>
      <c r="AF587" s="10"/>
      <c r="AG587" s="10"/>
      <c r="AH587" s="10"/>
      <c r="AI587" s="10"/>
      <c r="AJ587" s="10"/>
      <c r="AK587" s="10"/>
      <c r="AL587" s="10"/>
      <c r="AM587" s="10"/>
      <c r="AN587" s="10"/>
      <c r="AO587" s="10"/>
      <c r="AP587" s="10"/>
      <c r="AQ587" s="10"/>
      <c r="AR587" s="10"/>
      <c r="AS587" s="10"/>
      <c r="AT587" s="10"/>
      <c r="AU587" s="10"/>
      <c r="AV587" s="10"/>
      <c r="AW587" s="10"/>
      <c r="AX587" s="10"/>
      <c r="AY587" s="10"/>
      <c r="AZ587" s="10"/>
      <c r="BA587" s="10"/>
      <c r="BB587" s="10"/>
      <c r="BC587" s="10"/>
      <c r="BD587" s="10"/>
      <c r="BE587" s="10"/>
      <c r="BF587" s="10"/>
      <c r="BG587" s="10"/>
      <c r="BH587" s="10"/>
      <c r="BI587" s="10"/>
      <c r="BJ587" s="10"/>
      <c r="BK587" s="10"/>
      <c r="BL587" s="10"/>
      <c r="BM587" s="10"/>
      <c r="BN587" s="10"/>
      <c r="BO587" s="10"/>
      <c r="BP587" s="10"/>
      <c r="BQ587" s="10"/>
      <c r="BR587" s="10"/>
      <c r="BS587" s="10"/>
    </row>
    <row r="588" spans="1:71" ht="16.5" customHeight="1" x14ac:dyDescent="0.3">
      <c r="A588" s="10"/>
      <c r="B588" s="167" t="s">
        <v>924</v>
      </c>
      <c r="C588" s="158"/>
      <c r="D588" s="158"/>
      <c r="E588" s="158"/>
      <c r="F588" s="158"/>
      <c r="G588" s="158"/>
      <c r="H588" s="158"/>
      <c r="I588" s="158"/>
      <c r="J588" s="158"/>
      <c r="K588" s="158"/>
      <c r="L588" s="158"/>
      <c r="M588" s="158"/>
      <c r="N588" s="159"/>
      <c r="O588" s="10"/>
      <c r="P588" s="10"/>
      <c r="Q588" s="10"/>
      <c r="R588" s="10"/>
      <c r="S588" s="10"/>
      <c r="T588" s="10"/>
      <c r="U588" s="10"/>
      <c r="V588" s="10"/>
      <c r="W588" s="10"/>
      <c r="X588" s="10"/>
      <c r="Y588" s="10"/>
      <c r="Z588" s="10"/>
      <c r="AA588" s="10"/>
      <c r="AB588" s="10"/>
      <c r="AC588" s="10"/>
      <c r="AD588" s="10"/>
      <c r="AE588" s="10"/>
      <c r="AF588" s="10"/>
      <c r="AG588" s="10"/>
      <c r="AH588" s="10"/>
      <c r="AI588" s="10"/>
      <c r="AJ588" s="10"/>
      <c r="AK588" s="10"/>
      <c r="AL588" s="10"/>
      <c r="AM588" s="10"/>
      <c r="AN588" s="10"/>
      <c r="AO588" s="10"/>
      <c r="AP588" s="10"/>
      <c r="AQ588" s="10"/>
      <c r="AR588" s="10"/>
      <c r="AS588" s="10"/>
      <c r="AT588" s="10"/>
      <c r="AU588" s="10"/>
      <c r="AV588" s="10"/>
      <c r="AW588" s="10"/>
      <c r="AX588" s="10"/>
      <c r="AY588" s="10"/>
      <c r="AZ588" s="10"/>
      <c r="BA588" s="10"/>
      <c r="BB588" s="10"/>
      <c r="BC588" s="10"/>
      <c r="BD588" s="10"/>
      <c r="BE588" s="10"/>
      <c r="BF588" s="10"/>
      <c r="BG588" s="10"/>
      <c r="BH588" s="10"/>
      <c r="BI588" s="10"/>
      <c r="BJ588" s="10"/>
      <c r="BK588" s="10"/>
      <c r="BL588" s="10"/>
      <c r="BM588" s="10"/>
      <c r="BN588" s="10"/>
      <c r="BO588" s="10"/>
      <c r="BP588" s="10"/>
      <c r="BQ588" s="10"/>
      <c r="BR588" s="10"/>
      <c r="BS588" s="10"/>
    </row>
    <row r="589" spans="1:71" ht="16.5" customHeight="1" x14ac:dyDescent="0.3">
      <c r="A589" s="10"/>
      <c r="B589" s="21">
        <f t="shared" ref="B589:N592" si="128">IFERROR(B579+B584,"")</f>
        <v>-447801</v>
      </c>
      <c r="C589" s="21">
        <f t="shared" si="128"/>
        <v>-389362</v>
      </c>
      <c r="D589" s="21">
        <f t="shared" si="128"/>
        <v>-664535</v>
      </c>
      <c r="E589" s="21">
        <f t="shared" si="128"/>
        <v>-600355</v>
      </c>
      <c r="F589" s="21">
        <f t="shared" si="128"/>
        <v>-663905</v>
      </c>
      <c r="G589" s="21">
        <f t="shared" si="128"/>
        <v>-1076373</v>
      </c>
      <c r="H589" s="21">
        <f t="shared" si="128"/>
        <v>-600142</v>
      </c>
      <c r="I589" s="21">
        <f t="shared" si="128"/>
        <v>-938947</v>
      </c>
      <c r="J589" s="21">
        <f t="shared" si="128"/>
        <v>-684620</v>
      </c>
      <c r="K589" s="21">
        <f t="shared" si="128"/>
        <v>-1004587</v>
      </c>
      <c r="L589" s="21">
        <f t="shared" si="128"/>
        <v>-1232606</v>
      </c>
      <c r="M589" s="21">
        <f t="shared" si="128"/>
        <v>-965281</v>
      </c>
      <c r="N589" s="21">
        <f t="shared" si="128"/>
        <v>-1212510</v>
      </c>
      <c r="O589" s="19"/>
      <c r="P589" s="22" t="s">
        <v>899</v>
      </c>
      <c r="Q589" s="10"/>
      <c r="R589" s="10"/>
      <c r="S589" s="10"/>
      <c r="T589" s="10"/>
      <c r="U589" s="10"/>
      <c r="V589" s="10"/>
      <c r="W589" s="10"/>
      <c r="X589" s="10"/>
      <c r="Y589" s="10"/>
      <c r="Z589" s="10"/>
      <c r="AA589" s="10"/>
      <c r="AB589" s="10"/>
      <c r="AC589" s="10"/>
      <c r="AD589" s="10"/>
      <c r="AE589" s="10"/>
      <c r="AF589" s="10"/>
      <c r="AG589" s="10"/>
      <c r="AH589" s="10"/>
      <c r="AI589" s="10"/>
      <c r="AJ589" s="10"/>
      <c r="AK589" s="10"/>
      <c r="AL589" s="10"/>
      <c r="AM589" s="10"/>
      <c r="AN589" s="10"/>
      <c r="AO589" s="10"/>
      <c r="AP589" s="10"/>
      <c r="AQ589" s="10"/>
      <c r="AR589" s="10"/>
      <c r="AS589" s="10"/>
      <c r="AT589" s="10"/>
      <c r="AU589" s="10"/>
      <c r="AV589" s="10"/>
      <c r="AW589" s="10"/>
      <c r="AX589" s="10"/>
      <c r="AY589" s="10"/>
      <c r="AZ589" s="10"/>
      <c r="BA589" s="10"/>
      <c r="BB589" s="10"/>
      <c r="BC589" s="10"/>
      <c r="BD589" s="10"/>
      <c r="BE589" s="10"/>
      <c r="BF589" s="10"/>
      <c r="BG589" s="10"/>
      <c r="BH589" s="10"/>
      <c r="BI589" s="10"/>
      <c r="BJ589" s="10"/>
      <c r="BK589" s="10"/>
      <c r="BL589" s="10"/>
      <c r="BM589" s="10"/>
      <c r="BN589" s="10"/>
      <c r="BO589" s="10"/>
      <c r="BP589" s="10"/>
      <c r="BQ589" s="10"/>
      <c r="BR589" s="10"/>
      <c r="BS589" s="10"/>
    </row>
    <row r="590" spans="1:71" ht="16.5" customHeight="1" x14ac:dyDescent="0.3">
      <c r="A590" s="10"/>
      <c r="B590" s="21">
        <f t="shared" si="128"/>
        <v>-828147</v>
      </c>
      <c r="C590" s="21">
        <f t="shared" si="128"/>
        <v>-899183</v>
      </c>
      <c r="D590" s="21">
        <f t="shared" si="128"/>
        <v>-1215908</v>
      </c>
      <c r="E590" s="21">
        <f t="shared" si="128"/>
        <v>-1392566</v>
      </c>
      <c r="F590" s="21">
        <f t="shared" si="128"/>
        <v>-1653688</v>
      </c>
      <c r="G590" s="21">
        <f t="shared" si="128"/>
        <v>-2374170</v>
      </c>
      <c r="H590" s="21">
        <f t="shared" si="128"/>
        <v>-1330394</v>
      </c>
      <c r="I590" s="21">
        <f t="shared" si="128"/>
        <v>-1712891</v>
      </c>
      <c r="J590" s="21">
        <f t="shared" si="128"/>
        <v>-1533347</v>
      </c>
      <c r="K590" s="21">
        <f t="shared" si="128"/>
        <v>-2383599</v>
      </c>
      <c r="L590" s="21">
        <f t="shared" si="128"/>
        <v>-2552927</v>
      </c>
      <c r="M590" s="21">
        <f t="shared" si="128"/>
        <v>-2137223</v>
      </c>
      <c r="N590" s="21">
        <f t="shared" si="128"/>
        <v>-2029375</v>
      </c>
      <c r="O590" s="19"/>
      <c r="P590" s="22" t="s">
        <v>900</v>
      </c>
      <c r="Q590" s="10"/>
      <c r="R590" s="10"/>
      <c r="S590" s="10"/>
      <c r="T590" s="10"/>
      <c r="U590" s="10"/>
      <c r="V590" s="10"/>
      <c r="W590" s="10"/>
      <c r="X590" s="10"/>
      <c r="Y590" s="10"/>
      <c r="Z590" s="10"/>
      <c r="AA590" s="10"/>
      <c r="AB590" s="10"/>
      <c r="AC590" s="10"/>
      <c r="AD590" s="10"/>
      <c r="AE590" s="10"/>
      <c r="AF590" s="10"/>
      <c r="AG590" s="10"/>
      <c r="AH590" s="10"/>
      <c r="AI590" s="10"/>
      <c r="AJ590" s="10"/>
      <c r="AK590" s="10"/>
      <c r="AL590" s="10"/>
      <c r="AM590" s="10"/>
      <c r="AN590" s="10"/>
      <c r="AO590" s="10"/>
      <c r="AP590" s="10"/>
      <c r="AQ590" s="10"/>
      <c r="AR590" s="10"/>
      <c r="AS590" s="10"/>
      <c r="AT590" s="10"/>
      <c r="AU590" s="10"/>
      <c r="AV590" s="10"/>
      <c r="AW590" s="10"/>
      <c r="AX590" s="10"/>
      <c r="AY590" s="10"/>
      <c r="AZ590" s="10"/>
      <c r="BA590" s="10"/>
      <c r="BB590" s="10"/>
      <c r="BC590" s="10"/>
      <c r="BD590" s="10"/>
      <c r="BE590" s="10"/>
      <c r="BF590" s="10"/>
      <c r="BG590" s="10"/>
      <c r="BH590" s="10"/>
      <c r="BI590" s="10"/>
      <c r="BJ590" s="10"/>
      <c r="BK590" s="10"/>
      <c r="BL590" s="10"/>
      <c r="BM590" s="10"/>
      <c r="BN590" s="10"/>
      <c r="BO590" s="10"/>
      <c r="BP590" s="10"/>
      <c r="BQ590" s="10"/>
      <c r="BR590" s="10"/>
      <c r="BS590" s="10"/>
    </row>
    <row r="591" spans="1:71" ht="16.5" customHeight="1" x14ac:dyDescent="0.3">
      <c r="A591" s="10"/>
      <c r="B591" s="21">
        <f t="shared" si="128"/>
        <v>-1238042</v>
      </c>
      <c r="C591" s="21">
        <f t="shared" si="128"/>
        <v>-1562114</v>
      </c>
      <c r="D591" s="21">
        <f t="shared" si="128"/>
        <v>-1784467</v>
      </c>
      <c r="E591" s="21">
        <f t="shared" si="128"/>
        <v>-2328182</v>
      </c>
      <c r="F591" s="21">
        <f t="shared" si="128"/>
        <v>-2611643</v>
      </c>
      <c r="G591" s="21">
        <f t="shared" si="128"/>
        <v>-3373379</v>
      </c>
      <c r="H591" s="21">
        <f t="shared" si="128"/>
        <v>-2286243</v>
      </c>
      <c r="I591" s="21">
        <f t="shared" si="128"/>
        <v>-2362345</v>
      </c>
      <c r="J591" s="21">
        <f t="shared" si="128"/>
        <v>-2873739</v>
      </c>
      <c r="K591" s="21">
        <f t="shared" si="128"/>
        <v>-3876544</v>
      </c>
      <c r="L591" s="21">
        <f t="shared" si="128"/>
        <v>-3723072</v>
      </c>
      <c r="M591" s="21">
        <f t="shared" si="128"/>
        <v>-3347144</v>
      </c>
      <c r="N591" s="21">
        <f t="shared" si="128"/>
        <v>-2867015</v>
      </c>
      <c r="O591" s="19"/>
      <c r="P591" s="22" t="s">
        <v>901</v>
      </c>
      <c r="Q591" s="10"/>
      <c r="R591" s="10"/>
      <c r="S591" s="10"/>
      <c r="T591" s="10"/>
      <c r="U591" s="10"/>
      <c r="V591" s="10"/>
      <c r="W591" s="10"/>
      <c r="X591" s="10"/>
      <c r="Y591" s="10"/>
      <c r="Z591" s="10"/>
      <c r="AA591" s="10"/>
      <c r="AB591" s="10"/>
      <c r="AC591" s="10"/>
      <c r="AD591" s="10"/>
      <c r="AE591" s="10"/>
      <c r="AF591" s="10"/>
      <c r="AG591" s="10"/>
      <c r="AH591" s="10"/>
      <c r="AI591" s="10"/>
      <c r="AJ591" s="10"/>
      <c r="AK591" s="10"/>
      <c r="AL591" s="10"/>
      <c r="AM591" s="10"/>
      <c r="AN591" s="10"/>
      <c r="AO591" s="10"/>
      <c r="AP591" s="10"/>
      <c r="AQ591" s="10"/>
      <c r="AR591" s="10"/>
      <c r="AS591" s="10"/>
      <c r="AT591" s="10"/>
      <c r="AU591" s="10"/>
      <c r="AV591" s="10"/>
      <c r="AW591" s="10"/>
      <c r="AX591" s="10"/>
      <c r="AY591" s="10"/>
      <c r="AZ591" s="10"/>
      <c r="BA591" s="10"/>
      <c r="BB591" s="10"/>
      <c r="BC591" s="10"/>
      <c r="BD591" s="10"/>
      <c r="BE591" s="10"/>
      <c r="BF591" s="10"/>
      <c r="BG591" s="10"/>
      <c r="BH591" s="10"/>
      <c r="BI591" s="10"/>
      <c r="BJ591" s="10"/>
      <c r="BK591" s="10"/>
      <c r="BL591" s="10"/>
      <c r="BM591" s="10"/>
      <c r="BN591" s="10"/>
      <c r="BO591" s="10"/>
      <c r="BP591" s="10"/>
      <c r="BQ591" s="10"/>
      <c r="BR591" s="10"/>
      <c r="BS591" s="10"/>
    </row>
    <row r="592" spans="1:71" ht="16.5" customHeight="1" x14ac:dyDescent="0.3">
      <c r="A592" s="10"/>
      <c r="B592" s="21">
        <f t="shared" si="128"/>
        <v>-1710376</v>
      </c>
      <c r="C592" s="21">
        <f t="shared" si="128"/>
        <v>-1970082.3499999999</v>
      </c>
      <c r="D592" s="21">
        <f t="shared" si="128"/>
        <v>-2355993.6500000004</v>
      </c>
      <c r="E592" s="21">
        <f t="shared" si="128"/>
        <v>-3179158.48</v>
      </c>
      <c r="F592" s="21">
        <f t="shared" si="128"/>
        <v>-3556561.4709999999</v>
      </c>
      <c r="G592" s="21">
        <f t="shared" si="128"/>
        <v>-3876755.1529999999</v>
      </c>
      <c r="H592" s="21">
        <f t="shared" si="128"/>
        <v>-3229741.014</v>
      </c>
      <c r="I592" s="21">
        <f t="shared" si="128"/>
        <v>-3180772.85</v>
      </c>
      <c r="J592" s="21">
        <f t="shared" si="128"/>
        <v>-3932928</v>
      </c>
      <c r="K592" s="21">
        <f t="shared" si="128"/>
        <v>-5505018</v>
      </c>
      <c r="L592" s="21">
        <f t="shared" si="128"/>
        <v>-4898256</v>
      </c>
      <c r="M592" s="21">
        <f t="shared" si="128"/>
        <v>-4491334</v>
      </c>
      <c r="N592" s="21" t="str">
        <f t="shared" si="128"/>
        <v/>
      </c>
      <c r="O592" s="19">
        <f>RATE(M$324-C$324,,-C592,M592)</f>
        <v>8.5898160051569208E-2</v>
      </c>
      <c r="P592" s="22" t="s">
        <v>902</v>
      </c>
      <c r="Q592" s="10"/>
      <c r="R592" s="10"/>
      <c r="S592" s="10"/>
      <c r="T592" s="10"/>
      <c r="U592" s="10"/>
      <c r="V592" s="10"/>
      <c r="W592" s="10"/>
      <c r="X592" s="10"/>
      <c r="Y592" s="10"/>
      <c r="Z592" s="10"/>
      <c r="AA592" s="10"/>
      <c r="AB592" s="10"/>
      <c r="AC592" s="10"/>
      <c r="AD592" s="10"/>
      <c r="AE592" s="10"/>
      <c r="AF592" s="10"/>
      <c r="AG592" s="10"/>
      <c r="AH592" s="10"/>
      <c r="AI592" s="10"/>
      <c r="AJ592" s="10"/>
      <c r="AK592" s="10"/>
      <c r="AL592" s="10"/>
      <c r="AM592" s="10"/>
      <c r="AN592" s="10"/>
      <c r="AO592" s="10"/>
      <c r="AP592" s="10"/>
      <c r="AQ592" s="10"/>
      <c r="AR592" s="10"/>
      <c r="AS592" s="10"/>
      <c r="AT592" s="10"/>
      <c r="AU592" s="10"/>
      <c r="AV592" s="10"/>
      <c r="AW592" s="10"/>
      <c r="AX592" s="10"/>
      <c r="AY592" s="10"/>
      <c r="AZ592" s="10"/>
      <c r="BA592" s="10"/>
      <c r="BB592" s="10"/>
      <c r="BC592" s="10"/>
      <c r="BD592" s="10"/>
      <c r="BE592" s="10"/>
      <c r="BF592" s="10"/>
      <c r="BG592" s="10"/>
      <c r="BH592" s="10"/>
      <c r="BI592" s="10"/>
      <c r="BJ592" s="10"/>
      <c r="BK592" s="10"/>
      <c r="BL592" s="10"/>
      <c r="BM592" s="10"/>
      <c r="BN592" s="10"/>
      <c r="BO592" s="10"/>
      <c r="BP592" s="10"/>
      <c r="BQ592" s="10"/>
      <c r="BR592" s="10"/>
      <c r="BS592" s="10"/>
    </row>
    <row r="593" spans="1:71" ht="16.5" customHeight="1" x14ac:dyDescent="0.3">
      <c r="A593" s="10"/>
      <c r="B593" s="166" t="s">
        <v>876</v>
      </c>
      <c r="C593" s="158"/>
      <c r="D593" s="158"/>
      <c r="E593" s="158"/>
      <c r="F593" s="158"/>
      <c r="G593" s="158"/>
      <c r="H593" s="158"/>
      <c r="I593" s="158"/>
      <c r="J593" s="158"/>
      <c r="K593" s="158"/>
      <c r="L593" s="158"/>
      <c r="M593" s="158"/>
      <c r="N593" s="159"/>
      <c r="O593" s="10"/>
      <c r="P593" s="10"/>
      <c r="Q593" s="10"/>
      <c r="R593" s="10"/>
      <c r="S593" s="10"/>
      <c r="T593" s="10"/>
      <c r="U593" s="10"/>
      <c r="V593" s="10"/>
      <c r="W593" s="10"/>
      <c r="X593" s="10"/>
      <c r="Y593" s="10"/>
      <c r="Z593" s="10"/>
      <c r="AA593" s="10"/>
      <c r="AB593" s="10"/>
      <c r="AC593" s="10"/>
      <c r="AD593" s="10"/>
      <c r="AE593" s="10"/>
      <c r="AF593" s="10"/>
      <c r="AG593" s="10"/>
      <c r="AH593" s="10"/>
      <c r="AI593" s="10"/>
      <c r="AJ593" s="10"/>
      <c r="AK593" s="10"/>
      <c r="AL593" s="10"/>
      <c r="AM593" s="10"/>
      <c r="AN593" s="10"/>
      <c r="AO593" s="10"/>
      <c r="AP593" s="10"/>
      <c r="AQ593" s="10"/>
      <c r="AR593" s="10"/>
      <c r="AS593" s="10"/>
      <c r="AT593" s="10"/>
      <c r="AU593" s="10"/>
      <c r="AV593" s="10"/>
      <c r="AW593" s="10"/>
      <c r="AX593" s="10"/>
      <c r="AY593" s="10"/>
      <c r="AZ593" s="10"/>
      <c r="BA593" s="10"/>
      <c r="BB593" s="10"/>
      <c r="BC593" s="10"/>
      <c r="BD593" s="10"/>
      <c r="BE593" s="10"/>
      <c r="BF593" s="10"/>
      <c r="BG593" s="10"/>
      <c r="BH593" s="10"/>
      <c r="BI593" s="10"/>
      <c r="BJ593" s="10"/>
      <c r="BK593" s="10"/>
      <c r="BL593" s="10"/>
      <c r="BM593" s="10"/>
      <c r="BN593" s="10"/>
      <c r="BO593" s="10"/>
      <c r="BP593" s="10"/>
      <c r="BQ593" s="10"/>
      <c r="BR593" s="10"/>
      <c r="BS593" s="10"/>
    </row>
    <row r="594" spans="1:71" ht="16.5" customHeight="1" x14ac:dyDescent="0.3">
      <c r="A594" s="10"/>
      <c r="B594" s="20">
        <f t="shared" ref="B594:N597" si="129">IFERROR(VLOOKUP($B$593,$208:$319,MATCH($P594&amp;"/"&amp;B$324,$206:$206,0),FALSE),"")</f>
        <v>-462113</v>
      </c>
      <c r="C594" s="20">
        <f t="shared" si="129"/>
        <v>-375662</v>
      </c>
      <c r="D594" s="20">
        <f t="shared" si="129"/>
        <v>-666386</v>
      </c>
      <c r="E594" s="20">
        <f t="shared" si="129"/>
        <v>-594671</v>
      </c>
      <c r="F594" s="20">
        <f t="shared" si="129"/>
        <v>-662756</v>
      </c>
      <c r="G594" s="20">
        <f t="shared" si="129"/>
        <v>-1312220</v>
      </c>
      <c r="H594" s="20">
        <f t="shared" si="129"/>
        <v>-6505199</v>
      </c>
      <c r="I594" s="20">
        <f t="shared" si="129"/>
        <v>-916753</v>
      </c>
      <c r="J594" s="20">
        <f t="shared" si="129"/>
        <v>-2150141</v>
      </c>
      <c r="K594" s="20">
        <f t="shared" si="129"/>
        <v>-891806</v>
      </c>
      <c r="L594" s="20">
        <f t="shared" si="129"/>
        <v>-1051754</v>
      </c>
      <c r="M594" s="20">
        <f t="shared" si="129"/>
        <v>-1106401</v>
      </c>
      <c r="N594" s="21">
        <f t="shared" si="129"/>
        <v>-1089183</v>
      </c>
      <c r="O594" s="19"/>
      <c r="P594" s="22" t="s">
        <v>899</v>
      </c>
      <c r="Q594" s="10"/>
      <c r="R594" s="10"/>
      <c r="S594" s="10"/>
      <c r="T594" s="10"/>
      <c r="U594" s="10"/>
      <c r="V594" s="10"/>
      <c r="W594" s="10"/>
      <c r="X594" s="10"/>
      <c r="Y594" s="10"/>
      <c r="Z594" s="10"/>
      <c r="AA594" s="10"/>
      <c r="AB594" s="10"/>
      <c r="AC594" s="10"/>
      <c r="AD594" s="10"/>
      <c r="AE594" s="10"/>
      <c r="AF594" s="10"/>
      <c r="AG594" s="10"/>
      <c r="AH594" s="10"/>
      <c r="AI594" s="10"/>
      <c r="AJ594" s="10"/>
      <c r="AK594" s="10"/>
      <c r="AL594" s="10"/>
      <c r="AM594" s="10"/>
      <c r="AN594" s="10"/>
      <c r="AO594" s="10"/>
      <c r="AP594" s="10"/>
      <c r="AQ594" s="10"/>
      <c r="AR594" s="10"/>
      <c r="AS594" s="10"/>
      <c r="AT594" s="10"/>
      <c r="AU594" s="10"/>
      <c r="AV594" s="10"/>
      <c r="AW594" s="10"/>
      <c r="AX594" s="10"/>
      <c r="AY594" s="10"/>
      <c r="AZ594" s="10"/>
      <c r="BA594" s="10"/>
      <c r="BB594" s="10"/>
      <c r="BC594" s="10"/>
      <c r="BD594" s="10"/>
      <c r="BE594" s="10"/>
      <c r="BF594" s="10"/>
      <c r="BG594" s="10"/>
      <c r="BH594" s="10"/>
      <c r="BI594" s="10"/>
      <c r="BJ594" s="10"/>
      <c r="BK594" s="10"/>
      <c r="BL594" s="10"/>
      <c r="BM594" s="10"/>
      <c r="BN594" s="10"/>
      <c r="BO594" s="10"/>
      <c r="BP594" s="10"/>
      <c r="BQ594" s="10"/>
      <c r="BR594" s="10"/>
      <c r="BS594" s="10"/>
    </row>
    <row r="595" spans="1:71" ht="16.5" customHeight="1" x14ac:dyDescent="0.3">
      <c r="A595" s="10"/>
      <c r="B595" s="20">
        <f t="shared" si="129"/>
        <v>-833515</v>
      </c>
      <c r="C595" s="20">
        <f t="shared" si="129"/>
        <v>-905807</v>
      </c>
      <c r="D595" s="20">
        <f t="shared" si="129"/>
        <v>-1216612</v>
      </c>
      <c r="E595" s="20">
        <f t="shared" si="129"/>
        <v>-1428600</v>
      </c>
      <c r="F595" s="20">
        <f t="shared" si="129"/>
        <v>-2226238</v>
      </c>
      <c r="G595" s="20">
        <f t="shared" si="129"/>
        <v>-2580875</v>
      </c>
      <c r="H595" s="20">
        <f t="shared" si="129"/>
        <v>-7187826</v>
      </c>
      <c r="I595" s="20">
        <f t="shared" si="129"/>
        <v>-1541266</v>
      </c>
      <c r="J595" s="20">
        <f t="shared" si="129"/>
        <v>-3365680</v>
      </c>
      <c r="K595" s="20">
        <f t="shared" si="129"/>
        <v>-1839737</v>
      </c>
      <c r="L595" s="20">
        <f t="shared" si="129"/>
        <v>-2123814</v>
      </c>
      <c r="M595" s="20">
        <f t="shared" si="129"/>
        <v>-2307480</v>
      </c>
      <c r="N595" s="21">
        <f t="shared" si="129"/>
        <v>-1861094</v>
      </c>
      <c r="O595" s="19"/>
      <c r="P595" s="22" t="s">
        <v>900</v>
      </c>
      <c r="Q595" s="10"/>
      <c r="R595" s="10"/>
      <c r="S595" s="10"/>
      <c r="T595" s="10"/>
      <c r="U595" s="10"/>
      <c r="V595" s="10"/>
      <c r="W595" s="10"/>
      <c r="X595" s="10"/>
      <c r="Y595" s="10"/>
      <c r="Z595" s="10"/>
      <c r="AA595" s="10"/>
      <c r="AB595" s="10"/>
      <c r="AC595" s="10"/>
      <c r="AD595" s="10"/>
      <c r="AE595" s="10"/>
      <c r="AF595" s="10"/>
      <c r="AG595" s="10"/>
      <c r="AH595" s="10"/>
      <c r="AI595" s="10"/>
      <c r="AJ595" s="10"/>
      <c r="AK595" s="10"/>
      <c r="AL595" s="10"/>
      <c r="AM595" s="10"/>
      <c r="AN595" s="10"/>
      <c r="AO595" s="10"/>
      <c r="AP595" s="10"/>
      <c r="AQ595" s="10"/>
      <c r="AR595" s="10"/>
      <c r="AS595" s="10"/>
      <c r="AT595" s="10"/>
      <c r="AU595" s="10"/>
      <c r="AV595" s="10"/>
      <c r="AW595" s="10"/>
      <c r="AX595" s="10"/>
      <c r="AY595" s="10"/>
      <c r="AZ595" s="10"/>
      <c r="BA595" s="10"/>
      <c r="BB595" s="10"/>
      <c r="BC595" s="10"/>
      <c r="BD595" s="10"/>
      <c r="BE595" s="10"/>
      <c r="BF595" s="10"/>
      <c r="BG595" s="10"/>
      <c r="BH595" s="10"/>
      <c r="BI595" s="10"/>
      <c r="BJ595" s="10"/>
      <c r="BK595" s="10"/>
      <c r="BL595" s="10"/>
      <c r="BM595" s="10"/>
      <c r="BN595" s="10"/>
      <c r="BO595" s="10"/>
      <c r="BP595" s="10"/>
      <c r="BQ595" s="10"/>
      <c r="BR595" s="10"/>
      <c r="BS595" s="10"/>
    </row>
    <row r="596" spans="1:71" ht="16.5" customHeight="1" x14ac:dyDescent="0.3">
      <c r="A596" s="10"/>
      <c r="B596" s="20">
        <f t="shared" si="129"/>
        <v>-1318039</v>
      </c>
      <c r="C596" s="20">
        <f t="shared" si="129"/>
        <v>-1618333</v>
      </c>
      <c r="D596" s="20">
        <f t="shared" si="129"/>
        <v>-1807839</v>
      </c>
      <c r="E596" s="20">
        <f t="shared" si="129"/>
        <v>-2360355</v>
      </c>
      <c r="F596" s="20">
        <f t="shared" si="129"/>
        <v>-3169630</v>
      </c>
      <c r="G596" s="20">
        <f t="shared" si="129"/>
        <v>-3563454</v>
      </c>
      <c r="H596" s="20">
        <f t="shared" si="129"/>
        <v>-3004785</v>
      </c>
      <c r="I596" s="20">
        <f t="shared" si="129"/>
        <v>1402865</v>
      </c>
      <c r="J596" s="20">
        <f t="shared" si="129"/>
        <v>-7630502</v>
      </c>
      <c r="K596" s="20">
        <f t="shared" si="129"/>
        <v>-2565331</v>
      </c>
      <c r="L596" s="20">
        <f t="shared" si="129"/>
        <v>-2797246</v>
      </c>
      <c r="M596" s="20">
        <f t="shared" si="129"/>
        <v>-3365858</v>
      </c>
      <c r="N596" s="21">
        <f t="shared" si="129"/>
        <v>-2858309</v>
      </c>
      <c r="O596" s="19"/>
      <c r="P596" s="22" t="s">
        <v>901</v>
      </c>
      <c r="Q596" s="10"/>
      <c r="R596" s="10"/>
      <c r="S596" s="10"/>
      <c r="T596" s="10"/>
      <c r="U596" s="10"/>
      <c r="V596" s="10"/>
      <c r="W596" s="10"/>
      <c r="X596" s="10"/>
      <c r="Y596" s="10"/>
      <c r="Z596" s="10"/>
      <c r="AA596" s="10"/>
      <c r="AB596" s="10"/>
      <c r="AC596" s="10"/>
      <c r="AD596" s="10"/>
      <c r="AE596" s="10"/>
      <c r="AF596" s="10"/>
      <c r="AG596" s="10"/>
      <c r="AH596" s="10"/>
      <c r="AI596" s="10"/>
      <c r="AJ596" s="10"/>
      <c r="AK596" s="10"/>
      <c r="AL596" s="10"/>
      <c r="AM596" s="10"/>
      <c r="AN596" s="10"/>
      <c r="AO596" s="10"/>
      <c r="AP596" s="10"/>
      <c r="AQ596" s="10"/>
      <c r="AR596" s="10"/>
      <c r="AS596" s="10"/>
      <c r="AT596" s="10"/>
      <c r="AU596" s="10"/>
      <c r="AV596" s="10"/>
      <c r="AW596" s="10"/>
      <c r="AX596" s="10"/>
      <c r="AY596" s="10"/>
      <c r="AZ596" s="10"/>
      <c r="BA596" s="10"/>
      <c r="BB596" s="10"/>
      <c r="BC596" s="10"/>
      <c r="BD596" s="10"/>
      <c r="BE596" s="10"/>
      <c r="BF596" s="10"/>
      <c r="BG596" s="10"/>
      <c r="BH596" s="10"/>
      <c r="BI596" s="10"/>
      <c r="BJ596" s="10"/>
      <c r="BK596" s="10"/>
      <c r="BL596" s="10"/>
      <c r="BM596" s="10"/>
      <c r="BN596" s="10"/>
      <c r="BO596" s="10"/>
      <c r="BP596" s="10"/>
      <c r="BQ596" s="10"/>
      <c r="BR596" s="10"/>
      <c r="BS596" s="10"/>
    </row>
    <row r="597" spans="1:71" ht="16.5" customHeight="1" x14ac:dyDescent="0.3">
      <c r="A597" s="10"/>
      <c r="B597" s="20">
        <f t="shared" si="129"/>
        <v>-1820984</v>
      </c>
      <c r="C597" s="20">
        <f t="shared" si="129"/>
        <v>-2036495.13</v>
      </c>
      <c r="D597" s="20">
        <f t="shared" si="129"/>
        <v>-30746650.149999999</v>
      </c>
      <c r="E597" s="20">
        <f t="shared" si="129"/>
        <v>-3177932.57</v>
      </c>
      <c r="F597" s="20">
        <f t="shared" si="129"/>
        <v>-4283030.9850000003</v>
      </c>
      <c r="G597" s="20">
        <f t="shared" si="129"/>
        <v>-5564398.6440000003</v>
      </c>
      <c r="H597" s="20">
        <f t="shared" si="129"/>
        <v>-8690971.2530000005</v>
      </c>
      <c r="I597" s="20">
        <f t="shared" si="129"/>
        <v>-1325220.1599999999</v>
      </c>
      <c r="J597" s="20">
        <f t="shared" si="129"/>
        <v>-29399786</v>
      </c>
      <c r="K597" s="20">
        <f t="shared" si="129"/>
        <v>-2424314</v>
      </c>
      <c r="L597" s="20">
        <f t="shared" si="129"/>
        <v>-3403275</v>
      </c>
      <c r="M597" s="20">
        <f t="shared" si="129"/>
        <v>-4485260</v>
      </c>
      <c r="N597" s="21" t="str">
        <f t="shared" si="129"/>
        <v/>
      </c>
      <c r="O597" s="19"/>
      <c r="P597" s="22" t="s">
        <v>902</v>
      </c>
      <c r="Q597" s="10"/>
      <c r="R597" s="10"/>
      <c r="S597" s="10"/>
      <c r="T597" s="10"/>
      <c r="U597" s="10"/>
      <c r="V597" s="10"/>
      <c r="W597" s="10"/>
      <c r="X597" s="10"/>
      <c r="Y597" s="10"/>
      <c r="Z597" s="10"/>
      <c r="AA597" s="10"/>
      <c r="AB597" s="10"/>
      <c r="AC597" s="10"/>
      <c r="AD597" s="10"/>
      <c r="AE597" s="10"/>
      <c r="AF597" s="10"/>
      <c r="AG597" s="10"/>
      <c r="AH597" s="10"/>
      <c r="AI597" s="10"/>
      <c r="AJ597" s="10"/>
      <c r="AK597" s="10"/>
      <c r="AL597" s="10"/>
      <c r="AM597" s="10"/>
      <c r="AN597" s="10"/>
      <c r="AO597" s="10"/>
      <c r="AP597" s="10"/>
      <c r="AQ597" s="10"/>
      <c r="AR597" s="10"/>
      <c r="AS597" s="10"/>
      <c r="AT597" s="10"/>
      <c r="AU597" s="10"/>
      <c r="AV597" s="10"/>
      <c r="AW597" s="10"/>
      <c r="AX597" s="10"/>
      <c r="AY597" s="10"/>
      <c r="AZ597" s="10"/>
      <c r="BA597" s="10"/>
      <c r="BB597" s="10"/>
      <c r="BC597" s="10"/>
      <c r="BD597" s="10"/>
      <c r="BE597" s="10"/>
      <c r="BF597" s="10"/>
      <c r="BG597" s="10"/>
      <c r="BH597" s="10"/>
      <c r="BI597" s="10"/>
      <c r="BJ597" s="10"/>
      <c r="BK597" s="10"/>
      <c r="BL597" s="10"/>
      <c r="BM597" s="10"/>
      <c r="BN597" s="10"/>
      <c r="BO597" s="10"/>
      <c r="BP597" s="10"/>
      <c r="BQ597" s="10"/>
      <c r="BR597" s="10"/>
      <c r="BS597" s="10"/>
    </row>
    <row r="598" spans="1:71" ht="16.5" customHeight="1" x14ac:dyDescent="0.3">
      <c r="A598" s="10"/>
      <c r="B598" s="169" t="s">
        <v>893</v>
      </c>
      <c r="C598" s="158"/>
      <c r="D598" s="158"/>
      <c r="E598" s="158"/>
      <c r="F598" s="158"/>
      <c r="G598" s="158"/>
      <c r="H598" s="158"/>
      <c r="I598" s="158"/>
      <c r="J598" s="158"/>
      <c r="K598" s="158"/>
      <c r="L598" s="158"/>
      <c r="M598" s="158"/>
      <c r="N598" s="159"/>
      <c r="O598" s="10"/>
      <c r="P598" s="10"/>
      <c r="Q598" s="10"/>
      <c r="R598" s="10"/>
      <c r="S598" s="10"/>
      <c r="T598" s="10"/>
      <c r="U598" s="10"/>
      <c r="V598" s="10"/>
      <c r="W598" s="10"/>
      <c r="X598" s="10"/>
      <c r="Y598" s="10"/>
      <c r="Z598" s="10"/>
      <c r="AA598" s="10"/>
      <c r="AB598" s="10"/>
      <c r="AC598" s="10"/>
      <c r="AD598" s="10"/>
      <c r="AE598" s="10"/>
      <c r="AF598" s="10"/>
      <c r="AG598" s="10"/>
      <c r="AH598" s="10"/>
      <c r="AI598" s="10"/>
      <c r="AJ598" s="10"/>
      <c r="AK598" s="10"/>
      <c r="AL598" s="10"/>
      <c r="AM598" s="10"/>
      <c r="AN598" s="10"/>
      <c r="AO598" s="10"/>
      <c r="AP598" s="10"/>
      <c r="AQ598" s="10"/>
      <c r="AR598" s="10"/>
      <c r="AS598" s="10"/>
      <c r="AT598" s="10"/>
      <c r="AU598" s="10"/>
      <c r="AV598" s="10"/>
      <c r="AW598" s="10"/>
      <c r="AX598" s="10"/>
      <c r="AY598" s="10"/>
      <c r="AZ598" s="10"/>
      <c r="BA598" s="10"/>
      <c r="BB598" s="10"/>
      <c r="BC598" s="10"/>
      <c r="BD598" s="10"/>
      <c r="BE598" s="10"/>
      <c r="BF598" s="10"/>
      <c r="BG598" s="10"/>
      <c r="BH598" s="10"/>
      <c r="BI598" s="10"/>
      <c r="BJ598" s="10"/>
      <c r="BK598" s="10"/>
      <c r="BL598" s="10"/>
      <c r="BM598" s="10"/>
      <c r="BN598" s="10"/>
      <c r="BO598" s="10"/>
      <c r="BP598" s="10"/>
      <c r="BQ598" s="10"/>
      <c r="BR598" s="10"/>
      <c r="BS598" s="10"/>
    </row>
    <row r="599" spans="1:71" ht="16.5" customHeight="1" x14ac:dyDescent="0.3">
      <c r="A599" s="10"/>
      <c r="B599" s="20">
        <f t="shared" ref="B599:N602" si="130">IFERROR(VLOOKUP($B$598,$208:$319,MATCH($P599&amp;"/"&amp;B$324,$206:$206,0),FALSE),"")</f>
        <v>-1221002</v>
      </c>
      <c r="C599" s="20">
        <f t="shared" si="130"/>
        <v>-3300936</v>
      </c>
      <c r="D599" s="20">
        <f t="shared" si="130"/>
        <v>-1463897</v>
      </c>
      <c r="E599" s="20">
        <f t="shared" si="130"/>
        <v>-618276</v>
      </c>
      <c r="F599" s="20">
        <f t="shared" si="130"/>
        <v>-1357207</v>
      </c>
      <c r="G599" s="20">
        <f t="shared" si="130"/>
        <v>676141</v>
      </c>
      <c r="H599" s="20">
        <f t="shared" si="130"/>
        <v>1806897</v>
      </c>
      <c r="I599" s="20">
        <f t="shared" si="130"/>
        <v>-5210444</v>
      </c>
      <c r="J599" s="20">
        <f t="shared" si="130"/>
        <v>-4876822</v>
      </c>
      <c r="K599" s="20">
        <f t="shared" si="130"/>
        <v>-1531414</v>
      </c>
      <c r="L599" s="20">
        <f t="shared" si="130"/>
        <v>-1856872</v>
      </c>
      <c r="M599" s="20">
        <f t="shared" si="130"/>
        <v>-2448694</v>
      </c>
      <c r="N599" s="20">
        <f t="shared" si="130"/>
        <v>-3608916</v>
      </c>
      <c r="O599" s="19"/>
      <c r="P599" s="22" t="s">
        <v>899</v>
      </c>
      <c r="Q599" s="10"/>
      <c r="R599" s="10"/>
      <c r="S599" s="10"/>
      <c r="T599" s="10"/>
      <c r="U599" s="10"/>
      <c r="V599" s="10"/>
      <c r="W599" s="10"/>
      <c r="X599" s="10"/>
      <c r="Y599" s="10"/>
      <c r="Z599" s="10"/>
      <c r="AA599" s="10"/>
      <c r="AB599" s="10"/>
      <c r="AC599" s="10"/>
      <c r="AD599" s="10"/>
      <c r="AE599" s="10"/>
      <c r="AF599" s="10"/>
      <c r="AG599" s="10"/>
      <c r="AH599" s="10"/>
      <c r="AI599" s="10"/>
      <c r="AJ599" s="10"/>
      <c r="AK599" s="10"/>
      <c r="AL599" s="10"/>
      <c r="AM599" s="10"/>
      <c r="AN599" s="10"/>
      <c r="AO599" s="10"/>
      <c r="AP599" s="10"/>
      <c r="AQ599" s="10"/>
      <c r="AR599" s="10"/>
      <c r="AS599" s="10"/>
      <c r="AT599" s="10"/>
      <c r="AU599" s="10"/>
      <c r="AV599" s="10"/>
      <c r="AW599" s="10"/>
      <c r="AX599" s="10"/>
      <c r="AY599" s="10"/>
      <c r="AZ599" s="10"/>
      <c r="BA599" s="10"/>
      <c r="BB599" s="10"/>
      <c r="BC599" s="10"/>
      <c r="BD599" s="10"/>
      <c r="BE599" s="10"/>
      <c r="BF599" s="10"/>
      <c r="BG599" s="10"/>
      <c r="BH599" s="10"/>
      <c r="BI599" s="10"/>
      <c r="BJ599" s="10"/>
      <c r="BK599" s="10"/>
      <c r="BL599" s="10"/>
      <c r="BM599" s="10"/>
      <c r="BN599" s="10"/>
      <c r="BO599" s="10"/>
      <c r="BP599" s="10"/>
      <c r="BQ599" s="10"/>
      <c r="BR599" s="10"/>
      <c r="BS599" s="10"/>
    </row>
    <row r="600" spans="1:71" ht="16.5" customHeight="1" x14ac:dyDescent="0.3">
      <c r="A600" s="10"/>
      <c r="B600" s="20">
        <f t="shared" si="130"/>
        <v>-1142592</v>
      </c>
      <c r="C600" s="20">
        <f t="shared" si="130"/>
        <v>-5759651</v>
      </c>
      <c r="D600" s="20">
        <f t="shared" si="130"/>
        <v>-1226426</v>
      </c>
      <c r="E600" s="20">
        <f t="shared" si="130"/>
        <v>-1989230</v>
      </c>
      <c r="F600" s="20">
        <f t="shared" si="130"/>
        <v>-666993</v>
      </c>
      <c r="G600" s="20">
        <f t="shared" si="130"/>
        <v>3433790</v>
      </c>
      <c r="H600" s="20">
        <f t="shared" si="130"/>
        <v>-918639</v>
      </c>
      <c r="I600" s="20">
        <f t="shared" si="130"/>
        <v>-9209231</v>
      </c>
      <c r="J600" s="20">
        <f t="shared" si="130"/>
        <v>-3195985</v>
      </c>
      <c r="K600" s="20">
        <f t="shared" si="130"/>
        <v>-2702649</v>
      </c>
      <c r="L600" s="20">
        <f t="shared" si="130"/>
        <v>-5307591</v>
      </c>
      <c r="M600" s="20">
        <f t="shared" si="130"/>
        <v>-3003708</v>
      </c>
      <c r="N600" s="20">
        <f t="shared" si="130"/>
        <v>-6039253</v>
      </c>
      <c r="O600" s="19"/>
      <c r="P600" s="22" t="s">
        <v>900</v>
      </c>
      <c r="Q600" s="10"/>
      <c r="R600" s="10"/>
      <c r="S600" s="10"/>
      <c r="T600" s="10"/>
      <c r="U600" s="10"/>
      <c r="V600" s="10"/>
      <c r="W600" s="10"/>
      <c r="X600" s="10"/>
      <c r="Y600" s="10"/>
      <c r="Z600" s="10"/>
      <c r="AA600" s="10"/>
      <c r="AB600" s="10"/>
      <c r="AC600" s="10"/>
      <c r="AD600" s="10"/>
      <c r="AE600" s="10"/>
      <c r="AF600" s="10"/>
      <c r="AG600" s="10"/>
      <c r="AH600" s="10"/>
      <c r="AI600" s="10"/>
      <c r="AJ600" s="10"/>
      <c r="AK600" s="10"/>
      <c r="AL600" s="10"/>
      <c r="AM600" s="10"/>
      <c r="AN600" s="10"/>
      <c r="AO600" s="10"/>
      <c r="AP600" s="10"/>
      <c r="AQ600" s="10"/>
      <c r="AR600" s="10"/>
      <c r="AS600" s="10"/>
      <c r="AT600" s="10"/>
      <c r="AU600" s="10"/>
      <c r="AV600" s="10"/>
      <c r="AW600" s="10"/>
      <c r="AX600" s="10"/>
      <c r="AY600" s="10"/>
      <c r="AZ600" s="10"/>
      <c r="BA600" s="10"/>
      <c r="BB600" s="10"/>
      <c r="BC600" s="10"/>
      <c r="BD600" s="10"/>
      <c r="BE600" s="10"/>
      <c r="BF600" s="10"/>
      <c r="BG600" s="10"/>
      <c r="BH600" s="10"/>
      <c r="BI600" s="10"/>
      <c r="BJ600" s="10"/>
      <c r="BK600" s="10"/>
      <c r="BL600" s="10"/>
      <c r="BM600" s="10"/>
      <c r="BN600" s="10"/>
      <c r="BO600" s="10"/>
      <c r="BP600" s="10"/>
      <c r="BQ600" s="10"/>
      <c r="BR600" s="10"/>
      <c r="BS600" s="10"/>
    </row>
    <row r="601" spans="1:71" ht="16.5" customHeight="1" x14ac:dyDescent="0.3">
      <c r="A601" s="10"/>
      <c r="B601" s="20">
        <f t="shared" si="130"/>
        <v>1741137</v>
      </c>
      <c r="C601" s="20">
        <f t="shared" si="130"/>
        <v>-5388573</v>
      </c>
      <c r="D601" s="20">
        <f t="shared" si="130"/>
        <v>-605687</v>
      </c>
      <c r="E601" s="20">
        <f t="shared" si="130"/>
        <v>-1802404</v>
      </c>
      <c r="F601" s="20">
        <f t="shared" si="130"/>
        <v>-2554488</v>
      </c>
      <c r="G601" s="20">
        <f t="shared" si="130"/>
        <v>1325615</v>
      </c>
      <c r="H601" s="20">
        <f t="shared" si="130"/>
        <v>-7666538</v>
      </c>
      <c r="I601" s="20">
        <f t="shared" si="130"/>
        <v>-14631836</v>
      </c>
      <c r="J601" s="20">
        <f t="shared" si="130"/>
        <v>-896296</v>
      </c>
      <c r="K601" s="20">
        <f t="shared" si="130"/>
        <v>-2815248</v>
      </c>
      <c r="L601" s="20">
        <f t="shared" si="130"/>
        <v>-7885446</v>
      </c>
      <c r="M601" s="20">
        <f t="shared" si="130"/>
        <v>-3931224</v>
      </c>
      <c r="N601" s="20">
        <f t="shared" si="130"/>
        <v>-7732146</v>
      </c>
      <c r="O601" s="19"/>
      <c r="P601" s="22" t="s">
        <v>901</v>
      </c>
      <c r="Q601" s="10"/>
      <c r="R601" s="10"/>
      <c r="S601" s="10"/>
      <c r="T601" s="10"/>
      <c r="U601" s="10"/>
      <c r="V601" s="10"/>
      <c r="W601" s="10"/>
      <c r="X601" s="10"/>
      <c r="Y601" s="10"/>
      <c r="Z601" s="10"/>
      <c r="AA601" s="10"/>
      <c r="AB601" s="10"/>
      <c r="AC601" s="10"/>
      <c r="AD601" s="10"/>
      <c r="AE601" s="10"/>
      <c r="AF601" s="10"/>
      <c r="AG601" s="10"/>
      <c r="AH601" s="10"/>
      <c r="AI601" s="10"/>
      <c r="AJ601" s="10"/>
      <c r="AK601" s="10"/>
      <c r="AL601" s="10"/>
      <c r="AM601" s="10"/>
      <c r="AN601" s="10"/>
      <c r="AO601" s="10"/>
      <c r="AP601" s="10"/>
      <c r="AQ601" s="10"/>
      <c r="AR601" s="10"/>
      <c r="AS601" s="10"/>
      <c r="AT601" s="10"/>
      <c r="AU601" s="10"/>
      <c r="AV601" s="10"/>
      <c r="AW601" s="10"/>
      <c r="AX601" s="10"/>
      <c r="AY601" s="10"/>
      <c r="AZ601" s="10"/>
      <c r="BA601" s="10"/>
      <c r="BB601" s="10"/>
      <c r="BC601" s="10"/>
      <c r="BD601" s="10"/>
      <c r="BE601" s="10"/>
      <c r="BF601" s="10"/>
      <c r="BG601" s="10"/>
      <c r="BH601" s="10"/>
      <c r="BI601" s="10"/>
      <c r="BJ601" s="10"/>
      <c r="BK601" s="10"/>
      <c r="BL601" s="10"/>
      <c r="BM601" s="10"/>
      <c r="BN601" s="10"/>
      <c r="BO601" s="10"/>
      <c r="BP601" s="10"/>
      <c r="BQ601" s="10"/>
      <c r="BR601" s="10"/>
      <c r="BS601" s="10"/>
    </row>
    <row r="602" spans="1:71" ht="16.5" customHeight="1" x14ac:dyDescent="0.3">
      <c r="A602" s="10"/>
      <c r="B602" s="20">
        <f t="shared" si="130"/>
        <v>2086541</v>
      </c>
      <c r="C602" s="20">
        <f t="shared" si="130"/>
        <v>-7461101.1399999997</v>
      </c>
      <c r="D602" s="20">
        <f t="shared" si="130"/>
        <v>26889786.25</v>
      </c>
      <c r="E602" s="20">
        <f t="shared" si="130"/>
        <v>-2366705.0499999998</v>
      </c>
      <c r="F602" s="20">
        <f t="shared" si="130"/>
        <v>-168002.02900000001</v>
      </c>
      <c r="G602" s="20">
        <f t="shared" si="130"/>
        <v>2348336.1749999998</v>
      </c>
      <c r="H602" s="20">
        <f t="shared" si="130"/>
        <v>1022252.699</v>
      </c>
      <c r="I602" s="20">
        <f t="shared" si="130"/>
        <v>-13205489.369999999</v>
      </c>
      <c r="J602" s="20">
        <f t="shared" si="130"/>
        <v>19820894</v>
      </c>
      <c r="K602" s="20">
        <f t="shared" si="130"/>
        <v>-4551635</v>
      </c>
      <c r="L602" s="20">
        <f t="shared" si="130"/>
        <v>-8703734</v>
      </c>
      <c r="M602" s="20">
        <f t="shared" si="130"/>
        <v>-4028081</v>
      </c>
      <c r="N602" s="20" t="str">
        <f t="shared" si="130"/>
        <v/>
      </c>
      <c r="O602" s="19"/>
      <c r="P602" s="22" t="s">
        <v>902</v>
      </c>
      <c r="Q602" s="10"/>
      <c r="R602" s="10"/>
      <c r="S602" s="10"/>
      <c r="T602" s="10"/>
      <c r="U602" s="10"/>
      <c r="V602" s="10"/>
      <c r="W602" s="10"/>
      <c r="X602" s="10"/>
      <c r="Y602" s="10"/>
      <c r="Z602" s="10"/>
      <c r="AA602" s="10"/>
      <c r="AB602" s="10"/>
      <c r="AC602" s="10"/>
      <c r="AD602" s="10"/>
      <c r="AE602" s="10"/>
      <c r="AF602" s="10"/>
      <c r="AG602" s="10"/>
      <c r="AH602" s="10"/>
      <c r="AI602" s="10"/>
      <c r="AJ602" s="10"/>
      <c r="AK602" s="10"/>
      <c r="AL602" s="10"/>
      <c r="AM602" s="10"/>
      <c r="AN602" s="10"/>
      <c r="AO602" s="10"/>
      <c r="AP602" s="10"/>
      <c r="AQ602" s="10"/>
      <c r="AR602" s="10"/>
      <c r="AS602" s="10"/>
      <c r="AT602" s="10"/>
      <c r="AU602" s="10"/>
      <c r="AV602" s="10"/>
      <c r="AW602" s="10"/>
      <c r="AX602" s="10"/>
      <c r="AY602" s="10"/>
      <c r="AZ602" s="10"/>
      <c r="BA602" s="10"/>
      <c r="BB602" s="10"/>
      <c r="BC602" s="10"/>
      <c r="BD602" s="10"/>
      <c r="BE602" s="10"/>
      <c r="BF602" s="10"/>
      <c r="BG602" s="10"/>
      <c r="BH602" s="10"/>
      <c r="BI602" s="10"/>
      <c r="BJ602" s="10"/>
      <c r="BK602" s="10"/>
      <c r="BL602" s="10"/>
      <c r="BM602" s="10"/>
      <c r="BN602" s="10"/>
      <c r="BO602" s="10"/>
      <c r="BP602" s="10"/>
      <c r="BQ602" s="10"/>
      <c r="BR602" s="10"/>
      <c r="BS602" s="10"/>
    </row>
    <row r="603" spans="1:71" ht="16.5" customHeight="1" x14ac:dyDescent="0.3">
      <c r="A603" s="10"/>
      <c r="B603" s="176" t="s">
        <v>895</v>
      </c>
      <c r="C603" s="161"/>
      <c r="D603" s="161"/>
      <c r="E603" s="161"/>
      <c r="F603" s="161"/>
      <c r="G603" s="161"/>
      <c r="H603" s="161"/>
      <c r="I603" s="161"/>
      <c r="J603" s="161"/>
      <c r="K603" s="161"/>
      <c r="L603" s="161"/>
      <c r="M603" s="161"/>
      <c r="N603" s="177"/>
      <c r="O603" s="10"/>
      <c r="P603" s="10"/>
      <c r="Q603" s="10"/>
      <c r="R603" s="10"/>
      <c r="S603" s="10"/>
      <c r="T603" s="10"/>
      <c r="U603" s="10"/>
      <c r="V603" s="10"/>
      <c r="W603" s="10"/>
      <c r="X603" s="10"/>
      <c r="Y603" s="10"/>
      <c r="Z603" s="10"/>
      <c r="AA603" s="10"/>
      <c r="AB603" s="10"/>
      <c r="AC603" s="10"/>
      <c r="AD603" s="10"/>
      <c r="AE603" s="10"/>
      <c r="AF603" s="10"/>
      <c r="AG603" s="10"/>
      <c r="AH603" s="10"/>
      <c r="AI603" s="10"/>
      <c r="AJ603" s="10"/>
      <c r="AK603" s="10"/>
      <c r="AL603" s="10"/>
      <c r="AM603" s="10"/>
      <c r="AN603" s="10"/>
      <c r="AO603" s="10"/>
      <c r="AP603" s="10"/>
      <c r="AQ603" s="10"/>
      <c r="AR603" s="10"/>
      <c r="AS603" s="10"/>
      <c r="AT603" s="10"/>
      <c r="AU603" s="10"/>
      <c r="AV603" s="10"/>
      <c r="AW603" s="10"/>
      <c r="AX603" s="10"/>
      <c r="AY603" s="10"/>
      <c r="AZ603" s="10"/>
      <c r="BA603" s="10"/>
      <c r="BB603" s="10"/>
      <c r="BC603" s="10"/>
      <c r="BD603" s="10"/>
      <c r="BE603" s="10"/>
      <c r="BF603" s="10"/>
      <c r="BG603" s="10"/>
      <c r="BH603" s="10"/>
      <c r="BI603" s="10"/>
      <c r="BJ603" s="10"/>
      <c r="BK603" s="10"/>
      <c r="BL603" s="10"/>
      <c r="BM603" s="10"/>
      <c r="BN603" s="10"/>
      <c r="BO603" s="10"/>
      <c r="BP603" s="10"/>
      <c r="BQ603" s="10"/>
      <c r="BR603" s="10"/>
      <c r="BS603" s="10"/>
    </row>
    <row r="604" spans="1:71" ht="16.5" customHeight="1" x14ac:dyDescent="0.3">
      <c r="A604" s="10"/>
      <c r="B604" s="20">
        <f t="shared" ref="B604:N607" si="131">IFERROR(VLOOKUP($B$603,$208:$319,MATCH($P604&amp;"/"&amp;B$324,$206:$206,0),FALSE),"")</f>
        <v>-118846</v>
      </c>
      <c r="C604" s="20">
        <f t="shared" si="131"/>
        <v>-849395</v>
      </c>
      <c r="D604" s="20">
        <f t="shared" si="131"/>
        <v>-167097</v>
      </c>
      <c r="E604" s="20">
        <f t="shared" si="131"/>
        <v>-322158</v>
      </c>
      <c r="F604" s="20">
        <f t="shared" si="131"/>
        <v>-621528</v>
      </c>
      <c r="G604" s="20">
        <f t="shared" si="131"/>
        <v>1262744</v>
      </c>
      <c r="H604" s="20">
        <f t="shared" si="131"/>
        <v>56089</v>
      </c>
      <c r="I604" s="20">
        <f t="shared" si="131"/>
        <v>-628179</v>
      </c>
      <c r="J604" s="20">
        <f t="shared" si="131"/>
        <v>-1859407</v>
      </c>
      <c r="K604" s="20">
        <f t="shared" si="131"/>
        <v>-728433</v>
      </c>
      <c r="L604" s="20">
        <f t="shared" si="131"/>
        <v>-376929</v>
      </c>
      <c r="M604" s="20">
        <f t="shared" si="131"/>
        <v>-997341</v>
      </c>
      <c r="N604" s="21">
        <f t="shared" si="131"/>
        <v>-2445255</v>
      </c>
      <c r="O604" s="19"/>
      <c r="P604" s="22" t="s">
        <v>899</v>
      </c>
      <c r="Q604" s="10"/>
      <c r="R604" s="10"/>
      <c r="S604" s="10"/>
      <c r="T604" s="10"/>
      <c r="U604" s="10"/>
      <c r="V604" s="10"/>
      <c r="W604" s="10"/>
      <c r="X604" s="10"/>
      <c r="Y604" s="10"/>
      <c r="Z604" s="10"/>
      <c r="AA604" s="10"/>
      <c r="AB604" s="10"/>
      <c r="AC604" s="10"/>
      <c r="AD604" s="10"/>
      <c r="AE604" s="10"/>
      <c r="AF604" s="10"/>
      <c r="AG604" s="10"/>
      <c r="AH604" s="10"/>
      <c r="AI604" s="10"/>
      <c r="AJ604" s="10"/>
      <c r="AK604" s="10"/>
      <c r="AL604" s="10"/>
      <c r="AM604" s="10"/>
      <c r="AN604" s="10"/>
      <c r="AO604" s="10"/>
      <c r="AP604" s="10"/>
      <c r="AQ604" s="10"/>
      <c r="AR604" s="10"/>
      <c r="AS604" s="10"/>
      <c r="AT604" s="10"/>
      <c r="AU604" s="10"/>
      <c r="AV604" s="10"/>
      <c r="AW604" s="10"/>
      <c r="AX604" s="10"/>
      <c r="AY604" s="10"/>
      <c r="AZ604" s="10"/>
      <c r="BA604" s="10"/>
      <c r="BB604" s="10"/>
      <c r="BC604" s="10"/>
      <c r="BD604" s="10"/>
      <c r="BE604" s="10"/>
      <c r="BF604" s="10"/>
      <c r="BG604" s="10"/>
      <c r="BH604" s="10"/>
      <c r="BI604" s="10"/>
      <c r="BJ604" s="10"/>
      <c r="BK604" s="10"/>
      <c r="BL604" s="10"/>
      <c r="BM604" s="10"/>
      <c r="BN604" s="10"/>
      <c r="BO604" s="10"/>
      <c r="BP604" s="10"/>
      <c r="BQ604" s="10"/>
      <c r="BR604" s="10"/>
      <c r="BS604" s="10"/>
    </row>
    <row r="605" spans="1:71" ht="16.5" customHeight="1" x14ac:dyDescent="0.3">
      <c r="A605" s="10"/>
      <c r="B605" s="20">
        <f t="shared" si="131"/>
        <v>-128536</v>
      </c>
      <c r="C605" s="20">
        <f t="shared" si="131"/>
        <v>-1044731</v>
      </c>
      <c r="D605" s="20">
        <f t="shared" si="131"/>
        <v>-400371</v>
      </c>
      <c r="E605" s="20">
        <f t="shared" si="131"/>
        <v>983786</v>
      </c>
      <c r="F605" s="20">
        <f t="shared" si="131"/>
        <v>-220779</v>
      </c>
      <c r="G605" s="20">
        <f t="shared" si="131"/>
        <v>903949</v>
      </c>
      <c r="H605" s="20">
        <f t="shared" si="131"/>
        <v>-202237</v>
      </c>
      <c r="I605" s="20">
        <f t="shared" si="131"/>
        <v>-1090736</v>
      </c>
      <c r="J605" s="20">
        <f t="shared" si="131"/>
        <v>-574727</v>
      </c>
      <c r="K605" s="20">
        <f t="shared" si="131"/>
        <v>-266956</v>
      </c>
      <c r="L605" s="20">
        <f t="shared" si="131"/>
        <v>97487</v>
      </c>
      <c r="M605" s="20">
        <f t="shared" si="131"/>
        <v>-657007</v>
      </c>
      <c r="N605" s="21">
        <f t="shared" si="131"/>
        <v>555856</v>
      </c>
      <c r="O605" s="19"/>
      <c r="P605" s="22" t="s">
        <v>900</v>
      </c>
      <c r="Q605" s="10"/>
      <c r="R605" s="10"/>
      <c r="S605" s="10"/>
      <c r="T605" s="10"/>
      <c r="U605" s="10"/>
      <c r="V605" s="10"/>
      <c r="W605" s="10"/>
      <c r="X605" s="10"/>
      <c r="Y605" s="10"/>
      <c r="Z605" s="10"/>
      <c r="AA605" s="10"/>
      <c r="AB605" s="10"/>
      <c r="AC605" s="10"/>
      <c r="AD605" s="10"/>
      <c r="AE605" s="10"/>
      <c r="AF605" s="10"/>
      <c r="AG605" s="10"/>
      <c r="AH605" s="10"/>
      <c r="AI605" s="10"/>
      <c r="AJ605" s="10"/>
      <c r="AK605" s="10"/>
      <c r="AL605" s="10"/>
      <c r="AM605" s="10"/>
      <c r="AN605" s="10"/>
      <c r="AO605" s="10"/>
      <c r="AP605" s="10"/>
      <c r="AQ605" s="10"/>
      <c r="AR605" s="10"/>
      <c r="AS605" s="10"/>
      <c r="AT605" s="10"/>
      <c r="AU605" s="10"/>
      <c r="AV605" s="10"/>
      <c r="AW605" s="10"/>
      <c r="AX605" s="10"/>
      <c r="AY605" s="10"/>
      <c r="AZ605" s="10"/>
      <c r="BA605" s="10"/>
      <c r="BB605" s="10"/>
      <c r="BC605" s="10"/>
      <c r="BD605" s="10"/>
      <c r="BE605" s="10"/>
      <c r="BF605" s="10"/>
      <c r="BG605" s="10"/>
      <c r="BH605" s="10"/>
      <c r="BI605" s="10"/>
      <c r="BJ605" s="10"/>
      <c r="BK605" s="10"/>
      <c r="BL605" s="10"/>
      <c r="BM605" s="10"/>
      <c r="BN605" s="10"/>
      <c r="BO605" s="10"/>
      <c r="BP605" s="10"/>
      <c r="BQ605" s="10"/>
      <c r="BR605" s="10"/>
      <c r="BS605" s="10"/>
    </row>
    <row r="606" spans="1:71" ht="16.5" customHeight="1" x14ac:dyDescent="0.3">
      <c r="A606" s="10"/>
      <c r="B606" s="20">
        <f t="shared" si="131"/>
        <v>-148269</v>
      </c>
      <c r="C606" s="20">
        <f t="shared" si="131"/>
        <v>-1078743</v>
      </c>
      <c r="D606" s="20">
        <f t="shared" si="131"/>
        <v>87392</v>
      </c>
      <c r="E606" s="20">
        <f t="shared" si="131"/>
        <v>-588494</v>
      </c>
      <c r="F606" s="20">
        <f t="shared" si="131"/>
        <v>-496241</v>
      </c>
      <c r="G606" s="20">
        <f t="shared" si="131"/>
        <v>965451</v>
      </c>
      <c r="H606" s="20">
        <f t="shared" si="131"/>
        <v>-207772</v>
      </c>
      <c r="I606" s="20">
        <f t="shared" si="131"/>
        <v>2577662</v>
      </c>
      <c r="J606" s="20">
        <f t="shared" si="131"/>
        <v>-1390989</v>
      </c>
      <c r="K606" s="20">
        <f t="shared" si="131"/>
        <v>111735</v>
      </c>
      <c r="L606" s="20">
        <f t="shared" si="131"/>
        <v>-31736</v>
      </c>
      <c r="M606" s="20">
        <f t="shared" si="131"/>
        <v>-547951</v>
      </c>
      <c r="N606" s="21">
        <f t="shared" si="131"/>
        <v>921181</v>
      </c>
      <c r="O606" s="19"/>
      <c r="P606" s="22" t="s">
        <v>901</v>
      </c>
      <c r="Q606" s="10"/>
      <c r="R606" s="10"/>
      <c r="S606" s="10"/>
      <c r="T606" s="10"/>
      <c r="U606" s="10"/>
      <c r="V606" s="10"/>
      <c r="W606" s="10"/>
      <c r="X606" s="10"/>
      <c r="Y606" s="10"/>
      <c r="Z606" s="10"/>
      <c r="AA606" s="10"/>
      <c r="AB606" s="10"/>
      <c r="AC606" s="10"/>
      <c r="AD606" s="10"/>
      <c r="AE606" s="10"/>
      <c r="AF606" s="10"/>
      <c r="AG606" s="10"/>
      <c r="AH606" s="10"/>
      <c r="AI606" s="10"/>
      <c r="AJ606" s="10"/>
      <c r="AK606" s="10"/>
      <c r="AL606" s="10"/>
      <c r="AM606" s="10"/>
      <c r="AN606" s="10"/>
      <c r="AO606" s="10"/>
      <c r="AP606" s="10"/>
      <c r="AQ606" s="10"/>
      <c r="AR606" s="10"/>
      <c r="AS606" s="10"/>
      <c r="AT606" s="10"/>
      <c r="AU606" s="10"/>
      <c r="AV606" s="10"/>
      <c r="AW606" s="10"/>
      <c r="AX606" s="10"/>
      <c r="AY606" s="10"/>
      <c r="AZ606" s="10"/>
      <c r="BA606" s="10"/>
      <c r="BB606" s="10"/>
      <c r="BC606" s="10"/>
      <c r="BD606" s="10"/>
      <c r="BE606" s="10"/>
      <c r="BF606" s="10"/>
      <c r="BG606" s="10"/>
      <c r="BH606" s="10"/>
      <c r="BI606" s="10"/>
      <c r="BJ606" s="10"/>
      <c r="BK606" s="10"/>
      <c r="BL606" s="10"/>
      <c r="BM606" s="10"/>
      <c r="BN606" s="10"/>
      <c r="BO606" s="10"/>
      <c r="BP606" s="10"/>
      <c r="BQ606" s="10"/>
      <c r="BR606" s="10"/>
      <c r="BS606" s="10"/>
    </row>
    <row r="607" spans="1:71" ht="16.5" customHeight="1" x14ac:dyDescent="0.3">
      <c r="A607" s="10"/>
      <c r="B607" s="20">
        <f t="shared" si="131"/>
        <v>1071377</v>
      </c>
      <c r="C607" s="20">
        <f t="shared" si="131"/>
        <v>-919866.24</v>
      </c>
      <c r="D607" s="20">
        <f t="shared" si="131"/>
        <v>-433458.48</v>
      </c>
      <c r="E607" s="20">
        <f t="shared" si="131"/>
        <v>-82632.710000000006</v>
      </c>
      <c r="F607" s="20">
        <f t="shared" si="131"/>
        <v>-219.78800000000001</v>
      </c>
      <c r="G607" s="20">
        <f t="shared" si="131"/>
        <v>655029.21100000001</v>
      </c>
      <c r="H607" s="20">
        <f t="shared" si="131"/>
        <v>1607117.2320000001</v>
      </c>
      <c r="I607" s="20">
        <f t="shared" si="131"/>
        <v>343753.43</v>
      </c>
      <c r="J607" s="20">
        <f t="shared" si="131"/>
        <v>-1809003</v>
      </c>
      <c r="K607" s="20">
        <f t="shared" si="131"/>
        <v>-158180</v>
      </c>
      <c r="L607" s="20">
        <f t="shared" si="131"/>
        <v>758954</v>
      </c>
      <c r="M607" s="20">
        <f t="shared" si="131"/>
        <v>3241957</v>
      </c>
      <c r="N607" s="21" t="str">
        <f t="shared" si="131"/>
        <v/>
      </c>
      <c r="O607" s="19"/>
      <c r="P607" s="22" t="s">
        <v>902</v>
      </c>
      <c r="Q607" s="10"/>
      <c r="R607" s="10"/>
      <c r="S607" s="10"/>
      <c r="T607" s="10"/>
      <c r="U607" s="10"/>
      <c r="V607" s="10"/>
      <c r="W607" s="10"/>
      <c r="X607" s="10"/>
      <c r="Y607" s="10"/>
      <c r="Z607" s="10"/>
      <c r="AA607" s="10"/>
      <c r="AB607" s="10"/>
      <c r="AC607" s="10"/>
      <c r="AD607" s="10"/>
      <c r="AE607" s="10"/>
      <c r="AF607" s="10"/>
      <c r="AG607" s="10"/>
      <c r="AH607" s="10"/>
      <c r="AI607" s="10"/>
      <c r="AJ607" s="10"/>
      <c r="AK607" s="10"/>
      <c r="AL607" s="10"/>
      <c r="AM607" s="10"/>
      <c r="AN607" s="10"/>
      <c r="AO607" s="10"/>
      <c r="AP607" s="10"/>
      <c r="AQ607" s="10"/>
      <c r="AR607" s="10"/>
      <c r="AS607" s="10"/>
      <c r="AT607" s="10"/>
      <c r="AU607" s="10"/>
      <c r="AV607" s="10"/>
      <c r="AW607" s="10"/>
      <c r="AX607" s="10"/>
      <c r="AY607" s="10"/>
      <c r="AZ607" s="10"/>
      <c r="BA607" s="10"/>
      <c r="BB607" s="10"/>
      <c r="BC607" s="10"/>
      <c r="BD607" s="10"/>
      <c r="BE607" s="10"/>
      <c r="BF607" s="10"/>
      <c r="BG607" s="10"/>
      <c r="BH607" s="10"/>
      <c r="BI607" s="10"/>
      <c r="BJ607" s="10"/>
      <c r="BK607" s="10"/>
      <c r="BL607" s="10"/>
      <c r="BM607" s="10"/>
      <c r="BN607" s="10"/>
      <c r="BO607" s="10"/>
      <c r="BP607" s="10"/>
      <c r="BQ607" s="10"/>
      <c r="BR607" s="10"/>
      <c r="BS607" s="10"/>
    </row>
    <row r="608" spans="1:71" ht="16.5" customHeight="1" x14ac:dyDescent="0.3">
      <c r="A608" s="10"/>
      <c r="B608" s="174" t="s">
        <v>925</v>
      </c>
      <c r="C608" s="158"/>
      <c r="D608" s="158"/>
      <c r="E608" s="158"/>
      <c r="F608" s="158"/>
      <c r="G608" s="158"/>
      <c r="H608" s="158"/>
      <c r="I608" s="158"/>
      <c r="J608" s="158"/>
      <c r="K608" s="158"/>
      <c r="L608" s="158"/>
      <c r="M608" s="158"/>
      <c r="N608" s="159"/>
      <c r="O608" s="41"/>
      <c r="P608" s="42"/>
      <c r="Q608" s="10"/>
      <c r="R608" s="10"/>
      <c r="S608" s="10"/>
      <c r="T608" s="10"/>
      <c r="U608" s="10"/>
      <c r="V608" s="10"/>
      <c r="W608" s="10"/>
      <c r="X608" s="10"/>
      <c r="Y608" s="10"/>
      <c r="Z608" s="10"/>
      <c r="AA608" s="10"/>
      <c r="AB608" s="10"/>
      <c r="AC608" s="10"/>
      <c r="AD608" s="10"/>
      <c r="AE608" s="10"/>
      <c r="AF608" s="10"/>
      <c r="AG608" s="10"/>
      <c r="AH608" s="10"/>
      <c r="AI608" s="10"/>
      <c r="AJ608" s="10"/>
      <c r="AK608" s="10"/>
      <c r="AL608" s="10"/>
      <c r="AM608" s="10"/>
      <c r="AN608" s="10"/>
      <c r="AO608" s="10"/>
      <c r="AP608" s="10"/>
      <c r="AQ608" s="10"/>
      <c r="AR608" s="10"/>
      <c r="AS608" s="10"/>
      <c r="AT608" s="10"/>
      <c r="AU608" s="10"/>
      <c r="AV608" s="10"/>
      <c r="AW608" s="10"/>
      <c r="AX608" s="10"/>
      <c r="AY608" s="10"/>
      <c r="AZ608" s="10"/>
      <c r="BA608" s="10"/>
      <c r="BB608" s="10"/>
      <c r="BC608" s="10"/>
      <c r="BD608" s="10"/>
      <c r="BE608" s="10"/>
      <c r="BF608" s="10"/>
      <c r="BG608" s="10"/>
      <c r="BH608" s="10"/>
      <c r="BI608" s="10"/>
      <c r="BJ608" s="10"/>
      <c r="BK608" s="10"/>
      <c r="BL608" s="10"/>
      <c r="BM608" s="10"/>
      <c r="BN608" s="10"/>
      <c r="BO608" s="10"/>
      <c r="BP608" s="10"/>
      <c r="BQ608" s="10"/>
      <c r="BR608" s="10"/>
      <c r="BS608" s="10"/>
    </row>
    <row r="609" spans="1:71" ht="16.5" customHeight="1" x14ac:dyDescent="0.3">
      <c r="A609" s="10"/>
      <c r="B609" s="175" t="s">
        <v>926</v>
      </c>
      <c r="C609" s="158"/>
      <c r="D609" s="158"/>
      <c r="E609" s="158"/>
      <c r="F609" s="158"/>
      <c r="G609" s="158"/>
      <c r="H609" s="158"/>
      <c r="I609" s="158"/>
      <c r="J609" s="158"/>
      <c r="K609" s="158"/>
      <c r="L609" s="158"/>
      <c r="M609" s="158"/>
      <c r="N609" s="159"/>
      <c r="O609" s="41"/>
      <c r="P609" s="42"/>
      <c r="Q609" s="10"/>
      <c r="R609" s="10"/>
      <c r="S609" s="10"/>
      <c r="T609" s="10"/>
      <c r="U609" s="10"/>
      <c r="V609" s="10"/>
      <c r="W609" s="10"/>
      <c r="X609" s="10"/>
      <c r="Y609" s="10"/>
      <c r="Z609" s="10"/>
      <c r="AA609" s="10"/>
      <c r="AB609" s="10"/>
      <c r="AC609" s="10"/>
      <c r="AD609" s="10"/>
      <c r="AE609" s="10"/>
      <c r="AF609" s="10"/>
      <c r="AG609" s="10"/>
      <c r="AH609" s="10"/>
      <c r="AI609" s="10"/>
      <c r="AJ609" s="10"/>
      <c r="AK609" s="10"/>
      <c r="AL609" s="10"/>
      <c r="AM609" s="10"/>
      <c r="AN609" s="10"/>
      <c r="AO609" s="10"/>
      <c r="AP609" s="10"/>
      <c r="AQ609" s="10"/>
      <c r="AR609" s="10"/>
      <c r="AS609" s="10"/>
      <c r="AT609" s="10"/>
      <c r="AU609" s="10"/>
      <c r="AV609" s="10"/>
      <c r="AW609" s="10"/>
      <c r="AX609" s="10"/>
      <c r="AY609" s="10"/>
      <c r="AZ609" s="10"/>
      <c r="BA609" s="10"/>
      <c r="BB609" s="10"/>
      <c r="BC609" s="10"/>
      <c r="BD609" s="10"/>
      <c r="BE609" s="10"/>
      <c r="BF609" s="10"/>
      <c r="BG609" s="10"/>
      <c r="BH609" s="10"/>
      <c r="BI609" s="10"/>
      <c r="BJ609" s="10"/>
      <c r="BK609" s="10"/>
      <c r="BL609" s="10"/>
      <c r="BM609" s="10"/>
      <c r="BN609" s="10"/>
      <c r="BO609" s="10"/>
      <c r="BP609" s="10"/>
      <c r="BQ609" s="10"/>
      <c r="BR609" s="10"/>
      <c r="BS609" s="10"/>
    </row>
    <row r="610" spans="1:71" ht="16.5" customHeight="1" x14ac:dyDescent="0.3">
      <c r="A610" s="10"/>
      <c r="B610" s="43">
        <f t="shared" ref="B610:N610" si="132">B546/B378</f>
        <v>4.7494033718212092E-2</v>
      </c>
      <c r="C610" s="43">
        <f t="shared" si="132"/>
        <v>7.3192282300103398E-2</v>
      </c>
      <c r="D610" s="43">
        <f t="shared" si="132"/>
        <v>3.3718651597389661E-2</v>
      </c>
      <c r="E610" s="43">
        <f t="shared" si="132"/>
        <v>4.2669272354824789E-2</v>
      </c>
      <c r="F610" s="43">
        <f t="shared" si="132"/>
        <v>4.3071129589245853E-2</v>
      </c>
      <c r="G610" s="43">
        <f t="shared" si="132"/>
        <v>1.8815658675520621E-2</v>
      </c>
      <c r="H610" s="43">
        <f t="shared" si="132"/>
        <v>3.8055645602329109E-2</v>
      </c>
      <c r="I610" s="43">
        <f t="shared" si="132"/>
        <v>4.0770935233589975E-2</v>
      </c>
      <c r="J610" s="43">
        <f t="shared" si="132"/>
        <v>3.0571291015995924E-2</v>
      </c>
      <c r="K610" s="43">
        <f t="shared" si="132"/>
        <v>3.1564386813987093E-2</v>
      </c>
      <c r="L610" s="43">
        <f t="shared" si="132"/>
        <v>1.542499601983093E-2</v>
      </c>
      <c r="M610" s="43">
        <f t="shared" si="132"/>
        <v>1.9438682870744909E-2</v>
      </c>
      <c r="N610" s="43">
        <f t="shared" si="132"/>
        <v>4.4097386151049134E-2</v>
      </c>
      <c r="O610" s="19">
        <f t="shared" ref="O610:O612" si="133">RATE(M$324-C$324,,-C610,M610)</f>
        <v>-0.12416931957795403</v>
      </c>
      <c r="P610" s="42" t="s">
        <v>927</v>
      </c>
      <c r="Q610" s="10"/>
      <c r="R610" s="10"/>
      <c r="S610" s="10"/>
      <c r="T610" s="10"/>
      <c r="U610" s="10"/>
      <c r="V610" s="10"/>
      <c r="W610" s="10"/>
      <c r="X610" s="10"/>
      <c r="Y610" s="10"/>
      <c r="Z610" s="10"/>
      <c r="AA610" s="10"/>
      <c r="AB610" s="10"/>
      <c r="AC610" s="10"/>
      <c r="AD610" s="10"/>
      <c r="AE610" s="10"/>
      <c r="AF610" s="10"/>
      <c r="AG610" s="10"/>
      <c r="AH610" s="10"/>
      <c r="AI610" s="10"/>
      <c r="AJ610" s="10"/>
      <c r="AK610" s="10"/>
      <c r="AL610" s="10"/>
      <c r="AM610" s="10"/>
      <c r="AN610" s="10"/>
      <c r="AO610" s="10"/>
      <c r="AP610" s="10"/>
      <c r="AQ610" s="10"/>
      <c r="AR610" s="10"/>
      <c r="AS610" s="10"/>
      <c r="AT610" s="10"/>
      <c r="AU610" s="10"/>
      <c r="AV610" s="10"/>
      <c r="AW610" s="10"/>
      <c r="AX610" s="10"/>
      <c r="AY610" s="10"/>
      <c r="AZ610" s="10"/>
      <c r="BA610" s="10"/>
      <c r="BB610" s="10"/>
      <c r="BC610" s="10"/>
      <c r="BD610" s="10"/>
      <c r="BE610" s="10"/>
      <c r="BF610" s="10"/>
      <c r="BG610" s="10"/>
      <c r="BH610" s="10"/>
      <c r="BI610" s="10"/>
      <c r="BJ610" s="10"/>
      <c r="BK610" s="10"/>
      <c r="BL610" s="10"/>
      <c r="BM610" s="10"/>
      <c r="BN610" s="10"/>
      <c r="BO610" s="10"/>
      <c r="BP610" s="10"/>
      <c r="BQ610" s="10"/>
      <c r="BR610" s="10"/>
      <c r="BS610" s="10"/>
    </row>
    <row r="611" spans="1:71" ht="16.5" customHeight="1" x14ac:dyDescent="0.3">
      <c r="A611" s="10"/>
      <c r="B611" s="43">
        <f t="shared" ref="B611:N611" si="134">((B509*(1-B540))/(B433+B408))</f>
        <v>8.0552870198164719E-2</v>
      </c>
      <c r="C611" s="43">
        <f t="shared" si="134"/>
        <v>0.11916753910005415</v>
      </c>
      <c r="D611" s="43">
        <f t="shared" si="134"/>
        <v>5.6756463273669726E-2</v>
      </c>
      <c r="E611" s="43">
        <f t="shared" si="134"/>
        <v>8.8347387214931794E-2</v>
      </c>
      <c r="F611" s="43">
        <f t="shared" si="134"/>
        <v>9.0183838101117617E-2</v>
      </c>
      <c r="G611" s="43">
        <f t="shared" si="134"/>
        <v>3.7475161446930999E-2</v>
      </c>
      <c r="H611" s="43">
        <f t="shared" si="134"/>
        <v>6.5060921749420034E-2</v>
      </c>
      <c r="I611" s="43">
        <f t="shared" si="134"/>
        <v>6.6795881074522417E-2</v>
      </c>
      <c r="J611" s="43">
        <f t="shared" si="134"/>
        <v>4.936386111609694E-2</v>
      </c>
      <c r="K611" s="43">
        <f t="shared" si="134"/>
        <v>5.3923589093249263E-2</v>
      </c>
      <c r="L611" s="43">
        <f t="shared" si="134"/>
        <v>3.5667734596528236E-2</v>
      </c>
      <c r="M611" s="43">
        <f t="shared" si="134"/>
        <v>3.6596835409550131E-2</v>
      </c>
      <c r="N611" s="43">
        <f t="shared" si="134"/>
        <v>7.554789327362732E-2</v>
      </c>
      <c r="O611" s="19">
        <f t="shared" si="133"/>
        <v>-0.11135447917109585</v>
      </c>
      <c r="P611" s="42" t="s">
        <v>928</v>
      </c>
      <c r="Q611" s="10"/>
      <c r="R611" s="10"/>
      <c r="S611" s="10"/>
      <c r="T611" s="10"/>
      <c r="U611" s="10"/>
      <c r="V611" s="10"/>
      <c r="W611" s="10"/>
      <c r="X611" s="10"/>
      <c r="Y611" s="10"/>
      <c r="Z611" s="10"/>
      <c r="AA611" s="10"/>
      <c r="AB611" s="10"/>
      <c r="AC611" s="10"/>
      <c r="AD611" s="10"/>
      <c r="AE611" s="10"/>
      <c r="AF611" s="10"/>
      <c r="AG611" s="10"/>
      <c r="AH611" s="10"/>
      <c r="AI611" s="10"/>
      <c r="AJ611" s="10"/>
      <c r="AK611" s="10"/>
      <c r="AL611" s="10"/>
      <c r="AM611" s="10"/>
      <c r="AN611" s="10"/>
      <c r="AO611" s="10"/>
      <c r="AP611" s="10"/>
      <c r="AQ611" s="10"/>
      <c r="AR611" s="10"/>
      <c r="AS611" s="10"/>
      <c r="AT611" s="10"/>
      <c r="AU611" s="10"/>
      <c r="AV611" s="10"/>
      <c r="AW611" s="10"/>
      <c r="AX611" s="10"/>
      <c r="AY611" s="10"/>
      <c r="AZ611" s="10"/>
      <c r="BA611" s="10"/>
      <c r="BB611" s="10"/>
      <c r="BC611" s="10"/>
      <c r="BD611" s="10"/>
      <c r="BE611" s="10"/>
      <c r="BF611" s="10"/>
      <c r="BG611" s="10"/>
      <c r="BH611" s="10"/>
      <c r="BI611" s="10"/>
      <c r="BJ611" s="10"/>
      <c r="BK611" s="10"/>
      <c r="BL611" s="10"/>
      <c r="BM611" s="10"/>
      <c r="BN611" s="10"/>
      <c r="BO611" s="10"/>
      <c r="BP611" s="10"/>
      <c r="BQ611" s="10"/>
      <c r="BR611" s="10"/>
      <c r="BS611" s="10"/>
    </row>
    <row r="612" spans="1:71" ht="16.5" customHeight="1" x14ac:dyDescent="0.3">
      <c r="A612" s="10"/>
      <c r="B612" s="43">
        <f t="shared" ref="B612:N612" si="135">B546/B433</f>
        <v>0.13182894265120049</v>
      </c>
      <c r="C612" s="43">
        <f t="shared" si="135"/>
        <v>0.16076073189541851</v>
      </c>
      <c r="D612" s="43">
        <f t="shared" si="135"/>
        <v>0.12025461781503577</v>
      </c>
      <c r="E612" s="43">
        <f t="shared" si="135"/>
        <v>0.14544175800957881</v>
      </c>
      <c r="F612" s="43">
        <f t="shared" si="135"/>
        <v>0.10966854373312936</v>
      </c>
      <c r="G612" s="43">
        <f t="shared" si="135"/>
        <v>5.1536156507229355E-2</v>
      </c>
      <c r="H612" s="43">
        <f t="shared" si="135"/>
        <v>0.10061162222978749</v>
      </c>
      <c r="I612" s="43">
        <f t="shared" si="135"/>
        <v>9.9263394160012466E-2</v>
      </c>
      <c r="J612" s="43">
        <f t="shared" si="135"/>
        <v>0.1006481675798271</v>
      </c>
      <c r="K612" s="43">
        <f t="shared" si="135"/>
        <v>0.10384408679181065</v>
      </c>
      <c r="L612" s="43">
        <f t="shared" si="135"/>
        <v>5.0633339155211482E-2</v>
      </c>
      <c r="M612" s="43">
        <f t="shared" si="135"/>
        <v>5.6967012856792051E-2</v>
      </c>
      <c r="N612" s="43">
        <f t="shared" si="135"/>
        <v>0.12601731240398378</v>
      </c>
      <c r="O612" s="19">
        <f t="shared" si="133"/>
        <v>-9.8544386994330782E-2</v>
      </c>
      <c r="P612" s="42" t="s">
        <v>929</v>
      </c>
      <c r="Q612" s="10"/>
      <c r="R612" s="10"/>
      <c r="S612" s="10"/>
      <c r="T612" s="10"/>
      <c r="U612" s="10"/>
      <c r="V612" s="10"/>
      <c r="W612" s="10"/>
      <c r="X612" s="10"/>
      <c r="Y612" s="10"/>
      <c r="Z612" s="10"/>
      <c r="AA612" s="10"/>
      <c r="AB612" s="10"/>
      <c r="AC612" s="10"/>
      <c r="AD612" s="10"/>
      <c r="AE612" s="10"/>
      <c r="AF612" s="10"/>
      <c r="AG612" s="10"/>
      <c r="AH612" s="10"/>
      <c r="AI612" s="10"/>
      <c r="AJ612" s="10"/>
      <c r="AK612" s="10"/>
      <c r="AL612" s="10"/>
      <c r="AM612" s="10"/>
      <c r="AN612" s="10"/>
      <c r="AO612" s="10"/>
      <c r="AP612" s="10"/>
      <c r="AQ612" s="10"/>
      <c r="AR612" s="10"/>
      <c r="AS612" s="10"/>
      <c r="AT612" s="10"/>
      <c r="AU612" s="10"/>
      <c r="AV612" s="10"/>
      <c r="AW612" s="10"/>
      <c r="AX612" s="10"/>
      <c r="AY612" s="10"/>
      <c r="AZ612" s="10"/>
      <c r="BA612" s="10"/>
      <c r="BB612" s="10"/>
      <c r="BC612" s="10"/>
      <c r="BD612" s="10"/>
      <c r="BE612" s="10"/>
      <c r="BF612" s="10"/>
      <c r="BG612" s="10"/>
      <c r="BH612" s="10"/>
      <c r="BI612" s="10"/>
      <c r="BJ612" s="10"/>
      <c r="BK612" s="10"/>
      <c r="BL612" s="10"/>
      <c r="BM612" s="10"/>
      <c r="BN612" s="10"/>
      <c r="BO612" s="10"/>
      <c r="BP612" s="10"/>
      <c r="BQ612" s="10"/>
      <c r="BR612" s="10"/>
      <c r="BS612" s="10"/>
    </row>
    <row r="613" spans="1:71" ht="16.5" customHeight="1" x14ac:dyDescent="0.3">
      <c r="A613" s="10"/>
      <c r="B613" s="175" t="s">
        <v>930</v>
      </c>
      <c r="C613" s="158"/>
      <c r="D613" s="158"/>
      <c r="E613" s="158"/>
      <c r="F613" s="158"/>
      <c r="G613" s="158"/>
      <c r="H613" s="158"/>
      <c r="I613" s="158"/>
      <c r="J613" s="158"/>
      <c r="K613" s="158"/>
      <c r="L613" s="158"/>
      <c r="M613" s="158"/>
      <c r="N613" s="159"/>
      <c r="O613" s="41"/>
      <c r="P613" s="42"/>
      <c r="Q613" s="10"/>
      <c r="R613" s="10"/>
      <c r="S613" s="10"/>
      <c r="T613" s="10"/>
      <c r="U613" s="10"/>
      <c r="V613" s="10"/>
      <c r="W613" s="10"/>
      <c r="X613" s="10"/>
      <c r="Y613" s="10"/>
      <c r="Z613" s="10"/>
      <c r="AA613" s="10"/>
      <c r="AB613" s="10"/>
      <c r="AC613" s="10"/>
      <c r="AD613" s="10"/>
      <c r="AE613" s="10"/>
      <c r="AF613" s="10"/>
      <c r="AG613" s="10"/>
      <c r="AH613" s="10"/>
      <c r="AI613" s="10"/>
      <c r="AJ613" s="10"/>
      <c r="AK613" s="10"/>
      <c r="AL613" s="10"/>
      <c r="AM613" s="10"/>
      <c r="AN613" s="10"/>
      <c r="AO613" s="10"/>
      <c r="AP613" s="10"/>
      <c r="AQ613" s="10"/>
      <c r="AR613" s="10"/>
      <c r="AS613" s="10"/>
      <c r="AT613" s="10"/>
      <c r="AU613" s="10"/>
      <c r="AV613" s="10"/>
      <c r="AW613" s="10"/>
      <c r="AX613" s="10"/>
      <c r="AY613" s="10"/>
      <c r="AZ613" s="10"/>
      <c r="BA613" s="10"/>
      <c r="BB613" s="10"/>
      <c r="BC613" s="10"/>
      <c r="BD613" s="10"/>
      <c r="BE613" s="10"/>
      <c r="BF613" s="10"/>
      <c r="BG613" s="10"/>
      <c r="BH613" s="10"/>
      <c r="BI613" s="10"/>
      <c r="BJ613" s="10"/>
      <c r="BK613" s="10"/>
      <c r="BL613" s="10"/>
      <c r="BM613" s="10"/>
      <c r="BN613" s="10"/>
      <c r="BO613" s="10"/>
      <c r="BP613" s="10"/>
      <c r="BQ613" s="10"/>
      <c r="BR613" s="10"/>
      <c r="BS613" s="10"/>
    </row>
    <row r="614" spans="1:71" ht="16.5" customHeight="1" x14ac:dyDescent="0.3">
      <c r="A614" s="10"/>
      <c r="B614" s="25">
        <f t="shared" ref="B614:N614" si="136">B408/B433</f>
        <v>1.2263827914123051</v>
      </c>
      <c r="C614" s="40">
        <f t="shared" si="136"/>
        <v>0.75006066668581117</v>
      </c>
      <c r="D614" s="40">
        <f t="shared" si="136"/>
        <v>1.7871617946394167</v>
      </c>
      <c r="E614" s="40">
        <f t="shared" si="136"/>
        <v>1.6285870484360321</v>
      </c>
      <c r="F614" s="40">
        <f t="shared" si="136"/>
        <v>0.94069683185816855</v>
      </c>
      <c r="G614" s="40">
        <f t="shared" si="136"/>
        <v>1.0888791300886398</v>
      </c>
      <c r="H614" s="40">
        <f t="shared" si="136"/>
        <v>1.0603430467412709</v>
      </c>
      <c r="I614" s="40">
        <f t="shared" si="136"/>
        <v>0.85566546481409422</v>
      </c>
      <c r="J614" s="40">
        <f t="shared" si="136"/>
        <v>1.52438522824964</v>
      </c>
      <c r="K614" s="40">
        <f t="shared" si="136"/>
        <v>1.5136737556658995</v>
      </c>
      <c r="L614" s="40">
        <f t="shared" si="136"/>
        <v>1.4918794514555631</v>
      </c>
      <c r="M614" s="40">
        <f t="shared" si="136"/>
        <v>1.2371087048585947</v>
      </c>
      <c r="N614" s="40">
        <f t="shared" si="136"/>
        <v>1.155687963513462</v>
      </c>
      <c r="O614" s="19">
        <f t="shared" ref="O614:O615" si="137">RATE(M$324-C$324,,-C614,M614)</f>
        <v>5.1310851383024957E-2</v>
      </c>
      <c r="P614" s="42" t="s">
        <v>931</v>
      </c>
      <c r="Q614" s="10"/>
      <c r="R614" s="10"/>
      <c r="S614" s="10"/>
      <c r="T614" s="10"/>
      <c r="U614" s="10"/>
      <c r="V614" s="10"/>
      <c r="W614" s="10"/>
      <c r="X614" s="10"/>
      <c r="Y614" s="10"/>
      <c r="Z614" s="10"/>
      <c r="AA614" s="10"/>
      <c r="AB614" s="10"/>
      <c r="AC614" s="10"/>
      <c r="AD614" s="10"/>
      <c r="AE614" s="10"/>
      <c r="AF614" s="10"/>
      <c r="AG614" s="10"/>
      <c r="AH614" s="10"/>
      <c r="AI614" s="10"/>
      <c r="AJ614" s="10"/>
      <c r="AK614" s="10"/>
      <c r="AL614" s="10"/>
      <c r="AM614" s="10"/>
      <c r="AN614" s="10"/>
      <c r="AO614" s="10"/>
      <c r="AP614" s="10"/>
      <c r="AQ614" s="10"/>
      <c r="AR614" s="10"/>
      <c r="AS614" s="10"/>
      <c r="AT614" s="10"/>
      <c r="AU614" s="10"/>
      <c r="AV614" s="10"/>
      <c r="AW614" s="10"/>
      <c r="AX614" s="10"/>
      <c r="AY614" s="10"/>
      <c r="AZ614" s="10"/>
      <c r="BA614" s="10"/>
      <c r="BB614" s="10"/>
      <c r="BC614" s="10"/>
      <c r="BD614" s="10"/>
      <c r="BE614" s="10"/>
      <c r="BF614" s="10"/>
      <c r="BG614" s="10"/>
      <c r="BH614" s="10"/>
      <c r="BI614" s="10"/>
      <c r="BJ614" s="10"/>
      <c r="BK614" s="10"/>
      <c r="BL614" s="10"/>
      <c r="BM614" s="10"/>
      <c r="BN614" s="10"/>
      <c r="BO614" s="10"/>
      <c r="BP614" s="10"/>
      <c r="BQ614" s="10"/>
      <c r="BR614" s="10"/>
      <c r="BS614" s="10"/>
    </row>
    <row r="615" spans="1:71" ht="16.5" customHeight="1" x14ac:dyDescent="0.3">
      <c r="A615" s="10"/>
      <c r="B615" s="25">
        <f t="shared" ref="B615:N615" si="138">B408/B546</f>
        <v>9.3028341633379341</v>
      </c>
      <c r="C615" s="40">
        <f t="shared" si="138"/>
        <v>4.6656957693733103</v>
      </c>
      <c r="D615" s="40">
        <f t="shared" si="138"/>
        <v>14.861481638802921</v>
      </c>
      <c r="E615" s="40">
        <f t="shared" si="138"/>
        <v>11.197520373267031</v>
      </c>
      <c r="F615" s="40">
        <f t="shared" si="138"/>
        <v>8.5776358455829218</v>
      </c>
      <c r="G615" s="40">
        <f t="shared" si="138"/>
        <v>21.128450468282296</v>
      </c>
      <c r="H615" s="40">
        <f t="shared" si="138"/>
        <v>10.538971773256442</v>
      </c>
      <c r="I615" s="40">
        <f t="shared" si="138"/>
        <v>8.6201511851867831</v>
      </c>
      <c r="J615" s="40">
        <f t="shared" si="138"/>
        <v>15.145682876348484</v>
      </c>
      <c r="K615" s="40">
        <f t="shared" si="138"/>
        <v>14.576407790080067</v>
      </c>
      <c r="L615" s="40">
        <f t="shared" si="138"/>
        <v>29.46437024195372</v>
      </c>
      <c r="M615" s="40">
        <f t="shared" si="138"/>
        <v>21.71622914419844</v>
      </c>
      <c r="N615" s="40">
        <f t="shared" si="138"/>
        <v>9.1708666171881266</v>
      </c>
      <c r="O615" s="19">
        <f t="shared" si="137"/>
        <v>0.16623695745182945</v>
      </c>
      <c r="P615" s="42" t="s">
        <v>932</v>
      </c>
      <c r="Q615" s="10"/>
      <c r="R615" s="10"/>
      <c r="S615" s="10"/>
      <c r="T615" s="10"/>
      <c r="U615" s="10"/>
      <c r="V615" s="10"/>
      <c r="W615" s="10"/>
      <c r="X615" s="10"/>
      <c r="Y615" s="10"/>
      <c r="Z615" s="10"/>
      <c r="AA615" s="10"/>
      <c r="AB615" s="10"/>
      <c r="AC615" s="10"/>
      <c r="AD615" s="10"/>
      <c r="AE615" s="10"/>
      <c r="AF615" s="10"/>
      <c r="AG615" s="10"/>
      <c r="AH615" s="10"/>
      <c r="AI615" s="10"/>
      <c r="AJ615" s="10"/>
      <c r="AK615" s="10"/>
      <c r="AL615" s="10"/>
      <c r="AM615" s="10"/>
      <c r="AN615" s="10"/>
      <c r="AO615" s="10"/>
      <c r="AP615" s="10"/>
      <c r="AQ615" s="10"/>
      <c r="AR615" s="10"/>
      <c r="AS615" s="10"/>
      <c r="AT615" s="10"/>
      <c r="AU615" s="10"/>
      <c r="AV615" s="10"/>
      <c r="AW615" s="10"/>
      <c r="AX615" s="10"/>
      <c r="AY615" s="10"/>
      <c r="AZ615" s="10"/>
      <c r="BA615" s="10"/>
      <c r="BB615" s="10"/>
      <c r="BC615" s="10"/>
      <c r="BD615" s="10"/>
      <c r="BE615" s="10"/>
      <c r="BF615" s="10"/>
      <c r="BG615" s="10"/>
      <c r="BH615" s="10"/>
      <c r="BI615" s="10"/>
      <c r="BJ615" s="10"/>
      <c r="BK615" s="10"/>
      <c r="BL615" s="10"/>
      <c r="BM615" s="10"/>
      <c r="BN615" s="10"/>
      <c r="BO615" s="10"/>
      <c r="BP615" s="10"/>
      <c r="BQ615" s="10"/>
      <c r="BR615" s="10"/>
      <c r="BS615" s="10"/>
    </row>
    <row r="616" spans="1:71" ht="16.5" customHeight="1" x14ac:dyDescent="0.3">
      <c r="A616" s="10"/>
      <c r="B616" s="175" t="s">
        <v>933</v>
      </c>
      <c r="C616" s="158"/>
      <c r="D616" s="158"/>
      <c r="E616" s="158"/>
      <c r="F616" s="158"/>
      <c r="G616" s="158"/>
      <c r="H616" s="158"/>
      <c r="I616" s="158"/>
      <c r="J616" s="158"/>
      <c r="K616" s="158"/>
      <c r="L616" s="158"/>
      <c r="M616" s="158"/>
      <c r="N616" s="159"/>
      <c r="O616" s="41"/>
      <c r="P616" s="42"/>
      <c r="Q616" s="10"/>
      <c r="R616" s="10"/>
      <c r="S616" s="10"/>
      <c r="T616" s="10"/>
      <c r="U616" s="10"/>
      <c r="V616" s="10"/>
      <c r="W616" s="10"/>
      <c r="X616" s="10"/>
      <c r="Y616" s="10"/>
      <c r="Z616" s="10"/>
      <c r="AA616" s="10"/>
      <c r="AB616" s="10"/>
      <c r="AC616" s="10"/>
      <c r="AD616" s="10"/>
      <c r="AE616" s="10"/>
      <c r="AF616" s="10"/>
      <c r="AG616" s="10"/>
      <c r="AH616" s="10"/>
      <c r="AI616" s="10"/>
      <c r="AJ616" s="10"/>
      <c r="AK616" s="10"/>
      <c r="AL616" s="10"/>
      <c r="AM616" s="10"/>
      <c r="AN616" s="10"/>
      <c r="AO616" s="10"/>
      <c r="AP616" s="10"/>
      <c r="AQ616" s="10"/>
      <c r="AR616" s="10"/>
      <c r="AS616" s="10"/>
      <c r="AT616" s="10"/>
      <c r="AU616" s="10"/>
      <c r="AV616" s="10"/>
      <c r="AW616" s="10"/>
      <c r="AX616" s="10"/>
      <c r="AY616" s="10"/>
      <c r="AZ616" s="10"/>
      <c r="BA616" s="10"/>
      <c r="BB616" s="10"/>
      <c r="BC616" s="10"/>
      <c r="BD616" s="10"/>
      <c r="BE616" s="10"/>
      <c r="BF616" s="10"/>
      <c r="BG616" s="10"/>
      <c r="BH616" s="10"/>
      <c r="BI616" s="10"/>
      <c r="BJ616" s="10"/>
      <c r="BK616" s="10"/>
      <c r="BL616" s="10"/>
      <c r="BM616" s="10"/>
      <c r="BN616" s="10"/>
      <c r="BO616" s="10"/>
      <c r="BP616" s="10"/>
      <c r="BQ616" s="10"/>
      <c r="BR616" s="10"/>
      <c r="BS616" s="10"/>
    </row>
    <row r="617" spans="1:71" ht="16.5" customHeight="1" x14ac:dyDescent="0.3">
      <c r="A617" s="10"/>
      <c r="B617" s="21">
        <v>4771815.4960000003</v>
      </c>
      <c r="C617" s="21">
        <v>4771815.4960000003</v>
      </c>
      <c r="D617" s="21">
        <v>4771815.4960000003</v>
      </c>
      <c r="E617" s="21">
        <v>4771815.4960000003</v>
      </c>
      <c r="F617" s="21">
        <v>4771815.4960000003</v>
      </c>
      <c r="G617" s="21">
        <v>4771815.4960000003</v>
      </c>
      <c r="H617" s="21">
        <v>4771815.4960000003</v>
      </c>
      <c r="I617" s="21">
        <v>4771815.4960000003</v>
      </c>
      <c r="J617" s="21">
        <v>4771815.4960000003</v>
      </c>
      <c r="K617" s="21">
        <v>4771815.4960000003</v>
      </c>
      <c r="L617" s="21">
        <v>4771815.4960000003</v>
      </c>
      <c r="M617" s="21">
        <v>4771815.4960000003</v>
      </c>
      <c r="N617" s="21">
        <v>4771815.4960000003</v>
      </c>
      <c r="O617" s="44"/>
      <c r="P617" s="45" t="s">
        <v>934</v>
      </c>
      <c r="Q617" s="10"/>
      <c r="R617" s="10"/>
      <c r="S617" s="10"/>
      <c r="T617" s="10"/>
      <c r="U617" s="10"/>
      <c r="V617" s="10"/>
      <c r="W617" s="10"/>
      <c r="X617" s="10"/>
      <c r="Y617" s="10"/>
      <c r="Z617" s="10"/>
      <c r="AA617" s="10"/>
      <c r="AB617" s="10"/>
      <c r="AC617" s="10"/>
      <c r="AD617" s="10"/>
      <c r="AE617" s="10"/>
      <c r="AF617" s="10"/>
      <c r="AG617" s="10"/>
      <c r="AH617" s="10"/>
      <c r="AI617" s="10"/>
      <c r="AJ617" s="10"/>
      <c r="AK617" s="10"/>
      <c r="AL617" s="10"/>
      <c r="AM617" s="10"/>
      <c r="AN617" s="10"/>
      <c r="AO617" s="10"/>
      <c r="AP617" s="10"/>
      <c r="AQ617" s="10"/>
      <c r="AR617" s="10"/>
      <c r="AS617" s="10"/>
      <c r="AT617" s="10"/>
      <c r="AU617" s="10"/>
      <c r="AV617" s="10"/>
      <c r="AW617" s="10"/>
      <c r="AX617" s="10"/>
      <c r="AY617" s="10"/>
      <c r="AZ617" s="10"/>
      <c r="BA617" s="10"/>
      <c r="BB617" s="10"/>
      <c r="BC617" s="10"/>
      <c r="BD617" s="10"/>
      <c r="BE617" s="10"/>
      <c r="BF617" s="10"/>
      <c r="BG617" s="10"/>
      <c r="BH617" s="10"/>
      <c r="BI617" s="10"/>
      <c r="BJ617" s="10"/>
      <c r="BK617" s="10"/>
      <c r="BL617" s="10"/>
      <c r="BM617" s="10"/>
      <c r="BN617" s="10"/>
      <c r="BO617" s="10"/>
      <c r="BP617" s="10"/>
      <c r="BQ617" s="10"/>
      <c r="BR617" s="10"/>
      <c r="BS617" s="10"/>
    </row>
    <row r="618" spans="1:71" ht="16.5" customHeight="1" x14ac:dyDescent="0.3">
      <c r="A618" s="10"/>
      <c r="B618" s="25">
        <f t="shared" ref="B618:N618" si="139">B433/B617</f>
        <v>3.0098127247458017</v>
      </c>
      <c r="C618" s="25">
        <f t="shared" si="139"/>
        <v>3.4224125458517101</v>
      </c>
      <c r="D618" s="25">
        <f t="shared" si="139"/>
        <v>4.3939223860553049</v>
      </c>
      <c r="E618" s="25">
        <f t="shared" si="139"/>
        <v>5.117055246680895</v>
      </c>
      <c r="F618" s="25">
        <f t="shared" si="139"/>
        <v>7.7990085570567498</v>
      </c>
      <c r="G618" s="25">
        <f t="shared" si="139"/>
        <v>8.2853955114445608</v>
      </c>
      <c r="H618" s="25">
        <f t="shared" si="139"/>
        <v>9.1506854882806632</v>
      </c>
      <c r="I618" s="25">
        <f t="shared" si="139"/>
        <v>9.5954031308171093</v>
      </c>
      <c r="J618" s="25">
        <f t="shared" si="139"/>
        <v>9.0621012141497097</v>
      </c>
      <c r="K618" s="25">
        <f t="shared" si="139"/>
        <v>9.3170832018271312</v>
      </c>
      <c r="L618" s="25">
        <f t="shared" si="139"/>
        <v>9.0601723885260625</v>
      </c>
      <c r="M618" s="25">
        <f t="shared" si="139"/>
        <v>10.147751739477565</v>
      </c>
      <c r="N618" s="25">
        <f t="shared" si="139"/>
        <v>10.617790868584747</v>
      </c>
      <c r="O618" s="19">
        <f t="shared" ref="O618:O619" si="140">RATE(M$324-C$324,,-C618,M618)</f>
        <v>0.11481742290516664</v>
      </c>
      <c r="P618" s="45" t="s">
        <v>935</v>
      </c>
      <c r="Q618" s="10"/>
      <c r="R618" s="10"/>
      <c r="S618" s="10"/>
      <c r="T618" s="10"/>
      <c r="U618" s="10"/>
      <c r="V618" s="10"/>
      <c r="W618" s="10"/>
      <c r="X618" s="10"/>
      <c r="Y618" s="10"/>
      <c r="Z618" s="10"/>
      <c r="AA618" s="10"/>
      <c r="AB618" s="10"/>
      <c r="AC618" s="10"/>
      <c r="AD618" s="10"/>
      <c r="AE618" s="10"/>
      <c r="AF618" s="10"/>
      <c r="AG618" s="10"/>
      <c r="AH618" s="10"/>
      <c r="AI618" s="10"/>
      <c r="AJ618" s="10"/>
      <c r="AK618" s="10"/>
      <c r="AL618" s="10"/>
      <c r="AM618" s="10"/>
      <c r="AN618" s="10"/>
      <c r="AO618" s="10"/>
      <c r="AP618" s="10"/>
      <c r="AQ618" s="10"/>
      <c r="AR618" s="10"/>
      <c r="AS618" s="10"/>
      <c r="AT618" s="10"/>
      <c r="AU618" s="10"/>
      <c r="AV618" s="10"/>
      <c r="AW618" s="10"/>
      <c r="AX618" s="10"/>
      <c r="AY618" s="10"/>
      <c r="AZ618" s="10"/>
      <c r="BA618" s="10"/>
      <c r="BB618" s="10"/>
      <c r="BC618" s="10"/>
      <c r="BD618" s="10"/>
      <c r="BE618" s="10"/>
      <c r="BF618" s="10"/>
      <c r="BG618" s="10"/>
      <c r="BH618" s="10"/>
      <c r="BI618" s="10"/>
      <c r="BJ618" s="10"/>
      <c r="BK618" s="10"/>
      <c r="BL618" s="10"/>
      <c r="BM618" s="10"/>
      <c r="BN618" s="10"/>
      <c r="BO618" s="10"/>
      <c r="BP618" s="10"/>
      <c r="BQ618" s="10"/>
      <c r="BR618" s="10"/>
      <c r="BS618" s="10"/>
    </row>
    <row r="619" spans="1:71" ht="16.5" customHeight="1" x14ac:dyDescent="0.3">
      <c r="A619" s="10"/>
      <c r="B619" s="25">
        <f t="shared" ref="B619:N619" si="141">B546/B617</f>
        <v>0.39678042908136779</v>
      </c>
      <c r="C619" s="25">
        <f t="shared" si="141"/>
        <v>0.55018954571918344</v>
      </c>
      <c r="D619" s="25">
        <f t="shared" si="141"/>
        <v>0.52838945724401076</v>
      </c>
      <c r="E619" s="25">
        <f t="shared" si="141"/>
        <v>0.74423351090940837</v>
      </c>
      <c r="F619" s="25">
        <f t="shared" si="141"/>
        <v>0.85530591101462816</v>
      </c>
      <c r="G619" s="25">
        <f t="shared" si="141"/>
        <v>0.42699743980210247</v>
      </c>
      <c r="H619" s="25">
        <f t="shared" si="141"/>
        <v>0.92066531149049269</v>
      </c>
      <c r="I619" s="25">
        <f t="shared" si="141"/>
        <v>0.9524722830985165</v>
      </c>
      <c r="J619" s="25">
        <f t="shared" si="141"/>
        <v>0.91208388162709464</v>
      </c>
      <c r="K619" s="25">
        <f t="shared" si="141"/>
        <v>0.96752399665705757</v>
      </c>
      <c r="L619" s="25">
        <f t="shared" si="141"/>
        <v>0.45874678135292257</v>
      </c>
      <c r="M619" s="25">
        <f t="shared" si="141"/>
        <v>0.57808710381035233</v>
      </c>
      <c r="N619" s="25">
        <f t="shared" si="141"/>
        <v>1.3380254689266105</v>
      </c>
      <c r="O619" s="19">
        <f t="shared" si="140"/>
        <v>4.9584233473211146E-3</v>
      </c>
      <c r="P619" s="42" t="s">
        <v>936</v>
      </c>
      <c r="Q619" s="10"/>
      <c r="R619" s="10"/>
      <c r="S619" s="10"/>
      <c r="T619" s="10"/>
      <c r="U619" s="10"/>
      <c r="V619" s="10"/>
      <c r="W619" s="10"/>
      <c r="X619" s="10"/>
      <c r="Y619" s="10"/>
      <c r="Z619" s="10"/>
      <c r="AA619" s="10"/>
      <c r="AB619" s="10"/>
      <c r="AC619" s="10"/>
      <c r="AD619" s="10"/>
      <c r="AE619" s="10"/>
      <c r="AF619" s="10"/>
      <c r="AG619" s="10"/>
      <c r="AH619" s="10"/>
      <c r="AI619" s="10"/>
      <c r="AJ619" s="10"/>
      <c r="AK619" s="10"/>
      <c r="AL619" s="10"/>
      <c r="AM619" s="10"/>
      <c r="AN619" s="10"/>
      <c r="AO619" s="10"/>
      <c r="AP619" s="10"/>
      <c r="AQ619" s="10"/>
      <c r="AR619" s="10"/>
      <c r="AS619" s="10"/>
      <c r="AT619" s="10"/>
      <c r="AU619" s="10"/>
      <c r="AV619" s="10"/>
      <c r="AW619" s="10"/>
      <c r="AX619" s="10"/>
      <c r="AY619" s="10"/>
      <c r="AZ619" s="10"/>
      <c r="BA619" s="10"/>
      <c r="BB619" s="10"/>
      <c r="BC619" s="10"/>
      <c r="BD619" s="10"/>
      <c r="BE619" s="10"/>
      <c r="BF619" s="10"/>
      <c r="BG619" s="10"/>
      <c r="BH619" s="10"/>
      <c r="BI619" s="10"/>
      <c r="BJ619" s="10"/>
      <c r="BK619" s="10"/>
      <c r="BL619" s="10"/>
      <c r="BM619" s="10"/>
      <c r="BN619" s="10"/>
      <c r="BO619" s="10"/>
      <c r="BP619" s="10"/>
      <c r="BQ619" s="10"/>
      <c r="BR619" s="10"/>
      <c r="BS619" s="10"/>
    </row>
    <row r="620" spans="1:71" ht="16.5" customHeight="1" x14ac:dyDescent="0.3">
      <c r="A620" s="10"/>
      <c r="B620" s="46"/>
      <c r="C620" s="46">
        <f t="shared" ref="C620:N620" si="142">+C619/B619-1</f>
        <v>0.38663478688450148</v>
      </c>
      <c r="D620" s="47">
        <f t="shared" si="142"/>
        <v>-3.9622869327109012E-2</v>
      </c>
      <c r="E620" s="46">
        <f t="shared" si="142"/>
        <v>0.40849424738942242</v>
      </c>
      <c r="F620" s="47">
        <f t="shared" si="142"/>
        <v>0.1492440188154065</v>
      </c>
      <c r="G620" s="46">
        <f t="shared" si="142"/>
        <v>-0.5007664108207015</v>
      </c>
      <c r="H620" s="47">
        <f t="shared" si="142"/>
        <v>1.1561377789927429</v>
      </c>
      <c r="I620" s="46">
        <f t="shared" si="142"/>
        <v>3.4547811469654022E-2</v>
      </c>
      <c r="J620" s="47">
        <f t="shared" si="142"/>
        <v>-4.2403755141339317E-2</v>
      </c>
      <c r="K620" s="46">
        <f t="shared" si="142"/>
        <v>6.0784009175846476E-2</v>
      </c>
      <c r="L620" s="47">
        <f t="shared" si="142"/>
        <v>-0.52585488014978199</v>
      </c>
      <c r="M620" s="46">
        <f t="shared" si="142"/>
        <v>0.26014421748197281</v>
      </c>
      <c r="N620" s="48">
        <f t="shared" si="142"/>
        <v>1.3145741534576145</v>
      </c>
      <c r="O620" s="19"/>
      <c r="P620" s="49" t="s">
        <v>937</v>
      </c>
      <c r="Q620" s="10"/>
      <c r="R620" s="10"/>
      <c r="S620" s="10"/>
      <c r="T620" s="10"/>
      <c r="U620" s="10"/>
      <c r="V620" s="10"/>
      <c r="W620" s="10"/>
      <c r="X620" s="10"/>
      <c r="Y620" s="10"/>
      <c r="Z620" s="10"/>
      <c r="AA620" s="10"/>
      <c r="AB620" s="10"/>
      <c r="AC620" s="10"/>
      <c r="AD620" s="10"/>
      <c r="AE620" s="10"/>
      <c r="AF620" s="10"/>
      <c r="AG620" s="10"/>
      <c r="AH620" s="10"/>
      <c r="AI620" s="10"/>
      <c r="AJ620" s="10"/>
      <c r="AK620" s="10"/>
      <c r="AL620" s="10"/>
      <c r="AM620" s="10"/>
      <c r="AN620" s="10"/>
      <c r="AO620" s="10"/>
      <c r="AP620" s="10"/>
      <c r="AQ620" s="10"/>
      <c r="AR620" s="10"/>
      <c r="AS620" s="10"/>
      <c r="AT620" s="10"/>
      <c r="AU620" s="10"/>
      <c r="AV620" s="10"/>
      <c r="AW620" s="10"/>
      <c r="AX620" s="10"/>
      <c r="AY620" s="10"/>
      <c r="AZ620" s="10"/>
      <c r="BA620" s="10"/>
      <c r="BB620" s="10"/>
      <c r="BC620" s="10"/>
      <c r="BD620" s="10"/>
      <c r="BE620" s="10"/>
      <c r="BF620" s="10"/>
      <c r="BG620" s="10"/>
      <c r="BH620" s="10"/>
      <c r="BI620" s="10"/>
      <c r="BJ620" s="10"/>
      <c r="BK620" s="10"/>
      <c r="BL620" s="10"/>
      <c r="BM620" s="10"/>
      <c r="BN620" s="10"/>
      <c r="BO620" s="10"/>
      <c r="BP620" s="10"/>
      <c r="BQ620" s="10"/>
      <c r="BR620" s="10"/>
      <c r="BS620" s="10"/>
    </row>
    <row r="621" spans="1:71" ht="16.5" customHeight="1" x14ac:dyDescent="0.3">
      <c r="A621" s="10"/>
      <c r="B621" s="25">
        <f>0.1309+0.1636</f>
        <v>0.29449999999999998</v>
      </c>
      <c r="C621" s="25">
        <f>0.215+0.2337</f>
        <v>0.44869999999999999</v>
      </c>
      <c r="D621" s="25">
        <f>0.2337+0.0612+0.08</f>
        <v>0.37490000000000001</v>
      </c>
      <c r="E621" s="25">
        <f>0.2141+0.1529</f>
        <v>0.36699999999999999</v>
      </c>
      <c r="F621" s="25">
        <f>0.275+0.25</f>
        <v>0.52500000000000002</v>
      </c>
      <c r="G621" s="25">
        <f>0.15+0.2225</f>
        <v>0.3725</v>
      </c>
      <c r="H621" s="25">
        <f>0.3+0.25</f>
        <v>0.55000000000000004</v>
      </c>
      <c r="I621" s="25">
        <f>0.32+0.31</f>
        <v>0.63</v>
      </c>
      <c r="J621" s="25">
        <f>0.32+0.31</f>
        <v>0.63</v>
      </c>
      <c r="K621" s="25">
        <f>0.32+0.34</f>
        <v>0.66</v>
      </c>
      <c r="L621" s="25">
        <f>0.25+0.15</f>
        <v>0.4</v>
      </c>
      <c r="M621" s="25">
        <f>0.25+0.22</f>
        <v>0.47</v>
      </c>
      <c r="N621" s="25">
        <f>0.32</f>
        <v>0.32</v>
      </c>
      <c r="O621" s="19">
        <f t="shared" ref="O621:O622" si="143">RATE(M$324-C$324,,-C621,M621)</f>
        <v>4.6485894962926969E-3</v>
      </c>
      <c r="P621" s="45" t="s">
        <v>938</v>
      </c>
      <c r="Q621" s="10"/>
      <c r="R621" s="10"/>
      <c r="S621" s="10"/>
      <c r="T621" s="10"/>
      <c r="U621" s="10"/>
      <c r="V621" s="10"/>
      <c r="W621" s="10"/>
      <c r="X621" s="10"/>
      <c r="Y621" s="10"/>
      <c r="Z621" s="10"/>
      <c r="AA621" s="10"/>
      <c r="AB621" s="10"/>
      <c r="AC621" s="10"/>
      <c r="AD621" s="10"/>
      <c r="AE621" s="10"/>
      <c r="AF621" s="10"/>
      <c r="AG621" s="10"/>
      <c r="AH621" s="10"/>
      <c r="AI621" s="10"/>
      <c r="AJ621" s="10"/>
      <c r="AK621" s="10"/>
      <c r="AL621" s="10"/>
      <c r="AM621" s="10"/>
      <c r="AN621" s="10"/>
      <c r="AO621" s="10"/>
      <c r="AP621" s="10"/>
      <c r="AQ621" s="10"/>
      <c r="AR621" s="10"/>
      <c r="AS621" s="10"/>
      <c r="AT621" s="10"/>
      <c r="AU621" s="10"/>
      <c r="AV621" s="10"/>
      <c r="AW621" s="10"/>
      <c r="AX621" s="10"/>
      <c r="AY621" s="10"/>
      <c r="AZ621" s="10"/>
      <c r="BA621" s="10"/>
      <c r="BB621" s="10"/>
      <c r="BC621" s="10"/>
      <c r="BD621" s="10"/>
      <c r="BE621" s="10"/>
      <c r="BF621" s="10"/>
      <c r="BG621" s="10"/>
      <c r="BH621" s="10"/>
      <c r="BI621" s="10"/>
      <c r="BJ621" s="10"/>
      <c r="BK621" s="10"/>
      <c r="BL621" s="10"/>
      <c r="BM621" s="10"/>
      <c r="BN621" s="10"/>
      <c r="BO621" s="10"/>
      <c r="BP621" s="10"/>
      <c r="BQ621" s="10"/>
      <c r="BR621" s="10"/>
      <c r="BS621" s="10"/>
    </row>
    <row r="622" spans="1:71" ht="16.5" customHeight="1" x14ac:dyDescent="0.3">
      <c r="A622" s="10"/>
      <c r="B622" s="46">
        <f t="shared" ref="B622:N622" si="144">+B621/B631</f>
        <v>6.7701149425287363E-2</v>
      </c>
      <c r="C622" s="46">
        <f t="shared" si="144"/>
        <v>8.0125000000000002E-2</v>
      </c>
      <c r="D622" s="47">
        <f t="shared" si="144"/>
        <v>3.2600000000000004E-2</v>
      </c>
      <c r="E622" s="46">
        <f t="shared" si="144"/>
        <v>3.0583333333333334E-2</v>
      </c>
      <c r="F622" s="47">
        <f t="shared" si="144"/>
        <v>3.0137772675086105E-2</v>
      </c>
      <c r="G622" s="46">
        <f t="shared" si="144"/>
        <v>2.4141283214517174E-2</v>
      </c>
      <c r="H622" s="47">
        <f t="shared" si="144"/>
        <v>2.9649595687331536E-2</v>
      </c>
      <c r="I622" s="46">
        <f t="shared" si="144"/>
        <v>3.1947261663286007E-2</v>
      </c>
      <c r="J622" s="47">
        <f t="shared" si="144"/>
        <v>3.0215827338129494E-2</v>
      </c>
      <c r="K622" s="46">
        <f t="shared" si="144"/>
        <v>3.2967032967032968E-2</v>
      </c>
      <c r="L622" s="47">
        <f t="shared" si="144"/>
        <v>2.2026431718061675E-2</v>
      </c>
      <c r="M622" s="46">
        <f t="shared" si="144"/>
        <v>2.7565982404692078E-2</v>
      </c>
      <c r="N622" s="48">
        <f t="shared" si="144"/>
        <v>2.3529411764705882E-2</v>
      </c>
      <c r="O622" s="19">
        <f t="shared" si="143"/>
        <v>-0.10120521638996557</v>
      </c>
      <c r="P622" s="49" t="s">
        <v>939</v>
      </c>
      <c r="Q622" s="10"/>
      <c r="R622" s="10"/>
      <c r="S622" s="10"/>
      <c r="T622" s="10"/>
      <c r="U622" s="10"/>
      <c r="V622" s="10"/>
      <c r="W622" s="10"/>
      <c r="X622" s="10"/>
      <c r="Y622" s="10"/>
      <c r="Z622" s="10"/>
      <c r="AA622" s="10"/>
      <c r="AB622" s="10"/>
      <c r="AC622" s="10"/>
      <c r="AD622" s="10"/>
      <c r="AE622" s="10"/>
      <c r="AF622" s="10"/>
      <c r="AG622" s="10"/>
      <c r="AH622" s="10"/>
      <c r="AI622" s="10"/>
      <c r="AJ622" s="10"/>
      <c r="AK622" s="10"/>
      <c r="AL622" s="10"/>
      <c r="AM622" s="10"/>
      <c r="AN622" s="10"/>
      <c r="AO622" s="10"/>
      <c r="AP622" s="10"/>
      <c r="AQ622" s="10"/>
      <c r="AR622" s="10"/>
      <c r="AS622" s="10"/>
      <c r="AT622" s="10"/>
      <c r="AU622" s="10"/>
      <c r="AV622" s="10"/>
      <c r="AW622" s="10"/>
      <c r="AX622" s="10"/>
      <c r="AY622" s="10"/>
      <c r="AZ622" s="10"/>
      <c r="BA622" s="10"/>
      <c r="BB622" s="10"/>
      <c r="BC622" s="10"/>
      <c r="BD622" s="10"/>
      <c r="BE622" s="10"/>
      <c r="BF622" s="10"/>
      <c r="BG622" s="10"/>
      <c r="BH622" s="10"/>
      <c r="BI622" s="10"/>
      <c r="BJ622" s="10"/>
      <c r="BK622" s="10"/>
      <c r="BL622" s="10"/>
      <c r="BM622" s="10"/>
      <c r="BN622" s="10"/>
      <c r="BO622" s="10"/>
      <c r="BP622" s="10"/>
      <c r="BQ622" s="10"/>
      <c r="BR622" s="10"/>
      <c r="BS622" s="10"/>
    </row>
    <row r="623" spans="1:71" ht="16.5" customHeight="1" x14ac:dyDescent="0.3">
      <c r="A623" s="10"/>
      <c r="B623" s="50">
        <f t="shared" ref="B623:N623" si="145">+B621/B619</f>
        <v>0.74222410788211246</v>
      </c>
      <c r="C623" s="50">
        <f t="shared" si="145"/>
        <v>0.81553712441678472</v>
      </c>
      <c r="D623" s="51">
        <f t="shared" si="145"/>
        <v>0.70951453489517835</v>
      </c>
      <c r="E623" s="50">
        <f t="shared" si="145"/>
        <v>0.49312479836005796</v>
      </c>
      <c r="F623" s="51">
        <f t="shared" si="145"/>
        <v>0.61381547027683414</v>
      </c>
      <c r="G623" s="50">
        <f t="shared" si="145"/>
        <v>0.8723705701201393</v>
      </c>
      <c r="H623" s="51">
        <f t="shared" si="145"/>
        <v>0.59739407267293321</v>
      </c>
      <c r="I623" s="50">
        <f t="shared" si="145"/>
        <v>0.66143657004960599</v>
      </c>
      <c r="J623" s="51">
        <f t="shared" si="145"/>
        <v>0.69072594384205488</v>
      </c>
      <c r="K623" s="50">
        <f t="shared" si="145"/>
        <v>0.6821536233523926</v>
      </c>
      <c r="L623" s="51">
        <f t="shared" si="145"/>
        <v>0.87194072254922805</v>
      </c>
      <c r="M623" s="50">
        <f t="shared" si="145"/>
        <v>0.81302626697963587</v>
      </c>
      <c r="N623" s="52">
        <f t="shared" si="145"/>
        <v>0.2391583773489081</v>
      </c>
      <c r="O623" s="41"/>
      <c r="P623" s="53" t="s">
        <v>940</v>
      </c>
      <c r="Q623" s="10"/>
      <c r="R623" s="10"/>
      <c r="S623" s="10"/>
      <c r="T623" s="10"/>
      <c r="U623" s="10"/>
      <c r="V623" s="10"/>
      <c r="W623" s="10"/>
      <c r="X623" s="10"/>
      <c r="Y623" s="10"/>
      <c r="Z623" s="10"/>
      <c r="AA623" s="10"/>
      <c r="AB623" s="10"/>
      <c r="AC623" s="10"/>
      <c r="AD623" s="10"/>
      <c r="AE623" s="10"/>
      <c r="AF623" s="10"/>
      <c r="AG623" s="10"/>
      <c r="AH623" s="10"/>
      <c r="AI623" s="10"/>
      <c r="AJ623" s="10"/>
      <c r="AK623" s="10"/>
      <c r="AL623" s="10"/>
      <c r="AM623" s="10"/>
      <c r="AN623" s="10"/>
      <c r="AO623" s="10"/>
      <c r="AP623" s="10"/>
      <c r="AQ623" s="10"/>
      <c r="AR623" s="10"/>
      <c r="AS623" s="10"/>
      <c r="AT623" s="10"/>
      <c r="AU623" s="10"/>
      <c r="AV623" s="10"/>
      <c r="AW623" s="10"/>
      <c r="AX623" s="10"/>
      <c r="AY623" s="10"/>
      <c r="AZ623" s="10"/>
      <c r="BA623" s="10"/>
      <c r="BB623" s="10"/>
      <c r="BC623" s="10"/>
      <c r="BD623" s="10"/>
      <c r="BE623" s="10"/>
      <c r="BF623" s="10"/>
      <c r="BG623" s="10"/>
      <c r="BH623" s="10"/>
      <c r="BI623" s="10"/>
      <c r="BJ623" s="10"/>
      <c r="BK623" s="10"/>
      <c r="BL623" s="10"/>
      <c r="BM623" s="10"/>
      <c r="BN623" s="10"/>
      <c r="BO623" s="10"/>
      <c r="BP623" s="10"/>
      <c r="BQ623" s="10"/>
      <c r="BR623" s="10"/>
      <c r="BS623" s="10"/>
    </row>
    <row r="624" spans="1:71" ht="16.5" customHeight="1" x14ac:dyDescent="0.3">
      <c r="A624" s="10"/>
      <c r="B624" s="28">
        <f t="shared" ref="B624:N624" si="146">+B631*B617</f>
        <v>20757397.407600001</v>
      </c>
      <c r="C624" s="28">
        <f t="shared" si="146"/>
        <v>26722166.777600002</v>
      </c>
      <c r="D624" s="28">
        <f t="shared" si="146"/>
        <v>54875878.204000004</v>
      </c>
      <c r="E624" s="28">
        <f t="shared" si="146"/>
        <v>57261785.952000007</v>
      </c>
      <c r="F624" s="28">
        <f t="shared" si="146"/>
        <v>83125025.940320015</v>
      </c>
      <c r="G624" s="28">
        <f t="shared" si="146"/>
        <v>73629113.103280008</v>
      </c>
      <c r="H624" s="28">
        <f t="shared" si="146"/>
        <v>88517177.450800002</v>
      </c>
      <c r="I624" s="28">
        <f t="shared" si="146"/>
        <v>94100201.581119999</v>
      </c>
      <c r="J624" s="28">
        <f t="shared" si="146"/>
        <v>99492353.091600016</v>
      </c>
      <c r="K624" s="28">
        <f t="shared" si="146"/>
        <v>95531746.22992</v>
      </c>
      <c r="L624" s="28">
        <f t="shared" si="146"/>
        <v>86656169.407360002</v>
      </c>
      <c r="M624" s="28">
        <f t="shared" si="146"/>
        <v>81359454.206800014</v>
      </c>
      <c r="N624" s="28">
        <f t="shared" si="146"/>
        <v>64896690.7456</v>
      </c>
      <c r="O624" s="19">
        <f>RATE(M$324-C$324,,-C624,M624)</f>
        <v>0.11777305323559507</v>
      </c>
      <c r="P624" s="42" t="s">
        <v>941</v>
      </c>
      <c r="Q624" s="10"/>
      <c r="R624" s="10"/>
      <c r="S624" s="10"/>
      <c r="T624" s="10"/>
      <c r="U624" s="10"/>
      <c r="V624" s="10"/>
      <c r="W624" s="10"/>
      <c r="X624" s="10"/>
      <c r="Y624" s="10"/>
      <c r="Z624" s="10"/>
      <c r="AA624" s="10"/>
      <c r="AB624" s="10"/>
      <c r="AC624" s="10"/>
      <c r="AD624" s="10"/>
      <c r="AE624" s="10"/>
      <c r="AF624" s="10"/>
      <c r="AG624" s="10"/>
      <c r="AH624" s="10"/>
      <c r="AI624" s="10"/>
      <c r="AJ624" s="10"/>
      <c r="AK624" s="10"/>
      <c r="AL624" s="10"/>
      <c r="AM624" s="10"/>
      <c r="AN624" s="10"/>
      <c r="AO624" s="10"/>
      <c r="AP624" s="10"/>
      <c r="AQ624" s="10"/>
      <c r="AR624" s="10"/>
      <c r="AS624" s="10"/>
      <c r="AT624" s="10"/>
      <c r="AU624" s="10"/>
      <c r="AV624" s="10"/>
      <c r="AW624" s="10"/>
      <c r="AX624" s="10"/>
      <c r="AY624" s="10"/>
      <c r="AZ624" s="10"/>
      <c r="BA624" s="10"/>
      <c r="BB624" s="10"/>
      <c r="BC624" s="10"/>
      <c r="BD624" s="10"/>
      <c r="BE624" s="10"/>
      <c r="BF624" s="10"/>
      <c r="BG624" s="10"/>
      <c r="BH624" s="10"/>
      <c r="BI624" s="10"/>
      <c r="BJ624" s="10"/>
      <c r="BK624" s="10"/>
      <c r="BL624" s="10"/>
      <c r="BM624" s="10"/>
      <c r="BN624" s="10"/>
      <c r="BO624" s="10"/>
      <c r="BP624" s="10"/>
      <c r="BQ624" s="10"/>
      <c r="BR624" s="10"/>
      <c r="BS624" s="10"/>
    </row>
    <row r="625" spans="1:71" ht="16.5" customHeight="1" x14ac:dyDescent="0.3">
      <c r="A625" s="10"/>
      <c r="B625" s="54">
        <f t="shared" ref="B625:N625" si="147">+B631/B$618</f>
        <v>1.4452726457814367</v>
      </c>
      <c r="C625" s="54">
        <f t="shared" si="147"/>
        <v>1.6362726366193734</v>
      </c>
      <c r="D625" s="55">
        <f t="shared" si="147"/>
        <v>2.6172515100623475</v>
      </c>
      <c r="E625" s="54">
        <f t="shared" si="147"/>
        <v>2.3450987768372502</v>
      </c>
      <c r="F625" s="55">
        <f t="shared" si="147"/>
        <v>2.2336172441095634</v>
      </c>
      <c r="G625" s="54">
        <f t="shared" si="147"/>
        <v>1.8623130276263391</v>
      </c>
      <c r="H625" s="55">
        <f t="shared" si="147"/>
        <v>2.0271705353393572</v>
      </c>
      <c r="I625" s="54">
        <f t="shared" si="147"/>
        <v>2.0551507561642923</v>
      </c>
      <c r="J625" s="55">
        <f t="shared" si="147"/>
        <v>2.3007908990736583</v>
      </c>
      <c r="K625" s="54">
        <f t="shared" si="147"/>
        <v>2.1487411420855369</v>
      </c>
      <c r="L625" s="55">
        <f t="shared" si="147"/>
        <v>2.0043768728946145</v>
      </c>
      <c r="M625" s="54">
        <f t="shared" si="147"/>
        <v>1.6801751203343671</v>
      </c>
      <c r="N625" s="56">
        <f t="shared" si="147"/>
        <v>1.2808690779773055</v>
      </c>
      <c r="O625" s="57">
        <f t="shared" ref="O625:O628" si="148">(SUM(B625:N625)-MAX(B625:N625)-MIN(B625:N625))/(COUNTA(B625:N625)-2)</f>
        <v>1.9762708778968898</v>
      </c>
      <c r="P625" s="58" t="s">
        <v>942</v>
      </c>
      <c r="Q625" s="10"/>
      <c r="R625" s="10"/>
      <c r="S625" s="10"/>
      <c r="T625" s="10"/>
      <c r="U625" s="10"/>
      <c r="V625" s="10"/>
      <c r="W625" s="10"/>
      <c r="X625" s="10"/>
      <c r="Y625" s="10"/>
      <c r="Z625" s="10"/>
      <c r="AA625" s="10"/>
      <c r="AB625" s="10"/>
      <c r="AC625" s="10"/>
      <c r="AD625" s="10"/>
      <c r="AE625" s="10"/>
      <c r="AF625" s="10"/>
      <c r="AG625" s="10"/>
      <c r="AH625" s="10"/>
      <c r="AI625" s="10"/>
      <c r="AJ625" s="10"/>
      <c r="AK625" s="10"/>
      <c r="AL625" s="10"/>
      <c r="AM625" s="10"/>
      <c r="AN625" s="10"/>
      <c r="AO625" s="10"/>
      <c r="AP625" s="10"/>
      <c r="AQ625" s="10"/>
      <c r="AR625" s="10"/>
      <c r="AS625" s="10"/>
      <c r="AT625" s="10"/>
      <c r="AU625" s="10"/>
      <c r="AV625" s="10"/>
      <c r="AW625" s="10"/>
      <c r="AX625" s="10"/>
      <c r="AY625" s="10"/>
      <c r="AZ625" s="10"/>
      <c r="BA625" s="10"/>
      <c r="BB625" s="10"/>
      <c r="BC625" s="10"/>
      <c r="BD625" s="10"/>
      <c r="BE625" s="10"/>
      <c r="BF625" s="10"/>
      <c r="BG625" s="10"/>
      <c r="BH625" s="10"/>
      <c r="BI625" s="10"/>
      <c r="BJ625" s="10"/>
      <c r="BK625" s="10"/>
      <c r="BL625" s="10"/>
      <c r="BM625" s="10"/>
      <c r="BN625" s="10"/>
      <c r="BO625" s="10"/>
      <c r="BP625" s="10"/>
      <c r="BQ625" s="10"/>
      <c r="BR625" s="10"/>
      <c r="BS625" s="10"/>
    </row>
    <row r="626" spans="1:71" ht="16.5" customHeight="1" x14ac:dyDescent="0.3">
      <c r="A626" s="10"/>
      <c r="B626" s="54">
        <f t="shared" ref="B626:N626" si="149">+B631/B$619</f>
        <v>10.963242340533748</v>
      </c>
      <c r="C626" s="54">
        <f t="shared" si="149"/>
        <v>10.17831044513928</v>
      </c>
      <c r="D626" s="55">
        <f t="shared" si="149"/>
        <v>21.764249536661911</v>
      </c>
      <c r="E626" s="54">
        <f t="shared" si="149"/>
        <v>16.123971608503258</v>
      </c>
      <c r="F626" s="55">
        <f t="shared" si="149"/>
        <v>20.366981889947525</v>
      </c>
      <c r="G626" s="54">
        <f t="shared" si="149"/>
        <v>36.136048045513419</v>
      </c>
      <c r="H626" s="55">
        <f t="shared" si="149"/>
        <v>20.148472814696198</v>
      </c>
      <c r="I626" s="54">
        <f t="shared" si="149"/>
        <v>20.704014541870205</v>
      </c>
      <c r="J626" s="55">
        <f t="shared" si="149"/>
        <v>22.859739570010866</v>
      </c>
      <c r="K626" s="54">
        <f t="shared" si="149"/>
        <v>20.691993241689243</v>
      </c>
      <c r="L626" s="55">
        <f t="shared" si="149"/>
        <v>39.586108803734952</v>
      </c>
      <c r="M626" s="54">
        <f t="shared" si="149"/>
        <v>29.493825217027219</v>
      </c>
      <c r="N626" s="56">
        <f t="shared" si="149"/>
        <v>10.164231037328594</v>
      </c>
      <c r="O626" s="57">
        <f t="shared" si="148"/>
        <v>20.857349931962986</v>
      </c>
      <c r="P626" s="58" t="s">
        <v>943</v>
      </c>
      <c r="Q626" s="10"/>
      <c r="R626" s="10"/>
      <c r="S626" s="10"/>
      <c r="T626" s="10"/>
      <c r="U626" s="10"/>
      <c r="V626" s="10"/>
      <c r="W626" s="10"/>
      <c r="X626" s="10"/>
      <c r="Y626" s="10"/>
      <c r="Z626" s="10"/>
      <c r="AA626" s="10"/>
      <c r="AB626" s="10"/>
      <c r="AC626" s="10"/>
      <c r="AD626" s="10"/>
      <c r="AE626" s="10"/>
      <c r="AF626" s="10"/>
      <c r="AG626" s="10"/>
      <c r="AH626" s="10"/>
      <c r="AI626" s="10"/>
      <c r="AJ626" s="10"/>
      <c r="AK626" s="10"/>
      <c r="AL626" s="10"/>
      <c r="AM626" s="10"/>
      <c r="AN626" s="10"/>
      <c r="AO626" s="10"/>
      <c r="AP626" s="10"/>
      <c r="AQ626" s="10"/>
      <c r="AR626" s="10"/>
      <c r="AS626" s="10"/>
      <c r="AT626" s="10"/>
      <c r="AU626" s="10"/>
      <c r="AV626" s="10"/>
      <c r="AW626" s="10"/>
      <c r="AX626" s="10"/>
      <c r="AY626" s="10"/>
      <c r="AZ626" s="10"/>
      <c r="BA626" s="10"/>
      <c r="BB626" s="10"/>
      <c r="BC626" s="10"/>
      <c r="BD626" s="10"/>
      <c r="BE626" s="10"/>
      <c r="BF626" s="10"/>
      <c r="BG626" s="10"/>
      <c r="BH626" s="10"/>
      <c r="BI626" s="10"/>
      <c r="BJ626" s="10"/>
      <c r="BK626" s="10"/>
      <c r="BL626" s="10"/>
      <c r="BM626" s="10"/>
      <c r="BN626" s="10"/>
      <c r="BO626" s="10"/>
      <c r="BP626" s="10"/>
      <c r="BQ626" s="10"/>
      <c r="BR626" s="10"/>
      <c r="BS626" s="10"/>
    </row>
    <row r="627" spans="1:71" ht="16.5" customHeight="1" x14ac:dyDescent="0.3">
      <c r="A627" s="10"/>
      <c r="B627" s="54">
        <f t="shared" ref="B627:N627" si="150">+(B624+B408-B330-B336)/B517</f>
        <v>9.7454065179461775</v>
      </c>
      <c r="C627" s="54">
        <f t="shared" si="150"/>
        <v>7.7264944805009881</v>
      </c>
      <c r="D627" s="55">
        <f t="shared" si="150"/>
        <v>17.733500036169087</v>
      </c>
      <c r="E627" s="54">
        <f t="shared" si="150"/>
        <v>11.92938832672181</v>
      </c>
      <c r="F627" s="55">
        <f t="shared" si="150"/>
        <v>12.29593203345458</v>
      </c>
      <c r="G627" s="54">
        <f t="shared" si="150"/>
        <v>18.419047953596813</v>
      </c>
      <c r="H627" s="55">
        <f t="shared" si="150"/>
        <v>14.143406545455765</v>
      </c>
      <c r="I627" s="54">
        <f t="shared" si="150"/>
        <v>13.428732442860371</v>
      </c>
      <c r="J627" s="55">
        <f t="shared" si="150"/>
        <v>17.951994897164109</v>
      </c>
      <c r="K627" s="54">
        <f t="shared" si="150"/>
        <v>18.259307294251986</v>
      </c>
      <c r="L627" s="55">
        <f t="shared" si="150"/>
        <v>20.771192952492502</v>
      </c>
      <c r="M627" s="54">
        <f t="shared" si="150"/>
        <v>33.817842930602914</v>
      </c>
      <c r="N627" s="56">
        <f t="shared" si="150"/>
        <v>12.735583960432074</v>
      </c>
      <c r="O627" s="57">
        <f t="shared" si="148"/>
        <v>15.219408450958662</v>
      </c>
      <c r="P627" s="58" t="s">
        <v>944</v>
      </c>
      <c r="Q627" s="10"/>
      <c r="R627" s="10"/>
      <c r="S627" s="10"/>
      <c r="T627" s="10"/>
      <c r="U627" s="10"/>
      <c r="V627" s="10"/>
      <c r="W627" s="10"/>
      <c r="X627" s="10"/>
      <c r="Y627" s="10"/>
      <c r="Z627" s="10"/>
      <c r="AA627" s="10"/>
      <c r="AB627" s="10"/>
      <c r="AC627" s="10"/>
      <c r="AD627" s="10"/>
      <c r="AE627" s="10"/>
      <c r="AF627" s="10"/>
      <c r="AG627" s="10"/>
      <c r="AH627" s="10"/>
      <c r="AI627" s="10"/>
      <c r="AJ627" s="10"/>
      <c r="AK627" s="10"/>
      <c r="AL627" s="10"/>
      <c r="AM627" s="10"/>
      <c r="AN627" s="10"/>
      <c r="AO627" s="10"/>
      <c r="AP627" s="10"/>
      <c r="AQ627" s="10"/>
      <c r="AR627" s="10"/>
      <c r="AS627" s="10"/>
      <c r="AT627" s="10"/>
      <c r="AU627" s="10"/>
      <c r="AV627" s="10"/>
      <c r="AW627" s="10"/>
      <c r="AX627" s="10"/>
      <c r="AY627" s="10"/>
      <c r="AZ627" s="10"/>
      <c r="BA627" s="10"/>
      <c r="BB627" s="10"/>
      <c r="BC627" s="10"/>
      <c r="BD627" s="10"/>
      <c r="BE627" s="10"/>
      <c r="BF627" s="10"/>
      <c r="BG627" s="10"/>
      <c r="BH627" s="10"/>
      <c r="BI627" s="10"/>
      <c r="BJ627" s="10"/>
      <c r="BK627" s="10"/>
      <c r="BL627" s="10"/>
      <c r="BM627" s="10"/>
      <c r="BN627" s="10"/>
      <c r="BO627" s="10"/>
      <c r="BP627" s="10"/>
      <c r="BQ627" s="10"/>
      <c r="BR627" s="10"/>
      <c r="BS627" s="10"/>
    </row>
    <row r="628" spans="1:71" ht="16.5" customHeight="1" x14ac:dyDescent="0.3">
      <c r="A628" s="10"/>
      <c r="B628" s="54">
        <f t="shared" ref="B628:N628" si="151">B624/B441</f>
        <v>0.40991256941024651</v>
      </c>
      <c r="C628" s="54">
        <f t="shared" si="151"/>
        <v>0.51594405815793565</v>
      </c>
      <c r="D628" s="55">
        <f t="shared" si="151"/>
        <v>1.0789843675117472</v>
      </c>
      <c r="E628" s="54">
        <f t="shared" si="151"/>
        <v>0.78796233052062314</v>
      </c>
      <c r="F628" s="55">
        <f t="shared" si="151"/>
        <v>1.0340366564271881</v>
      </c>
      <c r="G628" s="54">
        <f t="shared" si="151"/>
        <v>0.89764767153545921</v>
      </c>
      <c r="H628" s="55">
        <f t="shared" si="151"/>
        <v>0.99872846992345343</v>
      </c>
      <c r="I628" s="54">
        <f t="shared" si="151"/>
        <v>1.024502281375737</v>
      </c>
      <c r="J628" s="55">
        <f t="shared" si="151"/>
        <v>0.98678041173448072</v>
      </c>
      <c r="K628" s="54">
        <f t="shared" si="151"/>
        <v>0.94184967129445918</v>
      </c>
      <c r="L628" s="55">
        <f t="shared" si="151"/>
        <v>0.88412958769611039</v>
      </c>
      <c r="M628" s="54">
        <f t="shared" si="151"/>
        <v>0.87089245524405923</v>
      </c>
      <c r="N628" s="56">
        <f t="shared" si="151"/>
        <v>0.49194868682926629</v>
      </c>
      <c r="O628" s="57">
        <f t="shared" si="148"/>
        <v>0.85767475279443373</v>
      </c>
      <c r="P628" s="58" t="s">
        <v>945</v>
      </c>
      <c r="Q628" s="10"/>
      <c r="R628" s="10"/>
      <c r="S628" s="10"/>
      <c r="T628" s="10"/>
      <c r="U628" s="10"/>
      <c r="V628" s="10"/>
      <c r="W628" s="10"/>
      <c r="X628" s="10"/>
      <c r="Y628" s="10"/>
      <c r="Z628" s="10"/>
      <c r="AA628" s="10"/>
      <c r="AB628" s="10"/>
      <c r="AC628" s="10"/>
      <c r="AD628" s="10"/>
      <c r="AE628" s="10"/>
      <c r="AF628" s="10"/>
      <c r="AG628" s="10"/>
      <c r="AH628" s="10"/>
      <c r="AI628" s="10"/>
      <c r="AJ628" s="10"/>
      <c r="AK628" s="10"/>
      <c r="AL628" s="10"/>
      <c r="AM628" s="10"/>
      <c r="AN628" s="10"/>
      <c r="AO628" s="10"/>
      <c r="AP628" s="10"/>
      <c r="AQ628" s="10"/>
      <c r="AR628" s="10"/>
      <c r="AS628" s="10"/>
      <c r="AT628" s="10"/>
      <c r="AU628" s="10"/>
      <c r="AV628" s="10"/>
      <c r="AW628" s="10"/>
      <c r="AX628" s="10"/>
      <c r="AY628" s="10"/>
      <c r="AZ628" s="10"/>
      <c r="BA628" s="10"/>
      <c r="BB628" s="10"/>
      <c r="BC628" s="10"/>
      <c r="BD628" s="10"/>
      <c r="BE628" s="10"/>
      <c r="BF628" s="10"/>
      <c r="BG628" s="10"/>
      <c r="BH628" s="10"/>
      <c r="BI628" s="10"/>
      <c r="BJ628" s="10"/>
      <c r="BK628" s="10"/>
      <c r="BL628" s="10"/>
      <c r="BM628" s="10"/>
      <c r="BN628" s="10"/>
      <c r="BO628" s="10"/>
      <c r="BP628" s="10"/>
      <c r="BQ628" s="10"/>
      <c r="BR628" s="10"/>
      <c r="BS628" s="10"/>
    </row>
    <row r="629" spans="1:71" ht="16.5" customHeight="1" x14ac:dyDescent="0.3">
      <c r="A629" s="121"/>
      <c r="B629" s="59">
        <v>5.26</v>
      </c>
      <c r="C629" s="59">
        <v>7.13</v>
      </c>
      <c r="D629" s="60">
        <v>15.19</v>
      </c>
      <c r="E629" s="59">
        <v>14.12</v>
      </c>
      <c r="F629" s="60">
        <v>19.5</v>
      </c>
      <c r="G629" s="59">
        <v>18.440000000000001</v>
      </c>
      <c r="H629" s="60">
        <v>24.5</v>
      </c>
      <c r="I629" s="59">
        <v>23.5</v>
      </c>
      <c r="J629" s="60">
        <v>23</v>
      </c>
      <c r="K629" s="59">
        <v>22.7</v>
      </c>
      <c r="L629" s="60">
        <v>21.3</v>
      </c>
      <c r="M629" s="59">
        <v>19.8</v>
      </c>
      <c r="N629" s="61">
        <v>16.3</v>
      </c>
      <c r="O629" s="19"/>
      <c r="P629" s="62" t="s">
        <v>946</v>
      </c>
      <c r="Q629" s="27"/>
      <c r="R629" s="27"/>
      <c r="S629" s="27"/>
      <c r="T629" s="27"/>
      <c r="U629" s="27"/>
      <c r="V629" s="27"/>
      <c r="W629" s="27"/>
      <c r="X629" s="27"/>
      <c r="Y629" s="27"/>
      <c r="Z629" s="27"/>
      <c r="AA629" s="27"/>
      <c r="AB629" s="27"/>
      <c r="AC629" s="27"/>
      <c r="AD629" s="27"/>
      <c r="AE629" s="27"/>
      <c r="AF629" s="27"/>
      <c r="AG629" s="27"/>
      <c r="AH629" s="27"/>
      <c r="AI629" s="27"/>
      <c r="AJ629" s="27"/>
      <c r="AK629" s="27"/>
      <c r="AL629" s="27"/>
      <c r="AM629" s="27"/>
      <c r="AN629" s="27"/>
      <c r="AO629" s="27"/>
      <c r="AP629" s="27"/>
      <c r="AQ629" s="27"/>
      <c r="AR629" s="27"/>
      <c r="AS629" s="27"/>
      <c r="AT629" s="27"/>
      <c r="AU629" s="27"/>
      <c r="AV629" s="27"/>
      <c r="AW629" s="27"/>
      <c r="AX629" s="27"/>
      <c r="AY629" s="27"/>
      <c r="AZ629" s="27"/>
      <c r="BA629" s="27"/>
      <c r="BB629" s="27"/>
      <c r="BC629" s="27"/>
      <c r="BD629" s="27"/>
      <c r="BE629" s="27"/>
      <c r="BF629" s="27"/>
      <c r="BG629" s="27"/>
      <c r="BH629" s="27"/>
      <c r="BI629" s="27"/>
      <c r="BJ629" s="27"/>
      <c r="BK629" s="27"/>
      <c r="BL629" s="27"/>
      <c r="BM629" s="27"/>
      <c r="BN629" s="27"/>
      <c r="BO629" s="27"/>
      <c r="BP629" s="27"/>
      <c r="BQ629" s="27"/>
      <c r="BR629" s="27"/>
      <c r="BS629" s="27"/>
    </row>
    <row r="630" spans="1:71" ht="16.5" customHeight="1" x14ac:dyDescent="0.3">
      <c r="A630" s="122"/>
      <c r="B630" s="64">
        <v>3.65</v>
      </c>
      <c r="C630" s="64">
        <v>4.4400000000000004</v>
      </c>
      <c r="D630" s="65">
        <v>7.13</v>
      </c>
      <c r="E630" s="64">
        <v>9.06</v>
      </c>
      <c r="F630" s="65">
        <v>13.77</v>
      </c>
      <c r="G630" s="64">
        <v>10.94</v>
      </c>
      <c r="H630" s="65">
        <v>15.31</v>
      </c>
      <c r="I630" s="64">
        <v>15.8</v>
      </c>
      <c r="J630" s="65">
        <v>16.600000000000001</v>
      </c>
      <c r="K630" s="64">
        <v>17.7</v>
      </c>
      <c r="L630" s="65">
        <v>14.7</v>
      </c>
      <c r="M630" s="64">
        <v>12.8</v>
      </c>
      <c r="N630" s="66">
        <v>10.199999999999999</v>
      </c>
      <c r="O630" s="67"/>
      <c r="P630" s="68" t="s">
        <v>947</v>
      </c>
      <c r="Q630" s="63"/>
      <c r="R630" s="63"/>
      <c r="S630" s="63"/>
      <c r="T630" s="63"/>
      <c r="U630" s="63"/>
      <c r="V630" s="63"/>
      <c r="W630" s="63"/>
      <c r="X630" s="63"/>
      <c r="Y630" s="63"/>
      <c r="Z630" s="63"/>
      <c r="AA630" s="63"/>
      <c r="AB630" s="63"/>
      <c r="AC630" s="63"/>
      <c r="AD630" s="63"/>
      <c r="AE630" s="63"/>
      <c r="AF630" s="63"/>
      <c r="AG630" s="63"/>
      <c r="AH630" s="63"/>
      <c r="AI630" s="63"/>
      <c r="AJ630" s="63"/>
      <c r="AK630" s="63"/>
      <c r="AL630" s="63"/>
      <c r="AM630" s="63"/>
      <c r="AN630" s="63"/>
      <c r="AO630" s="63"/>
      <c r="AP630" s="63"/>
      <c r="AQ630" s="63"/>
      <c r="AR630" s="63"/>
      <c r="AS630" s="63"/>
      <c r="AT630" s="63"/>
      <c r="AU630" s="63"/>
      <c r="AV630" s="63"/>
      <c r="AW630" s="63"/>
      <c r="AX630" s="63"/>
      <c r="AY630" s="63"/>
      <c r="AZ630" s="63"/>
      <c r="BA630" s="63"/>
      <c r="BB630" s="63"/>
      <c r="BC630" s="63"/>
      <c r="BD630" s="63"/>
      <c r="BE630" s="63"/>
      <c r="BF630" s="63"/>
      <c r="BG630" s="63"/>
      <c r="BH630" s="63"/>
      <c r="BI630" s="63"/>
      <c r="BJ630" s="63"/>
      <c r="BK630" s="63"/>
      <c r="BL630" s="63"/>
      <c r="BM630" s="63"/>
      <c r="BN630" s="63"/>
      <c r="BO630" s="63"/>
      <c r="BP630" s="63"/>
      <c r="BQ630" s="63"/>
      <c r="BR630" s="63"/>
      <c r="BS630" s="63"/>
    </row>
    <row r="631" spans="1:71" ht="16.5" customHeight="1" x14ac:dyDescent="0.3">
      <c r="A631" s="123"/>
      <c r="B631" s="69">
        <v>4.3499999999999996</v>
      </c>
      <c r="C631" s="69">
        <v>5.6</v>
      </c>
      <c r="D631" s="70">
        <v>11.5</v>
      </c>
      <c r="E631" s="69">
        <v>12</v>
      </c>
      <c r="F631" s="70">
        <v>17.420000000000002</v>
      </c>
      <c r="G631" s="69">
        <v>15.43</v>
      </c>
      <c r="H631" s="70">
        <v>18.55</v>
      </c>
      <c r="I631" s="69">
        <v>19.72</v>
      </c>
      <c r="J631" s="70">
        <v>20.85</v>
      </c>
      <c r="K631" s="69">
        <v>20.02</v>
      </c>
      <c r="L631" s="70">
        <v>18.16</v>
      </c>
      <c r="M631" s="69">
        <v>17.05</v>
      </c>
      <c r="N631" s="71">
        <f>VLOOKUP(Q631,Price!1:1048576,5,FALSE)</f>
        <v>13.6</v>
      </c>
      <c r="O631" s="19"/>
      <c r="P631" s="58" t="s">
        <v>948</v>
      </c>
      <c r="Q631" s="12" t="s">
        <v>676</v>
      </c>
      <c r="R631" s="12"/>
      <c r="S631" s="12"/>
      <c r="T631" s="12"/>
      <c r="U631" s="12"/>
      <c r="V631" s="12"/>
      <c r="W631" s="12"/>
      <c r="X631" s="12"/>
      <c r="Y631" s="12"/>
      <c r="Z631" s="12"/>
      <c r="AA631" s="12"/>
      <c r="AB631" s="12"/>
      <c r="AC631" s="12"/>
      <c r="AD631" s="12"/>
      <c r="AE631" s="12"/>
      <c r="AF631" s="12"/>
      <c r="AG631" s="12"/>
      <c r="AH631" s="12"/>
      <c r="AI631" s="12"/>
      <c r="AJ631" s="12"/>
      <c r="AK631" s="12"/>
      <c r="AL631" s="12"/>
      <c r="AM631" s="12"/>
      <c r="AN631" s="12"/>
      <c r="AO631" s="12"/>
      <c r="AP631" s="12"/>
      <c r="AQ631" s="12"/>
      <c r="AR631" s="12"/>
      <c r="AS631" s="12"/>
      <c r="AT631" s="12"/>
      <c r="AU631" s="12"/>
      <c r="AV631" s="12"/>
      <c r="AW631" s="12"/>
      <c r="AX631" s="12"/>
      <c r="AY631" s="12"/>
      <c r="AZ631" s="12"/>
      <c r="BA631" s="12"/>
      <c r="BB631" s="12"/>
      <c r="BC631" s="12"/>
      <c r="BD631" s="12"/>
      <c r="BE631" s="12"/>
      <c r="BF631" s="12"/>
      <c r="BG631" s="12"/>
      <c r="BH631" s="12"/>
      <c r="BI631" s="12"/>
      <c r="BJ631" s="12"/>
      <c r="BK631" s="12"/>
      <c r="BL631" s="12"/>
      <c r="BM631" s="12"/>
      <c r="BN631" s="12"/>
      <c r="BO631" s="12"/>
      <c r="BP631" s="12"/>
      <c r="BQ631" s="12"/>
      <c r="BR631" s="12"/>
      <c r="BS631" s="12"/>
    </row>
    <row r="632" spans="1:71" ht="16.5" customHeight="1" x14ac:dyDescent="0.3">
      <c r="A632" s="10"/>
      <c r="B632" s="180" t="s">
        <v>1078</v>
      </c>
      <c r="C632" s="172"/>
      <c r="D632" s="172"/>
      <c r="E632" s="172"/>
      <c r="F632" s="172"/>
      <c r="G632" s="172"/>
      <c r="H632" s="172"/>
      <c r="I632" s="172"/>
      <c r="J632" s="172"/>
      <c r="K632" s="172"/>
      <c r="L632" s="172"/>
      <c r="M632" s="172"/>
      <c r="N632" s="173"/>
      <c r="O632" s="27"/>
      <c r="P632" s="109"/>
      <c r="Q632" s="10"/>
      <c r="R632" s="10"/>
      <c r="S632" s="10"/>
      <c r="T632" s="10"/>
      <c r="U632" s="10"/>
      <c r="V632" s="10"/>
      <c r="W632" s="10"/>
      <c r="X632" s="10"/>
      <c r="Y632" s="10"/>
      <c r="Z632" s="10"/>
      <c r="AA632" s="10"/>
      <c r="AB632" s="10"/>
      <c r="AC632" s="10"/>
      <c r="AD632" s="10"/>
      <c r="AE632" s="10"/>
      <c r="AF632" s="10"/>
      <c r="AG632" s="10"/>
      <c r="AH632" s="10"/>
      <c r="AI632" s="10"/>
      <c r="AJ632" s="10"/>
      <c r="AK632" s="10"/>
      <c r="AL632" s="10"/>
      <c r="AM632" s="10"/>
      <c r="AN632" s="10"/>
      <c r="AO632" s="10"/>
      <c r="AP632" s="10"/>
      <c r="AQ632" s="10"/>
      <c r="AR632" s="10"/>
      <c r="AS632" s="10"/>
      <c r="AT632" s="10"/>
      <c r="AU632" s="10"/>
      <c r="AV632" s="10"/>
      <c r="AW632" s="10"/>
      <c r="AX632" s="10"/>
      <c r="AY632" s="10"/>
      <c r="AZ632" s="10"/>
      <c r="BA632" s="10"/>
      <c r="BB632" s="10"/>
      <c r="BC632" s="10"/>
      <c r="BD632" s="10"/>
      <c r="BE632" s="10"/>
      <c r="BF632" s="10"/>
      <c r="BG632" s="10"/>
      <c r="BH632" s="10"/>
      <c r="BI632" s="10"/>
      <c r="BJ632" s="10"/>
      <c r="BK632" s="10"/>
      <c r="BL632" s="10"/>
      <c r="BM632" s="10"/>
      <c r="BN632" s="10"/>
      <c r="BO632" s="10"/>
      <c r="BP632" s="10"/>
      <c r="BQ632" s="10"/>
      <c r="BR632" s="10"/>
      <c r="BS632" s="10"/>
    </row>
    <row r="633" spans="1:71" ht="16.5" customHeight="1" x14ac:dyDescent="0.3">
      <c r="A633" s="10"/>
      <c r="B633" s="54"/>
      <c r="C633" s="124">
        <f t="shared" ref="C633:N633" si="152">365/(C441/((C342+B342)/2))</f>
        <v>47.942642556604433</v>
      </c>
      <c r="D633" s="124">
        <f t="shared" si="152"/>
        <v>56.405133576028682</v>
      </c>
      <c r="E633" s="124">
        <f t="shared" si="152"/>
        <v>51.177473463691669</v>
      </c>
      <c r="F633" s="124">
        <f t="shared" si="152"/>
        <v>52.394179036571209</v>
      </c>
      <c r="G633" s="124">
        <f t="shared" si="152"/>
        <v>57.551527131590518</v>
      </c>
      <c r="H633" s="124">
        <f t="shared" si="152"/>
        <v>60.439662097479257</v>
      </c>
      <c r="I633" s="124">
        <f t="shared" si="152"/>
        <v>61.951565068793109</v>
      </c>
      <c r="J633" s="124">
        <f t="shared" si="152"/>
        <v>58.261992526403681</v>
      </c>
      <c r="K633" s="124">
        <f t="shared" si="152"/>
        <v>58.937097708733511</v>
      </c>
      <c r="L633" s="124">
        <f t="shared" si="152"/>
        <v>60.258096854178682</v>
      </c>
      <c r="M633" s="124">
        <f t="shared" si="152"/>
        <v>60.338855330926258</v>
      </c>
      <c r="N633" s="125">
        <f t="shared" si="152"/>
        <v>40.414354101455721</v>
      </c>
      <c r="O633" s="27"/>
      <c r="P633" s="109" t="s">
        <v>1079</v>
      </c>
      <c r="Q633" s="10"/>
      <c r="R633" s="10"/>
      <c r="S633" s="10"/>
      <c r="T633" s="10"/>
      <c r="U633" s="10"/>
      <c r="V633" s="10"/>
      <c r="W633" s="10"/>
      <c r="X633" s="10"/>
      <c r="Y633" s="10"/>
      <c r="Z633" s="10"/>
      <c r="AA633" s="10"/>
      <c r="AB633" s="10"/>
      <c r="AC633" s="10"/>
      <c r="AD633" s="10"/>
      <c r="AE633" s="10"/>
      <c r="AF633" s="10"/>
      <c r="AG633" s="10"/>
      <c r="AH633" s="10"/>
      <c r="AI633" s="10"/>
      <c r="AJ633" s="10"/>
      <c r="AK633" s="10"/>
      <c r="AL633" s="10"/>
      <c r="AM633" s="10"/>
      <c r="AN633" s="10"/>
      <c r="AO633" s="10"/>
      <c r="AP633" s="10"/>
      <c r="AQ633" s="10"/>
      <c r="AR633" s="10"/>
      <c r="AS633" s="10"/>
      <c r="AT633" s="10"/>
      <c r="AU633" s="10"/>
      <c r="AV633" s="10"/>
      <c r="AW633" s="10"/>
      <c r="AX633" s="10"/>
      <c r="AY633" s="10"/>
      <c r="AZ633" s="10"/>
      <c r="BA633" s="10"/>
      <c r="BB633" s="10"/>
      <c r="BC633" s="10"/>
      <c r="BD633" s="10"/>
      <c r="BE633" s="10"/>
      <c r="BF633" s="10"/>
      <c r="BG633" s="10"/>
      <c r="BH633" s="10"/>
      <c r="BI633" s="10"/>
      <c r="BJ633" s="10"/>
      <c r="BK633" s="10"/>
      <c r="BL633" s="10"/>
      <c r="BM633" s="10"/>
      <c r="BN633" s="10"/>
      <c r="BO633" s="10"/>
      <c r="BP633" s="10"/>
      <c r="BQ633" s="10"/>
      <c r="BR633" s="10"/>
      <c r="BS633" s="10"/>
    </row>
    <row r="634" spans="1:71" ht="16.5" customHeight="1" x14ac:dyDescent="0.3">
      <c r="A634" s="10"/>
      <c r="B634" s="54"/>
      <c r="C634" s="124">
        <f t="shared" ref="C634:N634" si="153">365/(C461/((C348+B348)/2))</f>
        <v>145.72723395202487</v>
      </c>
      <c r="D634" s="124">
        <f t="shared" si="153"/>
        <v>155.91334141712005</v>
      </c>
      <c r="E634" s="124">
        <f t="shared" si="153"/>
        <v>142.98688047832488</v>
      </c>
      <c r="F634" s="124">
        <f t="shared" si="153"/>
        <v>161.65004878202004</v>
      </c>
      <c r="G634" s="124">
        <f t="shared" si="153"/>
        <v>178.50692223683927</v>
      </c>
      <c r="H634" s="124">
        <f t="shared" si="153"/>
        <v>182.73093366653819</v>
      </c>
      <c r="I634" s="124">
        <f t="shared" si="153"/>
        <v>172.12797292091821</v>
      </c>
      <c r="J634" s="124">
        <f t="shared" si="153"/>
        <v>159.4667462066115</v>
      </c>
      <c r="K634" s="124">
        <f t="shared" si="153"/>
        <v>172.54601816404869</v>
      </c>
      <c r="L634" s="124">
        <f t="shared" si="153"/>
        <v>176.38168944231791</v>
      </c>
      <c r="M634" s="124">
        <f t="shared" si="153"/>
        <v>174.71265898365223</v>
      </c>
      <c r="N634" s="125">
        <f t="shared" si="153"/>
        <v>125.27332548255642</v>
      </c>
      <c r="O634" s="27"/>
      <c r="P634" s="109" t="s">
        <v>1080</v>
      </c>
      <c r="Q634" s="10"/>
      <c r="R634" s="10"/>
      <c r="S634" s="10"/>
      <c r="T634" s="10"/>
      <c r="U634" s="10"/>
      <c r="V634" s="10"/>
      <c r="W634" s="10"/>
      <c r="X634" s="10"/>
      <c r="Y634" s="10"/>
      <c r="Z634" s="10"/>
      <c r="AA634" s="10"/>
      <c r="AB634" s="10"/>
      <c r="AC634" s="10"/>
      <c r="AD634" s="10"/>
      <c r="AE634" s="10"/>
      <c r="AF634" s="10"/>
      <c r="AG634" s="10"/>
      <c r="AH634" s="10"/>
      <c r="AI634" s="10"/>
      <c r="AJ634" s="10"/>
      <c r="AK634" s="10"/>
      <c r="AL634" s="10"/>
      <c r="AM634" s="10"/>
      <c r="AN634" s="10"/>
      <c r="AO634" s="10"/>
      <c r="AP634" s="10"/>
      <c r="AQ634" s="10"/>
      <c r="AR634" s="10"/>
      <c r="AS634" s="10"/>
      <c r="AT634" s="10"/>
      <c r="AU634" s="10"/>
      <c r="AV634" s="10"/>
      <c r="AW634" s="10"/>
      <c r="AX634" s="10"/>
      <c r="AY634" s="10"/>
      <c r="AZ634" s="10"/>
      <c r="BA634" s="10"/>
      <c r="BB634" s="10"/>
      <c r="BC634" s="10"/>
      <c r="BD634" s="10"/>
      <c r="BE634" s="10"/>
      <c r="BF634" s="10"/>
      <c r="BG634" s="10"/>
      <c r="BH634" s="10"/>
      <c r="BI634" s="10"/>
      <c r="BJ634" s="10"/>
      <c r="BK634" s="10"/>
      <c r="BL634" s="10"/>
      <c r="BM634" s="10"/>
      <c r="BN634" s="10"/>
      <c r="BO634" s="10"/>
      <c r="BP634" s="10"/>
      <c r="BQ634" s="10"/>
      <c r="BR634" s="10"/>
      <c r="BS634" s="10"/>
    </row>
    <row r="635" spans="1:71" ht="16.5" customHeight="1" x14ac:dyDescent="0.3">
      <c r="A635" s="10"/>
      <c r="B635" s="54"/>
      <c r="C635" s="124">
        <f t="shared" ref="C635:N635" si="154">365/(C461/((C384+B384)/2))</f>
        <v>25.132846326402746</v>
      </c>
      <c r="D635" s="124">
        <f t="shared" si="154"/>
        <v>35.606570967752695</v>
      </c>
      <c r="E635" s="124">
        <f t="shared" si="154"/>
        <v>41.614621021943648</v>
      </c>
      <c r="F635" s="124">
        <f t="shared" si="154"/>
        <v>50.228077558080336</v>
      </c>
      <c r="G635" s="124">
        <f t="shared" si="154"/>
        <v>51.733605853875716</v>
      </c>
      <c r="H635" s="124">
        <f t="shared" si="154"/>
        <v>50.391815793882955</v>
      </c>
      <c r="I635" s="124">
        <f t="shared" si="154"/>
        <v>54.425737207254031</v>
      </c>
      <c r="J635" s="124">
        <f t="shared" si="154"/>
        <v>63.292967877917917</v>
      </c>
      <c r="K635" s="124">
        <f t="shared" si="154"/>
        <v>77.454136438434787</v>
      </c>
      <c r="L635" s="124">
        <f t="shared" si="154"/>
        <v>85.348995328054045</v>
      </c>
      <c r="M635" s="124">
        <f t="shared" si="154"/>
        <v>90.669901228382386</v>
      </c>
      <c r="N635" s="125">
        <f t="shared" si="154"/>
        <v>66.764353450112196</v>
      </c>
      <c r="O635" s="27"/>
      <c r="P635" s="109" t="s">
        <v>1081</v>
      </c>
      <c r="Q635" s="10"/>
      <c r="R635" s="10"/>
      <c r="S635" s="10"/>
      <c r="T635" s="10"/>
      <c r="U635" s="10"/>
      <c r="V635" s="10"/>
      <c r="W635" s="10"/>
      <c r="X635" s="10"/>
      <c r="Y635" s="10"/>
      <c r="Z635" s="10"/>
      <c r="AA635" s="10"/>
      <c r="AB635" s="10"/>
      <c r="AC635" s="10"/>
      <c r="AD635" s="10"/>
      <c r="AE635" s="10"/>
      <c r="AF635" s="10"/>
      <c r="AG635" s="10"/>
      <c r="AH635" s="10"/>
      <c r="AI635" s="10"/>
      <c r="AJ635" s="10"/>
      <c r="AK635" s="10"/>
      <c r="AL635" s="10"/>
      <c r="AM635" s="10"/>
      <c r="AN635" s="10"/>
      <c r="AO635" s="10"/>
      <c r="AP635" s="10"/>
      <c r="AQ635" s="10"/>
      <c r="AR635" s="10"/>
      <c r="AS635" s="10"/>
      <c r="AT635" s="10"/>
      <c r="AU635" s="10"/>
      <c r="AV635" s="10"/>
      <c r="AW635" s="10"/>
      <c r="AX635" s="10"/>
      <c r="AY635" s="10"/>
      <c r="AZ635" s="10"/>
      <c r="BA635" s="10"/>
      <c r="BB635" s="10"/>
      <c r="BC635" s="10"/>
      <c r="BD635" s="10"/>
      <c r="BE635" s="10"/>
      <c r="BF635" s="10"/>
      <c r="BG635" s="10"/>
      <c r="BH635" s="10"/>
      <c r="BI635" s="10"/>
      <c r="BJ635" s="10"/>
      <c r="BK635" s="10"/>
      <c r="BL635" s="10"/>
      <c r="BM635" s="10"/>
      <c r="BN635" s="10"/>
      <c r="BO635" s="10"/>
      <c r="BP635" s="10"/>
      <c r="BQ635" s="10"/>
      <c r="BR635" s="10"/>
      <c r="BS635" s="10"/>
    </row>
    <row r="636" spans="1:71" ht="16.5" customHeight="1" x14ac:dyDescent="0.3">
      <c r="A636" s="10"/>
      <c r="B636" s="126"/>
      <c r="C636" s="127">
        <f t="shared" ref="C636:N636" si="155">C634+C633-C635</f>
        <v>168.53703018222654</v>
      </c>
      <c r="D636" s="127">
        <f t="shared" si="155"/>
        <v>176.71190402539602</v>
      </c>
      <c r="E636" s="127">
        <f t="shared" si="155"/>
        <v>152.54973292007287</v>
      </c>
      <c r="F636" s="127">
        <f t="shared" si="155"/>
        <v>163.81615026051091</v>
      </c>
      <c r="G636" s="127">
        <f t="shared" si="155"/>
        <v>184.32484351455406</v>
      </c>
      <c r="H636" s="127">
        <f t="shared" si="155"/>
        <v>192.77877997013448</v>
      </c>
      <c r="I636" s="127">
        <f t="shared" si="155"/>
        <v>179.6538007824573</v>
      </c>
      <c r="J636" s="127">
        <f t="shared" si="155"/>
        <v>154.43577085509725</v>
      </c>
      <c r="K636" s="127">
        <f t="shared" si="155"/>
        <v>154.02897943434743</v>
      </c>
      <c r="L636" s="127">
        <f t="shared" si="155"/>
        <v>151.29079096844254</v>
      </c>
      <c r="M636" s="127">
        <f t="shared" si="155"/>
        <v>144.38161308619613</v>
      </c>
      <c r="N636" s="128">
        <f t="shared" si="155"/>
        <v>98.923326133899934</v>
      </c>
      <c r="O636" s="27"/>
      <c r="P636" s="109" t="s">
        <v>1082</v>
      </c>
      <c r="Q636" s="10"/>
      <c r="R636" s="10"/>
      <c r="S636" s="10"/>
      <c r="T636" s="10"/>
      <c r="U636" s="10"/>
      <c r="V636" s="10"/>
      <c r="W636" s="10"/>
      <c r="X636" s="10"/>
      <c r="Y636" s="10"/>
      <c r="Z636" s="10"/>
      <c r="AA636" s="10"/>
      <c r="AB636" s="10"/>
      <c r="AC636" s="10"/>
      <c r="AD636" s="10"/>
      <c r="AE636" s="10"/>
      <c r="AF636" s="10"/>
      <c r="AG636" s="10"/>
      <c r="AH636" s="10"/>
      <c r="AI636" s="10"/>
      <c r="AJ636" s="10"/>
      <c r="AK636" s="10"/>
      <c r="AL636" s="10"/>
      <c r="AM636" s="10"/>
      <c r="AN636" s="10"/>
      <c r="AO636" s="10"/>
      <c r="AP636" s="10"/>
      <c r="AQ636" s="10"/>
      <c r="AR636" s="10"/>
      <c r="AS636" s="10"/>
      <c r="AT636" s="10"/>
      <c r="AU636" s="10"/>
      <c r="AV636" s="10"/>
      <c r="AW636" s="10"/>
      <c r="AX636" s="10"/>
      <c r="AY636" s="10"/>
      <c r="AZ636" s="10"/>
      <c r="BA636" s="10"/>
      <c r="BB636" s="10"/>
      <c r="BC636" s="10"/>
      <c r="BD636" s="10"/>
      <c r="BE636" s="10"/>
      <c r="BF636" s="10"/>
      <c r="BG636" s="10"/>
      <c r="BH636" s="10"/>
      <c r="BI636" s="10"/>
      <c r="BJ636" s="10"/>
      <c r="BK636" s="10"/>
      <c r="BL636" s="10"/>
      <c r="BM636" s="10"/>
      <c r="BN636" s="10"/>
      <c r="BO636" s="10"/>
      <c r="BP636" s="10"/>
      <c r="BQ636" s="10"/>
      <c r="BR636" s="10"/>
      <c r="BS636" s="10"/>
    </row>
    <row r="637" spans="1:71" ht="16.5" customHeight="1" x14ac:dyDescent="0.3">
      <c r="A637" s="10"/>
      <c r="B637" s="157" t="s">
        <v>949</v>
      </c>
      <c r="C637" s="158"/>
      <c r="D637" s="158"/>
      <c r="E637" s="158"/>
      <c r="F637" s="158"/>
      <c r="G637" s="158"/>
      <c r="H637" s="158"/>
      <c r="I637" s="158"/>
      <c r="J637" s="158"/>
      <c r="K637" s="158"/>
      <c r="L637" s="158"/>
      <c r="M637" s="158"/>
      <c r="N637" s="159"/>
      <c r="O637" s="41"/>
      <c r="P637" s="42"/>
      <c r="Q637" s="10"/>
      <c r="R637" s="10"/>
      <c r="S637" s="10"/>
      <c r="T637" s="10"/>
      <c r="U637" s="10"/>
      <c r="V637" s="10"/>
      <c r="W637" s="10"/>
      <c r="X637" s="10"/>
      <c r="Y637" s="10"/>
      <c r="Z637" s="10"/>
      <c r="AA637" s="10"/>
      <c r="AB637" s="10"/>
      <c r="AC637" s="10"/>
      <c r="AD637" s="10"/>
      <c r="AE637" s="10"/>
      <c r="AF637" s="10"/>
      <c r="AG637" s="10"/>
      <c r="AH637" s="10"/>
      <c r="AI637" s="10"/>
      <c r="AJ637" s="10"/>
      <c r="AK637" s="10"/>
      <c r="AL637" s="10"/>
      <c r="AM637" s="10"/>
      <c r="AN637" s="10"/>
      <c r="AO637" s="10"/>
      <c r="AP637" s="10"/>
      <c r="AQ637" s="10"/>
      <c r="AR637" s="10"/>
      <c r="AS637" s="10"/>
      <c r="AT637" s="10"/>
      <c r="AU637" s="10"/>
      <c r="AV637" s="10"/>
      <c r="AW637" s="10"/>
      <c r="AX637" s="10"/>
      <c r="AY637" s="10"/>
      <c r="AZ637" s="10"/>
      <c r="BA637" s="10"/>
      <c r="BB637" s="10"/>
      <c r="BC637" s="10"/>
      <c r="BD637" s="10"/>
      <c r="BE637" s="10"/>
      <c r="BF637" s="10"/>
      <c r="BG637" s="10"/>
      <c r="BH637" s="10"/>
      <c r="BI637" s="10"/>
      <c r="BJ637" s="10"/>
      <c r="BK637" s="10"/>
      <c r="BL637" s="10"/>
      <c r="BM637" s="10"/>
      <c r="BN637" s="10"/>
      <c r="BO637" s="10"/>
      <c r="BP637" s="10"/>
      <c r="BQ637" s="10"/>
      <c r="BR637" s="10"/>
      <c r="BS637" s="10"/>
    </row>
    <row r="638" spans="1:71" ht="16.5" customHeight="1" x14ac:dyDescent="0.3">
      <c r="A638" s="10"/>
      <c r="B638" s="72"/>
      <c r="C638" s="73">
        <f t="shared" ref="C638:N638" si="156">+C626/C620/100</f>
        <v>0.2632538713641363</v>
      </c>
      <c r="D638" s="72">
        <f t="shared" si="156"/>
        <v>-5.4928504437641354</v>
      </c>
      <c r="E638" s="73">
        <f t="shared" si="156"/>
        <v>0.39471722580054069</v>
      </c>
      <c r="F638" s="72">
        <f t="shared" si="156"/>
        <v>1.3646765915047201</v>
      </c>
      <c r="G638" s="73">
        <f t="shared" si="156"/>
        <v>-0.72161485404523007</v>
      </c>
      <c r="H638" s="72">
        <f t="shared" si="156"/>
        <v>0.17427397651731499</v>
      </c>
      <c r="I638" s="73">
        <f t="shared" si="156"/>
        <v>5.9928584941063834</v>
      </c>
      <c r="J638" s="72">
        <f t="shared" si="156"/>
        <v>-5.3909705623512014</v>
      </c>
      <c r="K638" s="73">
        <f t="shared" si="156"/>
        <v>3.4041836861777042</v>
      </c>
      <c r="L638" s="72">
        <f t="shared" si="156"/>
        <v>-0.75279531098883079</v>
      </c>
      <c r="M638" s="73">
        <f t="shared" si="156"/>
        <v>1.133749022081225</v>
      </c>
      <c r="N638" s="74">
        <f t="shared" si="156"/>
        <v>7.7319571593542039E-2</v>
      </c>
      <c r="O638" s="41"/>
      <c r="P638" s="42" t="s">
        <v>950</v>
      </c>
      <c r="Q638" s="10"/>
      <c r="R638" s="10"/>
      <c r="S638" s="10"/>
      <c r="T638" s="10"/>
      <c r="U638" s="10"/>
      <c r="V638" s="10"/>
      <c r="W638" s="10"/>
      <c r="X638" s="10"/>
      <c r="Y638" s="10"/>
      <c r="Z638" s="10"/>
      <c r="AA638" s="10"/>
      <c r="AB638" s="10"/>
      <c r="AC638" s="10"/>
      <c r="AD638" s="10"/>
      <c r="AE638" s="10"/>
      <c r="AF638" s="10"/>
      <c r="AG638" s="10"/>
      <c r="AH638" s="10"/>
      <c r="AI638" s="10"/>
      <c r="AJ638" s="10"/>
      <c r="AK638" s="10"/>
      <c r="AL638" s="10"/>
      <c r="AM638" s="10"/>
      <c r="AN638" s="10"/>
      <c r="AO638" s="10"/>
      <c r="AP638" s="10"/>
      <c r="AQ638" s="10"/>
      <c r="AR638" s="10"/>
      <c r="AS638" s="10"/>
      <c r="AT638" s="10"/>
      <c r="AU638" s="10"/>
      <c r="AV638" s="10"/>
      <c r="AW638" s="10"/>
      <c r="AX638" s="10"/>
      <c r="AY638" s="10"/>
      <c r="AZ638" s="10"/>
      <c r="BA638" s="10"/>
      <c r="BB638" s="10"/>
      <c r="BC638" s="10"/>
      <c r="BD638" s="10"/>
      <c r="BE638" s="10"/>
      <c r="BF638" s="10"/>
      <c r="BG638" s="10"/>
      <c r="BH638" s="10"/>
      <c r="BI638" s="10"/>
      <c r="BJ638" s="10"/>
      <c r="BK638" s="10"/>
      <c r="BL638" s="10"/>
      <c r="BM638" s="10"/>
      <c r="BN638" s="10"/>
      <c r="BO638" s="10"/>
      <c r="BP638" s="10"/>
      <c r="BQ638" s="10"/>
      <c r="BR638" s="10"/>
      <c r="BS638" s="10"/>
    </row>
    <row r="639" spans="1:71" ht="16.5" customHeight="1" x14ac:dyDescent="0.3">
      <c r="A639" s="10"/>
      <c r="B639" s="75"/>
      <c r="C639" s="10"/>
      <c r="D639" s="75"/>
      <c r="E639" s="10"/>
      <c r="F639" s="75"/>
      <c r="G639" s="10"/>
      <c r="H639" s="75"/>
      <c r="I639" s="76"/>
      <c r="J639" s="77"/>
      <c r="K639" s="76"/>
      <c r="L639" s="77"/>
      <c r="M639" s="76"/>
      <c r="N639" s="78">
        <v>63.5</v>
      </c>
      <c r="O639" s="44"/>
      <c r="P639" s="45" t="s">
        <v>951</v>
      </c>
      <c r="Q639" s="10"/>
      <c r="R639" s="10"/>
      <c r="S639" s="10"/>
      <c r="T639" s="10"/>
      <c r="U639" s="10"/>
      <c r="V639" s="10"/>
      <c r="W639" s="10"/>
      <c r="X639" s="10"/>
      <c r="Y639" s="10"/>
      <c r="Z639" s="10"/>
      <c r="AA639" s="10"/>
      <c r="AB639" s="10"/>
      <c r="AC639" s="10"/>
      <c r="AD639" s="10"/>
      <c r="AE639" s="10"/>
      <c r="AF639" s="10"/>
      <c r="AG639" s="10"/>
      <c r="AH639" s="10"/>
      <c r="AI639" s="10"/>
      <c r="AJ639" s="10"/>
      <c r="AK639" s="10"/>
      <c r="AL639" s="10"/>
      <c r="AM639" s="10"/>
      <c r="AN639" s="10"/>
      <c r="AO639" s="10"/>
      <c r="AP639" s="10"/>
      <c r="AQ639" s="10"/>
      <c r="AR639" s="10"/>
      <c r="AS639" s="10"/>
      <c r="AT639" s="10"/>
      <c r="AU639" s="10"/>
      <c r="AV639" s="10"/>
      <c r="AW639" s="10"/>
      <c r="AX639" s="10"/>
      <c r="AY639" s="10"/>
      <c r="AZ639" s="10"/>
      <c r="BA639" s="10"/>
      <c r="BB639" s="10"/>
      <c r="BC639" s="10"/>
      <c r="BD639" s="10"/>
      <c r="BE639" s="10"/>
      <c r="BF639" s="10"/>
      <c r="BG639" s="10"/>
      <c r="BH639" s="10"/>
      <c r="BI639" s="10"/>
      <c r="BJ639" s="10"/>
      <c r="BK639" s="10"/>
      <c r="BL639" s="10"/>
      <c r="BM639" s="10"/>
      <c r="BN639" s="10"/>
      <c r="BO639" s="10"/>
      <c r="BP639" s="10"/>
      <c r="BQ639" s="10"/>
      <c r="BR639" s="10"/>
      <c r="BS639" s="10"/>
    </row>
    <row r="640" spans="1:71" ht="16.5" customHeight="1" x14ac:dyDescent="0.3">
      <c r="A640" s="10"/>
      <c r="B640" s="79">
        <f t="shared" ref="B640:N643" si="157">($O625-B625)/$O625</f>
        <v>0.26868696900524663</v>
      </c>
      <c r="C640" s="80">
        <f t="shared" si="157"/>
        <v>0.17204030332083634</v>
      </c>
      <c r="D640" s="79">
        <f t="shared" si="157"/>
        <v>-0.32433844941720597</v>
      </c>
      <c r="E640" s="80">
        <f t="shared" si="157"/>
        <v>-0.1866282112768165</v>
      </c>
      <c r="F640" s="79">
        <f t="shared" si="157"/>
        <v>-0.13021816446869711</v>
      </c>
      <c r="G640" s="80">
        <f t="shared" si="157"/>
        <v>5.7663072175522072E-2</v>
      </c>
      <c r="H640" s="79">
        <f t="shared" si="157"/>
        <v>-2.5755405299820962E-2</v>
      </c>
      <c r="I640" s="80">
        <f t="shared" si="157"/>
        <v>-3.9913495234694236E-2</v>
      </c>
      <c r="J640" s="79">
        <f t="shared" si="157"/>
        <v>-0.16420826962856255</v>
      </c>
      <c r="K640" s="80">
        <f t="shared" si="157"/>
        <v>-8.7270558969217163E-2</v>
      </c>
      <c r="L640" s="79">
        <f t="shared" si="157"/>
        <v>-1.4221732107713176E-2</v>
      </c>
      <c r="M640" s="80">
        <f t="shared" si="157"/>
        <v>0.14982549248391608</v>
      </c>
      <c r="N640" s="81">
        <f t="shared" si="157"/>
        <v>0.35187575129357662</v>
      </c>
      <c r="O640" s="19"/>
      <c r="P640" s="82" t="s">
        <v>952</v>
      </c>
      <c r="Q640" s="10"/>
      <c r="R640" s="10"/>
      <c r="S640" s="10"/>
      <c r="T640" s="10"/>
      <c r="U640" s="10"/>
      <c r="V640" s="10"/>
      <c r="W640" s="10"/>
      <c r="X640" s="10"/>
      <c r="Y640" s="10"/>
      <c r="Z640" s="10"/>
      <c r="AA640" s="10"/>
      <c r="AB640" s="10"/>
      <c r="AC640" s="10"/>
      <c r="AD640" s="10"/>
      <c r="AE640" s="10"/>
      <c r="AF640" s="10"/>
      <c r="AG640" s="10"/>
      <c r="AH640" s="10"/>
      <c r="AI640" s="10"/>
      <c r="AJ640" s="10"/>
      <c r="AK640" s="10"/>
      <c r="AL640" s="10"/>
      <c r="AM640" s="10"/>
      <c r="AN640" s="10"/>
      <c r="AO640" s="10"/>
      <c r="AP640" s="10"/>
      <c r="AQ640" s="10"/>
      <c r="AR640" s="10"/>
      <c r="AS640" s="10"/>
      <c r="AT640" s="10"/>
      <c r="AU640" s="10"/>
      <c r="AV640" s="10"/>
      <c r="AW640" s="10"/>
      <c r="AX640" s="10"/>
      <c r="AY640" s="10"/>
      <c r="AZ640" s="10"/>
      <c r="BA640" s="10"/>
      <c r="BB640" s="10"/>
      <c r="BC640" s="10"/>
      <c r="BD640" s="10"/>
      <c r="BE640" s="10"/>
      <c r="BF640" s="10"/>
      <c r="BG640" s="10"/>
      <c r="BH640" s="10"/>
      <c r="BI640" s="10"/>
      <c r="BJ640" s="10"/>
      <c r="BK640" s="10"/>
      <c r="BL640" s="10"/>
      <c r="BM640" s="10"/>
      <c r="BN640" s="10"/>
      <c r="BO640" s="10"/>
      <c r="BP640" s="10"/>
      <c r="BQ640" s="10"/>
      <c r="BR640" s="10"/>
      <c r="BS640" s="10"/>
    </row>
    <row r="641" spans="1:71" ht="16.5" customHeight="1" x14ac:dyDescent="0.3">
      <c r="A641" s="10"/>
      <c r="B641" s="79">
        <f t="shared" si="157"/>
        <v>0.47437031184229911</v>
      </c>
      <c r="C641" s="80">
        <f t="shared" si="157"/>
        <v>0.51200365922127722</v>
      </c>
      <c r="D641" s="79">
        <f t="shared" si="157"/>
        <v>-4.3481056205953585E-2</v>
      </c>
      <c r="E641" s="80">
        <f t="shared" si="157"/>
        <v>0.22694054320899276</v>
      </c>
      <c r="F641" s="79">
        <f t="shared" si="157"/>
        <v>2.3510563116361856E-2</v>
      </c>
      <c r="G641" s="80">
        <f t="shared" si="157"/>
        <v>-0.73253304774526939</v>
      </c>
      <c r="H641" s="79">
        <f t="shared" si="157"/>
        <v>3.3986921616559931E-2</v>
      </c>
      <c r="I641" s="80">
        <f t="shared" si="157"/>
        <v>7.3516237965496065E-3</v>
      </c>
      <c r="J641" s="79">
        <f t="shared" si="157"/>
        <v>-9.6004029494624568E-2</v>
      </c>
      <c r="K641" s="80">
        <f t="shared" si="157"/>
        <v>7.9279817816328216E-3</v>
      </c>
      <c r="L641" s="79">
        <f t="shared" si="157"/>
        <v>-0.89794527746168529</v>
      </c>
      <c r="M641" s="80">
        <f t="shared" si="157"/>
        <v>-0.41407347113782694</v>
      </c>
      <c r="N641" s="81">
        <f t="shared" si="157"/>
        <v>0.51267869261989274</v>
      </c>
      <c r="O641" s="19"/>
      <c r="P641" s="82" t="s">
        <v>953</v>
      </c>
      <c r="Q641" s="10"/>
      <c r="R641" s="10"/>
      <c r="S641" s="10"/>
      <c r="T641" s="10"/>
      <c r="U641" s="10"/>
      <c r="V641" s="10"/>
      <c r="W641" s="10"/>
      <c r="X641" s="10"/>
      <c r="Y641" s="10"/>
      <c r="Z641" s="10"/>
      <c r="AA641" s="10"/>
      <c r="AB641" s="10"/>
      <c r="AC641" s="10"/>
      <c r="AD641" s="10"/>
      <c r="AE641" s="10"/>
      <c r="AF641" s="10"/>
      <c r="AG641" s="10"/>
      <c r="AH641" s="10"/>
      <c r="AI641" s="10"/>
      <c r="AJ641" s="10"/>
      <c r="AK641" s="10"/>
      <c r="AL641" s="10"/>
      <c r="AM641" s="10"/>
      <c r="AN641" s="10"/>
      <c r="AO641" s="10"/>
      <c r="AP641" s="10"/>
      <c r="AQ641" s="10"/>
      <c r="AR641" s="10"/>
      <c r="AS641" s="10"/>
      <c r="AT641" s="10"/>
      <c r="AU641" s="10"/>
      <c r="AV641" s="10"/>
      <c r="AW641" s="10"/>
      <c r="AX641" s="10"/>
      <c r="AY641" s="10"/>
      <c r="AZ641" s="10"/>
      <c r="BA641" s="10"/>
      <c r="BB641" s="10"/>
      <c r="BC641" s="10"/>
      <c r="BD641" s="10"/>
      <c r="BE641" s="10"/>
      <c r="BF641" s="10"/>
      <c r="BG641" s="10"/>
      <c r="BH641" s="10"/>
      <c r="BI641" s="10"/>
      <c r="BJ641" s="10"/>
      <c r="BK641" s="10"/>
      <c r="BL641" s="10"/>
      <c r="BM641" s="10"/>
      <c r="BN641" s="10"/>
      <c r="BO641" s="10"/>
      <c r="BP641" s="10"/>
      <c r="BQ641" s="10"/>
      <c r="BR641" s="10"/>
      <c r="BS641" s="10"/>
    </row>
    <row r="642" spans="1:71" ht="16.5" customHeight="1" x14ac:dyDescent="0.3">
      <c r="A642" s="10"/>
      <c r="B642" s="79">
        <f t="shared" si="157"/>
        <v>0.35967245051943397</v>
      </c>
      <c r="C642" s="80">
        <f t="shared" si="157"/>
        <v>0.49232622901225176</v>
      </c>
      <c r="D642" s="79">
        <f t="shared" si="157"/>
        <v>-0.1651898359460918</v>
      </c>
      <c r="E642" s="80">
        <f t="shared" si="157"/>
        <v>0.21617266760651369</v>
      </c>
      <c r="F642" s="79">
        <f t="shared" si="157"/>
        <v>0.1920887021939367</v>
      </c>
      <c r="G642" s="80">
        <f t="shared" si="157"/>
        <v>-0.21023415679711308</v>
      </c>
      <c r="H642" s="79">
        <f t="shared" si="157"/>
        <v>7.0699325073644403E-2</v>
      </c>
      <c r="I642" s="80">
        <f t="shared" si="157"/>
        <v>0.11765739870037444</v>
      </c>
      <c r="J642" s="79">
        <f t="shared" si="157"/>
        <v>-0.17954616666019782</v>
      </c>
      <c r="K642" s="80">
        <f t="shared" si="157"/>
        <v>-0.19973830475006685</v>
      </c>
      <c r="L642" s="79">
        <f t="shared" si="157"/>
        <v>-0.36478319899379114</v>
      </c>
      <c r="M642" s="80">
        <f t="shared" si="157"/>
        <v>-1.2220208518336171</v>
      </c>
      <c r="N642" s="81">
        <f t="shared" si="157"/>
        <v>0.16320111905335807</v>
      </c>
      <c r="O642" s="19"/>
      <c r="P642" s="82" t="s">
        <v>954</v>
      </c>
      <c r="Q642" s="10"/>
      <c r="R642" s="10"/>
      <c r="S642" s="10"/>
      <c r="T642" s="10"/>
      <c r="U642" s="10"/>
      <c r="V642" s="10"/>
      <c r="W642" s="10"/>
      <c r="X642" s="10"/>
      <c r="Y642" s="10"/>
      <c r="Z642" s="10"/>
      <c r="AA642" s="10"/>
      <c r="AB642" s="10"/>
      <c r="AC642" s="10"/>
      <c r="AD642" s="10"/>
      <c r="AE642" s="10"/>
      <c r="AF642" s="10"/>
      <c r="AG642" s="10"/>
      <c r="AH642" s="10"/>
      <c r="AI642" s="10"/>
      <c r="AJ642" s="10"/>
      <c r="AK642" s="10"/>
      <c r="AL642" s="10"/>
      <c r="AM642" s="10"/>
      <c r="AN642" s="10"/>
      <c r="AO642" s="10"/>
      <c r="AP642" s="10"/>
      <c r="AQ642" s="10"/>
      <c r="AR642" s="10"/>
      <c r="AS642" s="10"/>
      <c r="AT642" s="10"/>
      <c r="AU642" s="10"/>
      <c r="AV642" s="10"/>
      <c r="AW642" s="10"/>
      <c r="AX642" s="10"/>
      <c r="AY642" s="10"/>
      <c r="AZ642" s="10"/>
      <c r="BA642" s="10"/>
      <c r="BB642" s="10"/>
      <c r="BC642" s="10"/>
      <c r="BD642" s="10"/>
      <c r="BE642" s="10"/>
      <c r="BF642" s="10"/>
      <c r="BG642" s="10"/>
      <c r="BH642" s="10"/>
      <c r="BI642" s="10"/>
      <c r="BJ642" s="10"/>
      <c r="BK642" s="10"/>
      <c r="BL642" s="10"/>
      <c r="BM642" s="10"/>
      <c r="BN642" s="10"/>
      <c r="BO642" s="10"/>
      <c r="BP642" s="10"/>
      <c r="BQ642" s="10"/>
      <c r="BR642" s="10"/>
      <c r="BS642" s="10"/>
    </row>
    <row r="643" spans="1:71" ht="16.5" customHeight="1" x14ac:dyDescent="0.3">
      <c r="A643" s="10"/>
      <c r="B643" s="79">
        <f t="shared" si="157"/>
        <v>0.52206524900646833</v>
      </c>
      <c r="C643" s="80">
        <f t="shared" si="157"/>
        <v>0.39843856138132538</v>
      </c>
      <c r="D643" s="79">
        <f t="shared" si="157"/>
        <v>-0.25803442854794706</v>
      </c>
      <c r="E643" s="80">
        <f t="shared" si="157"/>
        <v>8.1280720980391449E-2</v>
      </c>
      <c r="F643" s="79">
        <f t="shared" si="157"/>
        <v>-0.20562795285525276</v>
      </c>
      <c r="G643" s="80">
        <f t="shared" si="157"/>
        <v>-4.660615065418177E-2</v>
      </c>
      <c r="H643" s="79">
        <f t="shared" si="157"/>
        <v>-0.16446061478368743</v>
      </c>
      <c r="I643" s="80">
        <f t="shared" si="157"/>
        <v>-0.19451141360726076</v>
      </c>
      <c r="J643" s="79">
        <f t="shared" si="157"/>
        <v>-0.15052985822352971</v>
      </c>
      <c r="K643" s="80">
        <f t="shared" si="157"/>
        <v>-9.8143169337526689E-2</v>
      </c>
      <c r="L643" s="79">
        <f t="shared" si="157"/>
        <v>-3.0844833447041337E-2</v>
      </c>
      <c r="M643" s="80">
        <f t="shared" si="157"/>
        <v>-1.5411089584437728E-2</v>
      </c>
      <c r="N643" s="81">
        <f t="shared" si="157"/>
        <v>0.42641580013119978</v>
      </c>
      <c r="O643" s="19"/>
      <c r="P643" s="82" t="s">
        <v>955</v>
      </c>
      <c r="Q643" s="10"/>
      <c r="R643" s="10"/>
      <c r="S643" s="10"/>
      <c r="T643" s="10"/>
      <c r="U643" s="10"/>
      <c r="V643" s="10"/>
      <c r="W643" s="10"/>
      <c r="X643" s="10"/>
      <c r="Y643" s="10"/>
      <c r="Z643" s="10"/>
      <c r="AA643" s="10"/>
      <c r="AB643" s="10"/>
      <c r="AC643" s="10"/>
      <c r="AD643" s="10"/>
      <c r="AE643" s="10"/>
      <c r="AF643" s="10"/>
      <c r="AG643" s="10"/>
      <c r="AH643" s="10"/>
      <c r="AI643" s="10"/>
      <c r="AJ643" s="10"/>
      <c r="AK643" s="10"/>
      <c r="AL643" s="10"/>
      <c r="AM643" s="10"/>
      <c r="AN643" s="10"/>
      <c r="AO643" s="10"/>
      <c r="AP643" s="10"/>
      <c r="AQ643" s="10"/>
      <c r="AR643" s="10"/>
      <c r="AS643" s="10"/>
      <c r="AT643" s="10"/>
      <c r="AU643" s="10"/>
      <c r="AV643" s="10"/>
      <c r="AW643" s="10"/>
      <c r="AX643" s="10"/>
      <c r="AY643" s="10"/>
      <c r="AZ643" s="10"/>
      <c r="BA643" s="10"/>
      <c r="BB643" s="10"/>
      <c r="BC643" s="10"/>
      <c r="BD643" s="10"/>
      <c r="BE643" s="10"/>
      <c r="BF643" s="10"/>
      <c r="BG643" s="10"/>
      <c r="BH643" s="10"/>
      <c r="BI643" s="10"/>
      <c r="BJ643" s="10"/>
      <c r="BK643" s="10"/>
      <c r="BL643" s="10"/>
      <c r="BM643" s="10"/>
      <c r="BN643" s="10"/>
      <c r="BO643" s="10"/>
      <c r="BP643" s="10"/>
      <c r="BQ643" s="10"/>
      <c r="BR643" s="10"/>
      <c r="BS643" s="10"/>
    </row>
    <row r="644" spans="1:71" ht="16.5" customHeight="1" x14ac:dyDescent="0.3">
      <c r="A644" s="10"/>
      <c r="B644" s="75"/>
      <c r="C644" s="10"/>
      <c r="D644" s="75"/>
      <c r="E644" s="10"/>
      <c r="F644" s="75"/>
      <c r="G644" s="10"/>
      <c r="H644" s="75"/>
      <c r="I644" s="51"/>
      <c r="J644" s="50"/>
      <c r="K644" s="51"/>
      <c r="L644" s="50"/>
      <c r="M644" s="51"/>
      <c r="N644" s="52">
        <f>N639/N631-1</f>
        <v>3.6691176470588234</v>
      </c>
      <c r="O644" s="41"/>
      <c r="P644" s="53" t="s">
        <v>956</v>
      </c>
      <c r="Q644" s="10"/>
      <c r="R644" s="10"/>
      <c r="S644" s="10"/>
      <c r="T644" s="10"/>
      <c r="U644" s="10"/>
      <c r="V644" s="10"/>
      <c r="W644" s="10"/>
      <c r="X644" s="10"/>
      <c r="Y644" s="10"/>
      <c r="Z644" s="10"/>
      <c r="AA644" s="10"/>
      <c r="AB644" s="10"/>
      <c r="AC644" s="10"/>
      <c r="AD644" s="10"/>
      <c r="AE644" s="10"/>
      <c r="AF644" s="10"/>
      <c r="AG644" s="10"/>
      <c r="AH644" s="10"/>
      <c r="AI644" s="10"/>
      <c r="AJ644" s="10"/>
      <c r="AK644" s="10"/>
      <c r="AL644" s="10"/>
      <c r="AM644" s="10"/>
      <c r="AN644" s="10"/>
      <c r="AO644" s="10"/>
      <c r="AP644" s="10"/>
      <c r="AQ644" s="10"/>
      <c r="AR644" s="10"/>
      <c r="AS644" s="10"/>
      <c r="AT644" s="10"/>
      <c r="AU644" s="10"/>
      <c r="AV644" s="10"/>
      <c r="AW644" s="10"/>
      <c r="AX644" s="10"/>
      <c r="AY644" s="10"/>
      <c r="AZ644" s="10"/>
      <c r="BA644" s="10"/>
      <c r="BB644" s="10"/>
      <c r="BC644" s="10"/>
      <c r="BD644" s="10"/>
      <c r="BE644" s="10"/>
      <c r="BF644" s="10"/>
      <c r="BG644" s="10"/>
      <c r="BH644" s="10"/>
      <c r="BI644" s="10"/>
      <c r="BJ644" s="10"/>
      <c r="BK644" s="10"/>
      <c r="BL644" s="10"/>
      <c r="BM644" s="10"/>
      <c r="BN644" s="10"/>
      <c r="BO644" s="10"/>
      <c r="BP644" s="10"/>
      <c r="BQ644" s="10"/>
      <c r="BR644" s="10"/>
      <c r="BS644" s="10"/>
    </row>
    <row r="645" spans="1:71" ht="16.5" customHeight="1" x14ac:dyDescent="0.3">
      <c r="A645" s="10"/>
      <c r="B645" s="83">
        <f t="shared" ref="B645:N645" si="158">AVERAGE(B640:B644)</f>
        <v>0.40619874509336201</v>
      </c>
      <c r="C645" s="84">
        <f t="shared" si="158"/>
        <v>0.39370218823392267</v>
      </c>
      <c r="D645" s="83">
        <f t="shared" si="158"/>
        <v>-0.1977609425292996</v>
      </c>
      <c r="E645" s="84">
        <f t="shared" si="158"/>
        <v>8.4441430129770359E-2</v>
      </c>
      <c r="F645" s="83">
        <f t="shared" si="158"/>
        <v>-3.0061713003412829E-2</v>
      </c>
      <c r="G645" s="84">
        <f t="shared" si="158"/>
        <v>-0.23292757075526055</v>
      </c>
      <c r="H645" s="83">
        <f t="shared" si="158"/>
        <v>-2.1382443348326015E-2</v>
      </c>
      <c r="I645" s="84">
        <f t="shared" si="158"/>
        <v>-2.7353971586257741E-2</v>
      </c>
      <c r="J645" s="85">
        <f t="shared" si="158"/>
        <v>-0.14757208100172867</v>
      </c>
      <c r="K645" s="86">
        <f t="shared" si="158"/>
        <v>-9.4306012818794471E-2</v>
      </c>
      <c r="L645" s="85">
        <f t="shared" si="158"/>
        <v>-0.32694876050255772</v>
      </c>
      <c r="M645" s="86">
        <f t="shared" si="158"/>
        <v>-0.37541998001799143</v>
      </c>
      <c r="N645" s="87">
        <f t="shared" si="158"/>
        <v>1.0246578020313701</v>
      </c>
      <c r="O645" s="19"/>
      <c r="P645" s="82" t="s">
        <v>957</v>
      </c>
      <c r="Q645" s="10"/>
      <c r="R645" s="10"/>
      <c r="S645" s="10"/>
      <c r="T645" s="10"/>
      <c r="U645" s="10"/>
      <c r="V645" s="10"/>
      <c r="W645" s="10"/>
      <c r="X645" s="10"/>
      <c r="Y645" s="10"/>
      <c r="Z645" s="10"/>
      <c r="AA645" s="10"/>
      <c r="AB645" s="10"/>
      <c r="AC645" s="10"/>
      <c r="AD645" s="10"/>
      <c r="AE645" s="10"/>
      <c r="AF645" s="10"/>
      <c r="AG645" s="10"/>
      <c r="AH645" s="10"/>
      <c r="AI645" s="10"/>
      <c r="AJ645" s="10"/>
      <c r="AK645" s="10"/>
      <c r="AL645" s="10"/>
      <c r="AM645" s="10"/>
      <c r="AN645" s="10"/>
      <c r="AO645" s="10"/>
      <c r="AP645" s="10"/>
      <c r="AQ645" s="10"/>
      <c r="AR645" s="10"/>
      <c r="AS645" s="10"/>
      <c r="AT645" s="10"/>
      <c r="AU645" s="10"/>
      <c r="AV645" s="10"/>
      <c r="AW645" s="10"/>
      <c r="AX645" s="10"/>
      <c r="AY645" s="10"/>
      <c r="AZ645" s="10"/>
      <c r="BA645" s="10"/>
      <c r="BB645" s="10"/>
      <c r="BC645" s="10"/>
      <c r="BD645" s="10"/>
      <c r="BE645" s="10"/>
      <c r="BF645" s="10"/>
      <c r="BG645" s="10"/>
      <c r="BH645" s="10"/>
      <c r="BI645" s="10"/>
      <c r="BJ645" s="10"/>
      <c r="BK645" s="10"/>
      <c r="BL645" s="10"/>
      <c r="BM645" s="10"/>
      <c r="BN645" s="10"/>
      <c r="BO645" s="10"/>
      <c r="BP645" s="10"/>
      <c r="BQ645" s="10"/>
      <c r="BR645" s="10"/>
      <c r="BS645" s="10"/>
    </row>
    <row r="646" spans="1:71" ht="16.5" customHeight="1" x14ac:dyDescent="0.3">
      <c r="A646" s="10"/>
      <c r="B646" s="160" t="s">
        <v>958</v>
      </c>
      <c r="C646" s="158"/>
      <c r="D646" s="158"/>
      <c r="E646" s="158"/>
      <c r="F646" s="158"/>
      <c r="G646" s="158"/>
      <c r="H646" s="158"/>
      <c r="I646" s="158"/>
      <c r="J646" s="158"/>
      <c r="K646" s="158"/>
      <c r="L646" s="158"/>
      <c r="M646" s="158"/>
      <c r="N646" s="159"/>
      <c r="O646" s="41"/>
      <c r="P646" s="42"/>
      <c r="Q646" s="10"/>
      <c r="R646" s="10"/>
      <c r="S646" s="10"/>
      <c r="T646" s="10"/>
      <c r="U646" s="10"/>
      <c r="V646" s="10"/>
      <c r="W646" s="10"/>
      <c r="X646" s="10"/>
      <c r="Y646" s="10"/>
      <c r="Z646" s="10"/>
      <c r="AA646" s="10"/>
      <c r="AB646" s="10"/>
      <c r="AC646" s="10"/>
      <c r="AD646" s="10"/>
      <c r="AE646" s="10"/>
      <c r="AF646" s="10"/>
      <c r="AG646" s="10"/>
      <c r="AH646" s="10"/>
      <c r="AI646" s="10"/>
      <c r="AJ646" s="10"/>
      <c r="AK646" s="10"/>
      <c r="AL646" s="10"/>
      <c r="AM646" s="10"/>
      <c r="AN646" s="10"/>
      <c r="AO646" s="10"/>
      <c r="AP646" s="10"/>
      <c r="AQ646" s="10"/>
      <c r="AR646" s="10"/>
      <c r="AS646" s="10"/>
      <c r="AT646" s="10"/>
      <c r="AU646" s="10"/>
      <c r="AV646" s="10"/>
      <c r="AW646" s="10"/>
      <c r="AX646" s="10"/>
      <c r="AY646" s="10"/>
      <c r="AZ646" s="10"/>
      <c r="BA646" s="10"/>
      <c r="BB646" s="10"/>
      <c r="BC646" s="10"/>
      <c r="BD646" s="10"/>
      <c r="BE646" s="10"/>
      <c r="BF646" s="10"/>
      <c r="BG646" s="10"/>
      <c r="BH646" s="10"/>
      <c r="BI646" s="10"/>
      <c r="BJ646" s="10"/>
      <c r="BK646" s="10"/>
      <c r="BL646" s="10"/>
      <c r="BM646" s="10"/>
      <c r="BN646" s="10"/>
      <c r="BO646" s="10"/>
      <c r="BP646" s="10"/>
      <c r="BQ646" s="10"/>
      <c r="BR646" s="10"/>
      <c r="BS646" s="10"/>
    </row>
    <row r="647" spans="1:71" ht="16.5" customHeight="1" x14ac:dyDescent="0.3">
      <c r="A647" s="12"/>
      <c r="B647" s="88"/>
      <c r="C647" s="89">
        <f t="shared" ref="C647:N647" si="159">+B$621+B647</f>
        <v>0.29449999999999998</v>
      </c>
      <c r="D647" s="89">
        <f t="shared" si="159"/>
        <v>0.74319999999999997</v>
      </c>
      <c r="E647" s="89">
        <f t="shared" si="159"/>
        <v>1.1181000000000001</v>
      </c>
      <c r="F647" s="89">
        <f t="shared" si="159"/>
        <v>1.4851000000000001</v>
      </c>
      <c r="G647" s="89">
        <f t="shared" si="159"/>
        <v>2.0101</v>
      </c>
      <c r="H647" s="89">
        <f t="shared" si="159"/>
        <v>2.3826000000000001</v>
      </c>
      <c r="I647" s="89">
        <f t="shared" si="159"/>
        <v>2.9325999999999999</v>
      </c>
      <c r="J647" s="89">
        <f t="shared" si="159"/>
        <v>3.5625999999999998</v>
      </c>
      <c r="K647" s="89">
        <f t="shared" si="159"/>
        <v>4.1925999999999997</v>
      </c>
      <c r="L647" s="89">
        <f t="shared" si="159"/>
        <v>4.8525999999999998</v>
      </c>
      <c r="M647" s="89">
        <f t="shared" si="159"/>
        <v>5.2526000000000002</v>
      </c>
      <c r="N647" s="90">
        <f t="shared" si="159"/>
        <v>5.7225999999999999</v>
      </c>
      <c r="O647" s="19"/>
      <c r="P647" s="58" t="s">
        <v>959</v>
      </c>
      <c r="Q647" s="12"/>
      <c r="R647" s="12"/>
      <c r="S647" s="12"/>
      <c r="T647" s="12"/>
      <c r="U647" s="12"/>
      <c r="V647" s="12"/>
      <c r="W647" s="12"/>
      <c r="X647" s="12"/>
      <c r="Y647" s="12"/>
      <c r="Z647" s="12"/>
      <c r="AA647" s="12"/>
      <c r="AB647" s="12"/>
      <c r="AC647" s="12"/>
      <c r="AD647" s="12"/>
      <c r="AE647" s="12"/>
      <c r="AF647" s="12"/>
      <c r="AG647" s="12"/>
      <c r="AH647" s="12"/>
      <c r="AI647" s="12"/>
      <c r="AJ647" s="12"/>
      <c r="AK647" s="12"/>
      <c r="AL647" s="12"/>
      <c r="AM647" s="12"/>
      <c r="AN647" s="12"/>
      <c r="AO647" s="12"/>
      <c r="AP647" s="12"/>
      <c r="AQ647" s="12"/>
      <c r="AR647" s="12"/>
      <c r="AS647" s="12"/>
      <c r="AT647" s="12"/>
      <c r="AU647" s="12"/>
      <c r="AV647" s="12"/>
      <c r="AW647" s="12"/>
      <c r="AX647" s="12"/>
      <c r="AY647" s="12"/>
      <c r="AZ647" s="12"/>
      <c r="BA647" s="12"/>
      <c r="BB647" s="12"/>
      <c r="BC647" s="12"/>
      <c r="BD647" s="12"/>
      <c r="BE647" s="12"/>
      <c r="BF647" s="12"/>
      <c r="BG647" s="12"/>
      <c r="BH647" s="12"/>
      <c r="BI647" s="12"/>
      <c r="BJ647" s="12"/>
      <c r="BK647" s="12"/>
      <c r="BL647" s="12"/>
      <c r="BM647" s="12"/>
      <c r="BN647" s="12"/>
      <c r="BO647" s="12"/>
      <c r="BP647" s="12"/>
      <c r="BQ647" s="12"/>
      <c r="BR647" s="12"/>
      <c r="BS647" s="12"/>
    </row>
    <row r="648" spans="1:71" ht="16.5" customHeight="1" x14ac:dyDescent="0.3">
      <c r="A648" s="12"/>
      <c r="B648" s="100">
        <f t="shared" ref="B648:N648" si="160">+B$631+B647</f>
        <v>4.3499999999999996</v>
      </c>
      <c r="C648" s="91">
        <f t="shared" si="160"/>
        <v>5.8944999999999999</v>
      </c>
      <c r="D648" s="91">
        <f t="shared" si="160"/>
        <v>12.2432</v>
      </c>
      <c r="E648" s="91">
        <f t="shared" si="160"/>
        <v>13.1181</v>
      </c>
      <c r="F648" s="91">
        <f t="shared" si="160"/>
        <v>18.905100000000001</v>
      </c>
      <c r="G648" s="91">
        <f t="shared" si="160"/>
        <v>17.440100000000001</v>
      </c>
      <c r="H648" s="91">
        <f t="shared" si="160"/>
        <v>20.932600000000001</v>
      </c>
      <c r="I648" s="91">
        <f t="shared" si="160"/>
        <v>22.6526</v>
      </c>
      <c r="J648" s="91">
        <f t="shared" si="160"/>
        <v>24.412600000000001</v>
      </c>
      <c r="K648" s="91">
        <f t="shared" si="160"/>
        <v>24.212599999999998</v>
      </c>
      <c r="L648" s="91">
        <f t="shared" si="160"/>
        <v>23.012599999999999</v>
      </c>
      <c r="M648" s="91">
        <f t="shared" si="160"/>
        <v>22.302600000000002</v>
      </c>
      <c r="N648" s="92">
        <f t="shared" si="160"/>
        <v>19.322600000000001</v>
      </c>
      <c r="O648" s="19"/>
      <c r="P648" s="58" t="s">
        <v>960</v>
      </c>
      <c r="Q648" s="12"/>
      <c r="R648" s="12"/>
      <c r="S648" s="12"/>
      <c r="T648" s="12"/>
      <c r="U648" s="12"/>
      <c r="V648" s="12"/>
      <c r="W648" s="12"/>
      <c r="X648" s="12"/>
      <c r="Y648" s="12"/>
      <c r="Z648" s="12"/>
      <c r="AA648" s="12"/>
      <c r="AB648" s="12"/>
      <c r="AC648" s="12"/>
      <c r="AD648" s="12"/>
      <c r="AE648" s="12"/>
      <c r="AF648" s="12"/>
      <c r="AG648" s="12"/>
      <c r="AH648" s="12"/>
      <c r="AI648" s="12"/>
      <c r="AJ648" s="12"/>
      <c r="AK648" s="12"/>
      <c r="AL648" s="12"/>
      <c r="AM648" s="12"/>
      <c r="AN648" s="12"/>
      <c r="AO648" s="12"/>
      <c r="AP648" s="12"/>
      <c r="AQ648" s="12"/>
      <c r="AR648" s="12"/>
      <c r="AS648" s="12"/>
      <c r="AT648" s="12"/>
      <c r="AU648" s="12"/>
      <c r="AV648" s="12"/>
      <c r="AW648" s="12"/>
      <c r="AX648" s="12"/>
      <c r="AY648" s="12"/>
      <c r="AZ648" s="12"/>
      <c r="BA648" s="12"/>
      <c r="BB648" s="12"/>
      <c r="BC648" s="12"/>
      <c r="BD648" s="12"/>
      <c r="BE648" s="12"/>
      <c r="BF648" s="12"/>
      <c r="BG648" s="12"/>
      <c r="BH648" s="12"/>
      <c r="BI648" s="12"/>
      <c r="BJ648" s="12"/>
      <c r="BK648" s="12"/>
      <c r="BL648" s="12"/>
      <c r="BM648" s="12"/>
      <c r="BN648" s="12"/>
      <c r="BO648" s="12"/>
      <c r="BP648" s="12"/>
      <c r="BQ648" s="12"/>
      <c r="BR648" s="12"/>
      <c r="BS648" s="12"/>
    </row>
    <row r="649" spans="1:71" ht="16.5" customHeight="1" x14ac:dyDescent="0.3">
      <c r="A649" s="12"/>
      <c r="B649" s="93"/>
      <c r="C649" s="12"/>
      <c r="D649" s="12"/>
      <c r="E649" s="12"/>
      <c r="F649" s="12"/>
      <c r="G649" s="12"/>
      <c r="H649" s="12"/>
      <c r="I649" s="94"/>
      <c r="J649" s="94"/>
      <c r="K649" s="94"/>
      <c r="L649" s="94"/>
      <c r="M649" s="94"/>
      <c r="N649" s="101">
        <f>+N648/B648-1</f>
        <v>3.4419770114942532</v>
      </c>
      <c r="O649" s="19"/>
      <c r="P649" s="95" t="s">
        <v>961</v>
      </c>
      <c r="Q649" s="12"/>
      <c r="R649" s="12"/>
      <c r="S649" s="12"/>
      <c r="T649" s="12"/>
      <c r="U649" s="12"/>
      <c r="V649" s="12"/>
      <c r="W649" s="12"/>
      <c r="X649" s="12"/>
      <c r="Y649" s="12"/>
      <c r="Z649" s="12"/>
      <c r="AA649" s="12"/>
      <c r="AB649" s="12"/>
      <c r="AC649" s="12"/>
      <c r="AD649" s="12"/>
      <c r="AE649" s="12"/>
      <c r="AF649" s="12"/>
      <c r="AG649" s="12"/>
      <c r="AH649" s="12"/>
      <c r="AI649" s="12"/>
      <c r="AJ649" s="12"/>
      <c r="AK649" s="12"/>
      <c r="AL649" s="12"/>
      <c r="AM649" s="12"/>
      <c r="AN649" s="12"/>
      <c r="AO649" s="12"/>
      <c r="AP649" s="12"/>
      <c r="AQ649" s="12"/>
      <c r="AR649" s="12"/>
      <c r="AS649" s="12"/>
      <c r="AT649" s="12"/>
      <c r="AU649" s="12"/>
      <c r="AV649" s="12"/>
      <c r="AW649" s="12"/>
      <c r="AX649" s="12"/>
      <c r="AY649" s="12"/>
      <c r="AZ649" s="12"/>
      <c r="BA649" s="12"/>
      <c r="BB649" s="12"/>
      <c r="BC649" s="12"/>
      <c r="BD649" s="12"/>
      <c r="BE649" s="12"/>
      <c r="BF649" s="12"/>
      <c r="BG649" s="12"/>
      <c r="BH649" s="12"/>
      <c r="BI649" s="12"/>
      <c r="BJ649" s="12"/>
      <c r="BK649" s="12"/>
      <c r="BL649" s="12"/>
      <c r="BM649" s="12"/>
      <c r="BN649" s="12"/>
      <c r="BO649" s="12"/>
      <c r="BP649" s="12"/>
      <c r="BQ649" s="12"/>
      <c r="BR649" s="12"/>
      <c r="BS649" s="12"/>
    </row>
    <row r="650" spans="1:71" ht="16.5" customHeight="1" x14ac:dyDescent="0.3">
      <c r="A650" s="29"/>
      <c r="B650" s="96"/>
      <c r="C650" s="97">
        <f t="shared" ref="C650:N650" si="161">RATE(C$324-$B$324,,-$B648,C648)</f>
        <v>0.35505747126436793</v>
      </c>
      <c r="D650" s="97">
        <f t="shared" si="161"/>
        <v>0.67765572619418224</v>
      </c>
      <c r="E650" s="97">
        <f t="shared" si="161"/>
        <v>0.44475395967992987</v>
      </c>
      <c r="F650" s="97">
        <f t="shared" si="161"/>
        <v>0.44385117457280981</v>
      </c>
      <c r="G650" s="97">
        <f t="shared" si="161"/>
        <v>0.32011553787593633</v>
      </c>
      <c r="H650" s="97">
        <f t="shared" si="161"/>
        <v>0.2993385377683726</v>
      </c>
      <c r="I650" s="97">
        <f t="shared" si="161"/>
        <v>0.26583046220929629</v>
      </c>
      <c r="J650" s="97">
        <f t="shared" si="161"/>
        <v>0.24062519667296578</v>
      </c>
      <c r="K650" s="97">
        <f t="shared" si="161"/>
        <v>0.21014979076705007</v>
      </c>
      <c r="L650" s="97">
        <f t="shared" si="161"/>
        <v>0.18126583460355278</v>
      </c>
      <c r="M650" s="97">
        <f t="shared" si="161"/>
        <v>0.16020115745184399</v>
      </c>
      <c r="N650" s="98">
        <f t="shared" si="161"/>
        <v>0.13230830376612096</v>
      </c>
      <c r="O650" s="29"/>
      <c r="P650" s="99" t="s">
        <v>962</v>
      </c>
      <c r="Q650" s="29"/>
      <c r="R650" s="29"/>
      <c r="S650" s="29"/>
      <c r="T650" s="29"/>
      <c r="U650" s="29"/>
      <c r="V650" s="29"/>
      <c r="W650" s="29"/>
      <c r="X650" s="29"/>
      <c r="Y650" s="29"/>
      <c r="Z650" s="29"/>
      <c r="AA650" s="29"/>
      <c r="AB650" s="29"/>
      <c r="AC650" s="29"/>
      <c r="AD650" s="29"/>
      <c r="AE650" s="29"/>
      <c r="AF650" s="29"/>
      <c r="AG650" s="29"/>
      <c r="AH650" s="29"/>
      <c r="AI650" s="29"/>
      <c r="AJ650" s="29"/>
      <c r="AK650" s="29"/>
      <c r="AL650" s="29"/>
      <c r="AM650" s="29"/>
      <c r="AN650" s="29"/>
      <c r="AO650" s="29"/>
      <c r="AP650" s="29"/>
      <c r="AQ650" s="29"/>
      <c r="AR650" s="29"/>
      <c r="AS650" s="29"/>
      <c r="AT650" s="29"/>
      <c r="AU650" s="29"/>
      <c r="AV650" s="29"/>
      <c r="AW650" s="29"/>
      <c r="AX650" s="29"/>
      <c r="AY650" s="29"/>
      <c r="AZ650" s="29"/>
      <c r="BA650" s="29"/>
      <c r="BB650" s="29"/>
      <c r="BC650" s="29"/>
      <c r="BD650" s="29"/>
      <c r="BE650" s="29"/>
      <c r="BF650" s="29"/>
      <c r="BG650" s="29"/>
      <c r="BH650" s="29"/>
      <c r="BI650" s="29"/>
      <c r="BJ650" s="29"/>
      <c r="BK650" s="29"/>
      <c r="BL650" s="29"/>
      <c r="BM650" s="29"/>
      <c r="BN650" s="29"/>
      <c r="BO650" s="29"/>
      <c r="BP650" s="29"/>
      <c r="BQ650" s="29"/>
      <c r="BR650" s="29"/>
      <c r="BS650" s="29"/>
    </row>
    <row r="651" spans="1:71" ht="16.5" customHeight="1" x14ac:dyDescent="0.3">
      <c r="A651" s="12"/>
      <c r="B651" s="88"/>
      <c r="C651" s="89"/>
      <c r="D651" s="89">
        <f t="shared" ref="D651:N651" si="162">+C$621+C651</f>
        <v>0.44869999999999999</v>
      </c>
      <c r="E651" s="89">
        <f t="shared" si="162"/>
        <v>0.8236</v>
      </c>
      <c r="F651" s="89">
        <f t="shared" si="162"/>
        <v>1.1905999999999999</v>
      </c>
      <c r="G651" s="89">
        <f t="shared" si="162"/>
        <v>1.7155999999999998</v>
      </c>
      <c r="H651" s="89">
        <f t="shared" si="162"/>
        <v>2.0880999999999998</v>
      </c>
      <c r="I651" s="89">
        <f t="shared" si="162"/>
        <v>2.6380999999999997</v>
      </c>
      <c r="J651" s="89">
        <f t="shared" si="162"/>
        <v>3.2680999999999996</v>
      </c>
      <c r="K651" s="89">
        <f t="shared" si="162"/>
        <v>3.8980999999999995</v>
      </c>
      <c r="L651" s="89">
        <f t="shared" si="162"/>
        <v>4.5580999999999996</v>
      </c>
      <c r="M651" s="89">
        <f t="shared" si="162"/>
        <v>4.9581</v>
      </c>
      <c r="N651" s="90">
        <f t="shared" si="162"/>
        <v>5.4280999999999997</v>
      </c>
      <c r="O651" s="19"/>
      <c r="P651" s="58" t="s">
        <v>959</v>
      </c>
      <c r="Q651" s="12"/>
      <c r="R651" s="12"/>
      <c r="S651" s="12"/>
      <c r="T651" s="12"/>
      <c r="U651" s="12"/>
      <c r="V651" s="12"/>
      <c r="W651" s="12"/>
      <c r="X651" s="12"/>
      <c r="Y651" s="12"/>
      <c r="Z651" s="12"/>
      <c r="AA651" s="12"/>
      <c r="AB651" s="12"/>
      <c r="AC651" s="12"/>
      <c r="AD651" s="12"/>
      <c r="AE651" s="12"/>
      <c r="AF651" s="12"/>
      <c r="AG651" s="12"/>
      <c r="AH651" s="12"/>
      <c r="AI651" s="12"/>
      <c r="AJ651" s="12"/>
      <c r="AK651" s="12"/>
      <c r="AL651" s="12"/>
      <c r="AM651" s="12"/>
      <c r="AN651" s="12"/>
      <c r="AO651" s="12"/>
      <c r="AP651" s="12"/>
      <c r="AQ651" s="12"/>
      <c r="AR651" s="12"/>
      <c r="AS651" s="12"/>
      <c r="AT651" s="12"/>
      <c r="AU651" s="12"/>
      <c r="AV651" s="12"/>
      <c r="AW651" s="12"/>
      <c r="AX651" s="12"/>
      <c r="AY651" s="12"/>
      <c r="AZ651" s="12"/>
      <c r="BA651" s="12"/>
      <c r="BB651" s="12"/>
      <c r="BC651" s="12"/>
      <c r="BD651" s="12"/>
      <c r="BE651" s="12"/>
      <c r="BF651" s="12"/>
      <c r="BG651" s="12"/>
      <c r="BH651" s="12"/>
      <c r="BI651" s="12"/>
      <c r="BJ651" s="12"/>
      <c r="BK651" s="12"/>
      <c r="BL651" s="12"/>
      <c r="BM651" s="12"/>
      <c r="BN651" s="12"/>
      <c r="BO651" s="12"/>
      <c r="BP651" s="12"/>
      <c r="BQ651" s="12"/>
      <c r="BR651" s="12"/>
      <c r="BS651" s="12"/>
    </row>
    <row r="652" spans="1:71" ht="16.5" customHeight="1" x14ac:dyDescent="0.3">
      <c r="A652" s="12"/>
      <c r="B652" s="100"/>
      <c r="C652" s="91">
        <f t="shared" ref="C652:N652" si="163">+C$631+C651</f>
        <v>5.6</v>
      </c>
      <c r="D652" s="91">
        <f t="shared" si="163"/>
        <v>11.948700000000001</v>
      </c>
      <c r="E652" s="91">
        <f t="shared" si="163"/>
        <v>12.823600000000001</v>
      </c>
      <c r="F652" s="91">
        <f t="shared" si="163"/>
        <v>18.610600000000002</v>
      </c>
      <c r="G652" s="91">
        <f t="shared" si="163"/>
        <v>17.145599999999998</v>
      </c>
      <c r="H652" s="91">
        <f t="shared" si="163"/>
        <v>20.638100000000001</v>
      </c>
      <c r="I652" s="91">
        <f t="shared" si="163"/>
        <v>22.3581</v>
      </c>
      <c r="J652" s="91">
        <f t="shared" si="163"/>
        <v>24.118100000000002</v>
      </c>
      <c r="K652" s="91">
        <f t="shared" si="163"/>
        <v>23.918099999999999</v>
      </c>
      <c r="L652" s="91">
        <f t="shared" si="163"/>
        <v>22.7181</v>
      </c>
      <c r="M652" s="91">
        <f t="shared" si="163"/>
        <v>22.008099999999999</v>
      </c>
      <c r="N652" s="92">
        <f t="shared" si="163"/>
        <v>19.028099999999998</v>
      </c>
      <c r="O652" s="19"/>
      <c r="P652" s="58" t="s">
        <v>960</v>
      </c>
      <c r="Q652" s="12"/>
      <c r="R652" s="12"/>
      <c r="S652" s="12"/>
      <c r="T652" s="12"/>
      <c r="U652" s="12"/>
      <c r="V652" s="12"/>
      <c r="W652" s="12"/>
      <c r="X652" s="12"/>
      <c r="Y652" s="12"/>
      <c r="Z652" s="12"/>
      <c r="AA652" s="12"/>
      <c r="AB652" s="12"/>
      <c r="AC652" s="12"/>
      <c r="AD652" s="12"/>
      <c r="AE652" s="12"/>
      <c r="AF652" s="12"/>
      <c r="AG652" s="12"/>
      <c r="AH652" s="12"/>
      <c r="AI652" s="12"/>
      <c r="AJ652" s="12"/>
      <c r="AK652" s="12"/>
      <c r="AL652" s="12"/>
      <c r="AM652" s="12"/>
      <c r="AN652" s="12"/>
      <c r="AO652" s="12"/>
      <c r="AP652" s="12"/>
      <c r="AQ652" s="12"/>
      <c r="AR652" s="12"/>
      <c r="AS652" s="12"/>
      <c r="AT652" s="12"/>
      <c r="AU652" s="12"/>
      <c r="AV652" s="12"/>
      <c r="AW652" s="12"/>
      <c r="AX652" s="12"/>
      <c r="AY652" s="12"/>
      <c r="AZ652" s="12"/>
      <c r="BA652" s="12"/>
      <c r="BB652" s="12"/>
      <c r="BC652" s="12"/>
      <c r="BD652" s="12"/>
      <c r="BE652" s="12"/>
      <c r="BF652" s="12"/>
      <c r="BG652" s="12"/>
      <c r="BH652" s="12"/>
      <c r="BI652" s="12"/>
      <c r="BJ652" s="12"/>
      <c r="BK652" s="12"/>
      <c r="BL652" s="12"/>
      <c r="BM652" s="12"/>
      <c r="BN652" s="12"/>
      <c r="BO652" s="12"/>
      <c r="BP652" s="12"/>
      <c r="BQ652" s="12"/>
      <c r="BR652" s="12"/>
      <c r="BS652" s="12"/>
    </row>
    <row r="653" spans="1:71" ht="16.5" customHeight="1" x14ac:dyDescent="0.3">
      <c r="A653" s="12"/>
      <c r="B653" s="93"/>
      <c r="C653" s="12"/>
      <c r="D653" s="12"/>
      <c r="E653" s="12"/>
      <c r="F653" s="12"/>
      <c r="G653" s="12"/>
      <c r="H653" s="12"/>
      <c r="I653" s="94"/>
      <c r="J653" s="94"/>
      <c r="K653" s="94"/>
      <c r="L653" s="94"/>
      <c r="M653" s="94"/>
      <c r="N653" s="101">
        <f>+N652/C652-1</f>
        <v>2.397875</v>
      </c>
      <c r="O653" s="19"/>
      <c r="P653" s="95" t="s">
        <v>961</v>
      </c>
      <c r="Q653" s="12"/>
      <c r="R653" s="12"/>
      <c r="S653" s="12"/>
      <c r="T653" s="12"/>
      <c r="U653" s="12"/>
      <c r="V653" s="12"/>
      <c r="W653" s="12"/>
      <c r="X653" s="12"/>
      <c r="Y653" s="12"/>
      <c r="Z653" s="12"/>
      <c r="AA653" s="12"/>
      <c r="AB653" s="12"/>
      <c r="AC653" s="12"/>
      <c r="AD653" s="12"/>
      <c r="AE653" s="12"/>
      <c r="AF653" s="12"/>
      <c r="AG653" s="12"/>
      <c r="AH653" s="12"/>
      <c r="AI653" s="12"/>
      <c r="AJ653" s="12"/>
      <c r="AK653" s="12"/>
      <c r="AL653" s="12"/>
      <c r="AM653" s="12"/>
      <c r="AN653" s="12"/>
      <c r="AO653" s="12"/>
      <c r="AP653" s="12"/>
      <c r="AQ653" s="12"/>
      <c r="AR653" s="12"/>
      <c r="AS653" s="12"/>
      <c r="AT653" s="12"/>
      <c r="AU653" s="12"/>
      <c r="AV653" s="12"/>
      <c r="AW653" s="12"/>
      <c r="AX653" s="12"/>
      <c r="AY653" s="12"/>
      <c r="AZ653" s="12"/>
      <c r="BA653" s="12"/>
      <c r="BB653" s="12"/>
      <c r="BC653" s="12"/>
      <c r="BD653" s="12"/>
      <c r="BE653" s="12"/>
      <c r="BF653" s="12"/>
      <c r="BG653" s="12"/>
      <c r="BH653" s="12"/>
      <c r="BI653" s="12"/>
      <c r="BJ653" s="12"/>
      <c r="BK653" s="12"/>
      <c r="BL653" s="12"/>
      <c r="BM653" s="12"/>
      <c r="BN653" s="12"/>
      <c r="BO653" s="12"/>
      <c r="BP653" s="12"/>
      <c r="BQ653" s="12"/>
      <c r="BR653" s="12"/>
      <c r="BS653" s="12"/>
    </row>
    <row r="654" spans="1:71" ht="16.5" customHeight="1" x14ac:dyDescent="0.3">
      <c r="A654" s="29"/>
      <c r="B654" s="96"/>
      <c r="C654" s="97"/>
      <c r="D654" s="97">
        <f t="shared" ref="D654:N654" si="164">RATE(D$324-$C$324,,-$C652,D652)</f>
        <v>1.1336964285714288</v>
      </c>
      <c r="E654" s="97">
        <f t="shared" si="164"/>
        <v>0.5132509941938157</v>
      </c>
      <c r="F654" s="97">
        <f t="shared" si="164"/>
        <v>0.49230450240436358</v>
      </c>
      <c r="G654" s="97">
        <f t="shared" si="164"/>
        <v>0.32279079819559936</v>
      </c>
      <c r="H654" s="97">
        <f t="shared" si="164"/>
        <v>0.29806469210499031</v>
      </c>
      <c r="I654" s="97">
        <f t="shared" si="164"/>
        <v>0.25952795552272606</v>
      </c>
      <c r="J654" s="97">
        <f t="shared" si="164"/>
        <v>0.23195141482627052</v>
      </c>
      <c r="K654" s="97">
        <f t="shared" si="164"/>
        <v>0.19899488753265249</v>
      </c>
      <c r="L654" s="97">
        <f t="shared" si="164"/>
        <v>0.16835816450842586</v>
      </c>
      <c r="M654" s="97">
        <f t="shared" si="164"/>
        <v>0.14667264568905017</v>
      </c>
      <c r="N654" s="98">
        <f t="shared" si="164"/>
        <v>0.1176133521141582</v>
      </c>
      <c r="O654" s="29"/>
      <c r="P654" s="99" t="s">
        <v>962</v>
      </c>
      <c r="Q654" s="29"/>
      <c r="R654" s="29"/>
      <c r="S654" s="29"/>
      <c r="T654" s="29"/>
      <c r="U654" s="29"/>
      <c r="V654" s="29"/>
      <c r="W654" s="29"/>
      <c r="X654" s="29"/>
      <c r="Y654" s="29"/>
      <c r="Z654" s="29"/>
      <c r="AA654" s="29"/>
      <c r="AB654" s="29"/>
      <c r="AC654" s="29"/>
      <c r="AD654" s="29"/>
      <c r="AE654" s="29"/>
      <c r="AF654" s="29"/>
      <c r="AG654" s="29"/>
      <c r="AH654" s="29"/>
      <c r="AI654" s="29"/>
      <c r="AJ654" s="29"/>
      <c r="AK654" s="29"/>
      <c r="AL654" s="29"/>
      <c r="AM654" s="29"/>
      <c r="AN654" s="29"/>
      <c r="AO654" s="29"/>
      <c r="AP654" s="29"/>
      <c r="AQ654" s="29"/>
      <c r="AR654" s="29"/>
      <c r="AS654" s="29"/>
      <c r="AT654" s="29"/>
      <c r="AU654" s="29"/>
      <c r="AV654" s="29"/>
      <c r="AW654" s="29"/>
      <c r="AX654" s="29"/>
      <c r="AY654" s="29"/>
      <c r="AZ654" s="29"/>
      <c r="BA654" s="29"/>
      <c r="BB654" s="29"/>
      <c r="BC654" s="29"/>
      <c r="BD654" s="29"/>
      <c r="BE654" s="29"/>
      <c r="BF654" s="29"/>
      <c r="BG654" s="29"/>
      <c r="BH654" s="29"/>
      <c r="BI654" s="29"/>
      <c r="BJ654" s="29"/>
      <c r="BK654" s="29"/>
      <c r="BL654" s="29"/>
      <c r="BM654" s="29"/>
      <c r="BN654" s="29"/>
      <c r="BO654" s="29"/>
      <c r="BP654" s="29"/>
      <c r="BQ654" s="29"/>
      <c r="BR654" s="29"/>
      <c r="BS654" s="29"/>
    </row>
    <row r="655" spans="1:71" ht="16.5" customHeight="1" x14ac:dyDescent="0.3">
      <c r="A655" s="12"/>
      <c r="B655" s="88"/>
      <c r="C655" s="89"/>
      <c r="D655" s="89"/>
      <c r="E655" s="89">
        <f t="shared" ref="E655:N655" si="165">+D$621+D655</f>
        <v>0.37490000000000001</v>
      </c>
      <c r="F655" s="89">
        <f t="shared" si="165"/>
        <v>0.7419</v>
      </c>
      <c r="G655" s="89">
        <f t="shared" si="165"/>
        <v>1.2669000000000001</v>
      </c>
      <c r="H655" s="89">
        <f t="shared" si="165"/>
        <v>1.6394000000000002</v>
      </c>
      <c r="I655" s="89">
        <f t="shared" si="165"/>
        <v>2.1894</v>
      </c>
      <c r="J655" s="89">
        <f t="shared" si="165"/>
        <v>2.8193999999999999</v>
      </c>
      <c r="K655" s="89">
        <f t="shared" si="165"/>
        <v>3.4493999999999998</v>
      </c>
      <c r="L655" s="89">
        <f t="shared" si="165"/>
        <v>4.1093999999999999</v>
      </c>
      <c r="M655" s="89">
        <f t="shared" si="165"/>
        <v>4.5094000000000003</v>
      </c>
      <c r="N655" s="90">
        <f t="shared" si="165"/>
        <v>4.9794</v>
      </c>
      <c r="O655" s="19"/>
      <c r="P655" s="58" t="s">
        <v>959</v>
      </c>
      <c r="Q655" s="12"/>
      <c r="R655" s="12"/>
      <c r="S655" s="12"/>
      <c r="T655" s="12"/>
      <c r="U655" s="12"/>
      <c r="V655" s="12"/>
      <c r="W655" s="12"/>
      <c r="X655" s="12"/>
      <c r="Y655" s="12"/>
      <c r="Z655" s="12"/>
      <c r="AA655" s="12"/>
      <c r="AB655" s="12"/>
      <c r="AC655" s="12"/>
      <c r="AD655" s="12"/>
      <c r="AE655" s="12"/>
      <c r="AF655" s="12"/>
      <c r="AG655" s="12"/>
      <c r="AH655" s="12"/>
      <c r="AI655" s="12"/>
      <c r="AJ655" s="12"/>
      <c r="AK655" s="12"/>
      <c r="AL655" s="12"/>
      <c r="AM655" s="12"/>
      <c r="AN655" s="12"/>
      <c r="AO655" s="12"/>
      <c r="AP655" s="12"/>
      <c r="AQ655" s="12"/>
      <c r="AR655" s="12"/>
      <c r="AS655" s="12"/>
      <c r="AT655" s="12"/>
      <c r="AU655" s="12"/>
      <c r="AV655" s="12"/>
      <c r="AW655" s="12"/>
      <c r="AX655" s="12"/>
      <c r="AY655" s="12"/>
      <c r="AZ655" s="12"/>
      <c r="BA655" s="12"/>
      <c r="BB655" s="12"/>
      <c r="BC655" s="12"/>
      <c r="BD655" s="12"/>
      <c r="BE655" s="12"/>
      <c r="BF655" s="12"/>
      <c r="BG655" s="12"/>
      <c r="BH655" s="12"/>
      <c r="BI655" s="12"/>
      <c r="BJ655" s="12"/>
      <c r="BK655" s="12"/>
      <c r="BL655" s="12"/>
      <c r="BM655" s="12"/>
      <c r="BN655" s="12"/>
      <c r="BO655" s="12"/>
      <c r="BP655" s="12"/>
      <c r="BQ655" s="12"/>
      <c r="BR655" s="12"/>
      <c r="BS655" s="12"/>
    </row>
    <row r="656" spans="1:71" ht="16.5" customHeight="1" x14ac:dyDescent="0.3">
      <c r="A656" s="12"/>
      <c r="B656" s="100"/>
      <c r="C656" s="91"/>
      <c r="D656" s="91">
        <f t="shared" ref="D656:N656" si="166">+D$631+D655</f>
        <v>11.5</v>
      </c>
      <c r="E656" s="91">
        <f t="shared" si="166"/>
        <v>12.3749</v>
      </c>
      <c r="F656" s="91">
        <f t="shared" si="166"/>
        <v>18.161900000000003</v>
      </c>
      <c r="G656" s="91">
        <f t="shared" si="166"/>
        <v>16.696899999999999</v>
      </c>
      <c r="H656" s="91">
        <f t="shared" si="166"/>
        <v>20.189399999999999</v>
      </c>
      <c r="I656" s="91">
        <f t="shared" si="166"/>
        <v>21.909399999999998</v>
      </c>
      <c r="J656" s="91">
        <f t="shared" si="166"/>
        <v>23.669400000000003</v>
      </c>
      <c r="K656" s="91">
        <f t="shared" si="166"/>
        <v>23.4694</v>
      </c>
      <c r="L656" s="91">
        <f t="shared" si="166"/>
        <v>22.269400000000001</v>
      </c>
      <c r="M656" s="91">
        <f t="shared" si="166"/>
        <v>21.5594</v>
      </c>
      <c r="N656" s="92">
        <f t="shared" si="166"/>
        <v>18.5794</v>
      </c>
      <c r="O656" s="19"/>
      <c r="P656" s="58" t="s">
        <v>960</v>
      </c>
      <c r="Q656" s="12"/>
      <c r="R656" s="12"/>
      <c r="S656" s="12"/>
      <c r="T656" s="12"/>
      <c r="U656" s="12"/>
      <c r="V656" s="12"/>
      <c r="W656" s="12"/>
      <c r="X656" s="12"/>
      <c r="Y656" s="12"/>
      <c r="Z656" s="12"/>
      <c r="AA656" s="12"/>
      <c r="AB656" s="12"/>
      <c r="AC656" s="12"/>
      <c r="AD656" s="12"/>
      <c r="AE656" s="12"/>
      <c r="AF656" s="12"/>
      <c r="AG656" s="12"/>
      <c r="AH656" s="12"/>
      <c r="AI656" s="12"/>
      <c r="AJ656" s="12"/>
      <c r="AK656" s="12"/>
      <c r="AL656" s="12"/>
      <c r="AM656" s="12"/>
      <c r="AN656" s="12"/>
      <c r="AO656" s="12"/>
      <c r="AP656" s="12"/>
      <c r="AQ656" s="12"/>
      <c r="AR656" s="12"/>
      <c r="AS656" s="12"/>
      <c r="AT656" s="12"/>
      <c r="AU656" s="12"/>
      <c r="AV656" s="12"/>
      <c r="AW656" s="12"/>
      <c r="AX656" s="12"/>
      <c r="AY656" s="12"/>
      <c r="AZ656" s="12"/>
      <c r="BA656" s="12"/>
      <c r="BB656" s="12"/>
      <c r="BC656" s="12"/>
      <c r="BD656" s="12"/>
      <c r="BE656" s="12"/>
      <c r="BF656" s="12"/>
      <c r="BG656" s="12"/>
      <c r="BH656" s="12"/>
      <c r="BI656" s="12"/>
      <c r="BJ656" s="12"/>
      <c r="BK656" s="12"/>
      <c r="BL656" s="12"/>
      <c r="BM656" s="12"/>
      <c r="BN656" s="12"/>
      <c r="BO656" s="12"/>
      <c r="BP656" s="12"/>
      <c r="BQ656" s="12"/>
      <c r="BR656" s="12"/>
      <c r="BS656" s="12"/>
    </row>
    <row r="657" spans="1:71" ht="16.5" customHeight="1" x14ac:dyDescent="0.3">
      <c r="A657" s="12"/>
      <c r="B657" s="93"/>
      <c r="C657" s="12"/>
      <c r="D657" s="12"/>
      <c r="E657" s="12"/>
      <c r="F657" s="12"/>
      <c r="G657" s="12"/>
      <c r="H657" s="12"/>
      <c r="I657" s="94"/>
      <c r="J657" s="94"/>
      <c r="K657" s="94"/>
      <c r="L657" s="94"/>
      <c r="M657" s="94"/>
      <c r="N657" s="101">
        <f>+N656/D656-1</f>
        <v>0.61559999999999993</v>
      </c>
      <c r="O657" s="19"/>
      <c r="P657" s="95" t="s">
        <v>961</v>
      </c>
      <c r="Q657" s="12"/>
      <c r="R657" s="12"/>
      <c r="S657" s="12"/>
      <c r="T657" s="12"/>
      <c r="U657" s="12"/>
      <c r="V657" s="12"/>
      <c r="W657" s="12"/>
      <c r="X657" s="12"/>
      <c r="Y657" s="12"/>
      <c r="Z657" s="12"/>
      <c r="AA657" s="12"/>
      <c r="AB657" s="12"/>
      <c r="AC657" s="12"/>
      <c r="AD657" s="12"/>
      <c r="AE657" s="12"/>
      <c r="AF657" s="12"/>
      <c r="AG657" s="12"/>
      <c r="AH657" s="12"/>
      <c r="AI657" s="12"/>
      <c r="AJ657" s="12"/>
      <c r="AK657" s="12"/>
      <c r="AL657" s="12"/>
      <c r="AM657" s="12"/>
      <c r="AN657" s="12"/>
      <c r="AO657" s="12"/>
      <c r="AP657" s="12"/>
      <c r="AQ657" s="12"/>
      <c r="AR657" s="12"/>
      <c r="AS657" s="12"/>
      <c r="AT657" s="12"/>
      <c r="AU657" s="12"/>
      <c r="AV657" s="12"/>
      <c r="AW657" s="12"/>
      <c r="AX657" s="12"/>
      <c r="AY657" s="12"/>
      <c r="AZ657" s="12"/>
      <c r="BA657" s="12"/>
      <c r="BB657" s="12"/>
      <c r="BC657" s="12"/>
      <c r="BD657" s="12"/>
      <c r="BE657" s="12"/>
      <c r="BF657" s="12"/>
      <c r="BG657" s="12"/>
      <c r="BH657" s="12"/>
      <c r="BI657" s="12"/>
      <c r="BJ657" s="12"/>
      <c r="BK657" s="12"/>
      <c r="BL657" s="12"/>
      <c r="BM657" s="12"/>
      <c r="BN657" s="12"/>
      <c r="BO657" s="12"/>
      <c r="BP657" s="12"/>
      <c r="BQ657" s="12"/>
      <c r="BR657" s="12"/>
      <c r="BS657" s="12"/>
    </row>
    <row r="658" spans="1:71" ht="16.5" customHeight="1" x14ac:dyDescent="0.3">
      <c r="A658" s="29"/>
      <c r="B658" s="96"/>
      <c r="C658" s="97"/>
      <c r="D658" s="97"/>
      <c r="E658" s="97">
        <f t="shared" ref="E658:N658" si="167">RATE(E$324-$D$324,,-$D656,E656)</f>
        <v>7.6078260869565165E-2</v>
      </c>
      <c r="F658" s="97">
        <f t="shared" si="167"/>
        <v>0.25670030324413867</v>
      </c>
      <c r="G658" s="97">
        <f t="shared" si="167"/>
        <v>0.13234648227218013</v>
      </c>
      <c r="H658" s="97">
        <f t="shared" si="167"/>
        <v>0.15108234544890359</v>
      </c>
      <c r="I658" s="97">
        <f t="shared" si="167"/>
        <v>0.13759199878069264</v>
      </c>
      <c r="J658" s="97">
        <f t="shared" si="167"/>
        <v>0.12784192579453035</v>
      </c>
      <c r="K658" s="97">
        <f t="shared" si="167"/>
        <v>0.10728071283109139</v>
      </c>
      <c r="L658" s="97">
        <f t="shared" si="167"/>
        <v>8.6116307516951193E-2</v>
      </c>
      <c r="M658" s="97">
        <f t="shared" si="167"/>
        <v>7.2325260441867961E-2</v>
      </c>
      <c r="N658" s="98">
        <f t="shared" si="167"/>
        <v>4.9139852620066649E-2</v>
      </c>
      <c r="O658" s="29"/>
      <c r="P658" s="99" t="s">
        <v>962</v>
      </c>
      <c r="Q658" s="29"/>
      <c r="R658" s="29"/>
      <c r="S658" s="29"/>
      <c r="T658" s="29"/>
      <c r="U658" s="29"/>
      <c r="V658" s="29"/>
      <c r="W658" s="29"/>
      <c r="X658" s="29"/>
      <c r="Y658" s="29"/>
      <c r="Z658" s="29"/>
      <c r="AA658" s="29"/>
      <c r="AB658" s="29"/>
      <c r="AC658" s="29"/>
      <c r="AD658" s="29"/>
      <c r="AE658" s="29"/>
      <c r="AF658" s="29"/>
      <c r="AG658" s="29"/>
      <c r="AH658" s="29"/>
      <c r="AI658" s="29"/>
      <c r="AJ658" s="29"/>
      <c r="AK658" s="29"/>
      <c r="AL658" s="29"/>
      <c r="AM658" s="29"/>
      <c r="AN658" s="29"/>
      <c r="AO658" s="29"/>
      <c r="AP658" s="29"/>
      <c r="AQ658" s="29"/>
      <c r="AR658" s="29"/>
      <c r="AS658" s="29"/>
      <c r="AT658" s="29"/>
      <c r="AU658" s="29"/>
      <c r="AV658" s="29"/>
      <c r="AW658" s="29"/>
      <c r="AX658" s="29"/>
      <c r="AY658" s="29"/>
      <c r="AZ658" s="29"/>
      <c r="BA658" s="29"/>
      <c r="BB658" s="29"/>
      <c r="BC658" s="29"/>
      <c r="BD658" s="29"/>
      <c r="BE658" s="29"/>
      <c r="BF658" s="29"/>
      <c r="BG658" s="29"/>
      <c r="BH658" s="29"/>
      <c r="BI658" s="29"/>
      <c r="BJ658" s="29"/>
      <c r="BK658" s="29"/>
      <c r="BL658" s="29"/>
      <c r="BM658" s="29"/>
      <c r="BN658" s="29"/>
      <c r="BO658" s="29"/>
      <c r="BP658" s="29"/>
      <c r="BQ658" s="29"/>
      <c r="BR658" s="29"/>
      <c r="BS658" s="29"/>
    </row>
    <row r="659" spans="1:71" ht="16.5" customHeight="1" x14ac:dyDescent="0.3">
      <c r="A659" s="12"/>
      <c r="B659" s="88"/>
      <c r="C659" s="89"/>
      <c r="D659" s="89"/>
      <c r="E659" s="89"/>
      <c r="F659" s="89">
        <f t="shared" ref="F659:N659" si="168">+E$621+E659</f>
        <v>0.36699999999999999</v>
      </c>
      <c r="G659" s="89">
        <f t="shared" si="168"/>
        <v>0.89200000000000002</v>
      </c>
      <c r="H659" s="89">
        <f t="shared" si="168"/>
        <v>1.2645</v>
      </c>
      <c r="I659" s="89">
        <f t="shared" si="168"/>
        <v>1.8145</v>
      </c>
      <c r="J659" s="89">
        <f t="shared" si="168"/>
        <v>2.4445000000000001</v>
      </c>
      <c r="K659" s="89">
        <f t="shared" si="168"/>
        <v>3.0745</v>
      </c>
      <c r="L659" s="89">
        <f t="shared" si="168"/>
        <v>3.7345000000000002</v>
      </c>
      <c r="M659" s="89">
        <f t="shared" si="168"/>
        <v>4.1345000000000001</v>
      </c>
      <c r="N659" s="90">
        <f t="shared" si="168"/>
        <v>4.6044999999999998</v>
      </c>
      <c r="O659" s="19"/>
      <c r="P659" s="58" t="s">
        <v>959</v>
      </c>
      <c r="Q659" s="12"/>
      <c r="R659" s="12"/>
      <c r="S659" s="12"/>
      <c r="T659" s="12"/>
      <c r="U659" s="12"/>
      <c r="V659" s="12"/>
      <c r="W659" s="12"/>
      <c r="X659" s="12"/>
      <c r="Y659" s="12"/>
      <c r="Z659" s="12"/>
      <c r="AA659" s="12"/>
      <c r="AB659" s="12"/>
      <c r="AC659" s="12"/>
      <c r="AD659" s="12"/>
      <c r="AE659" s="12"/>
      <c r="AF659" s="12"/>
      <c r="AG659" s="12"/>
      <c r="AH659" s="12"/>
      <c r="AI659" s="12"/>
      <c r="AJ659" s="12"/>
      <c r="AK659" s="12"/>
      <c r="AL659" s="12"/>
      <c r="AM659" s="12"/>
      <c r="AN659" s="12"/>
      <c r="AO659" s="12"/>
      <c r="AP659" s="12"/>
      <c r="AQ659" s="12"/>
      <c r="AR659" s="12"/>
      <c r="AS659" s="12"/>
      <c r="AT659" s="12"/>
      <c r="AU659" s="12"/>
      <c r="AV659" s="12"/>
      <c r="AW659" s="12"/>
      <c r="AX659" s="12"/>
      <c r="AY659" s="12"/>
      <c r="AZ659" s="12"/>
      <c r="BA659" s="12"/>
      <c r="BB659" s="12"/>
      <c r="BC659" s="12"/>
      <c r="BD659" s="12"/>
      <c r="BE659" s="12"/>
      <c r="BF659" s="12"/>
      <c r="BG659" s="12"/>
      <c r="BH659" s="12"/>
      <c r="BI659" s="12"/>
      <c r="BJ659" s="12"/>
      <c r="BK659" s="12"/>
      <c r="BL659" s="12"/>
      <c r="BM659" s="12"/>
      <c r="BN659" s="12"/>
      <c r="BO659" s="12"/>
      <c r="BP659" s="12"/>
      <c r="BQ659" s="12"/>
      <c r="BR659" s="12"/>
      <c r="BS659" s="12"/>
    </row>
    <row r="660" spans="1:71" ht="16.5" customHeight="1" x14ac:dyDescent="0.3">
      <c r="A660" s="12"/>
      <c r="B660" s="100"/>
      <c r="C660" s="91"/>
      <c r="D660" s="91"/>
      <c r="E660" s="91">
        <f t="shared" ref="E660:N660" si="169">+E$631+E659</f>
        <v>12</v>
      </c>
      <c r="F660" s="91">
        <f t="shared" si="169"/>
        <v>17.787000000000003</v>
      </c>
      <c r="G660" s="91">
        <f t="shared" si="169"/>
        <v>16.321999999999999</v>
      </c>
      <c r="H660" s="91">
        <f t="shared" si="169"/>
        <v>19.814500000000002</v>
      </c>
      <c r="I660" s="91">
        <f t="shared" si="169"/>
        <v>21.534499999999998</v>
      </c>
      <c r="J660" s="91">
        <f t="shared" si="169"/>
        <v>23.294500000000003</v>
      </c>
      <c r="K660" s="91">
        <f t="shared" si="169"/>
        <v>23.0945</v>
      </c>
      <c r="L660" s="91">
        <f t="shared" si="169"/>
        <v>21.894500000000001</v>
      </c>
      <c r="M660" s="91">
        <f t="shared" si="169"/>
        <v>21.1845</v>
      </c>
      <c r="N660" s="92">
        <f t="shared" si="169"/>
        <v>18.204499999999999</v>
      </c>
      <c r="O660" s="19"/>
      <c r="P660" s="58" t="s">
        <v>960</v>
      </c>
      <c r="Q660" s="12"/>
      <c r="R660" s="12"/>
      <c r="S660" s="12"/>
      <c r="T660" s="12"/>
      <c r="U660" s="12"/>
      <c r="V660" s="12"/>
      <c r="W660" s="12"/>
      <c r="X660" s="12"/>
      <c r="Y660" s="12"/>
      <c r="Z660" s="12"/>
      <c r="AA660" s="12"/>
      <c r="AB660" s="12"/>
      <c r="AC660" s="12"/>
      <c r="AD660" s="12"/>
      <c r="AE660" s="12"/>
      <c r="AF660" s="12"/>
      <c r="AG660" s="12"/>
      <c r="AH660" s="12"/>
      <c r="AI660" s="12"/>
      <c r="AJ660" s="12"/>
      <c r="AK660" s="12"/>
      <c r="AL660" s="12"/>
      <c r="AM660" s="12"/>
      <c r="AN660" s="12"/>
      <c r="AO660" s="12"/>
      <c r="AP660" s="12"/>
      <c r="AQ660" s="12"/>
      <c r="AR660" s="12"/>
      <c r="AS660" s="12"/>
      <c r="AT660" s="12"/>
      <c r="AU660" s="12"/>
      <c r="AV660" s="12"/>
      <c r="AW660" s="12"/>
      <c r="AX660" s="12"/>
      <c r="AY660" s="12"/>
      <c r="AZ660" s="12"/>
      <c r="BA660" s="12"/>
      <c r="BB660" s="12"/>
      <c r="BC660" s="12"/>
      <c r="BD660" s="12"/>
      <c r="BE660" s="12"/>
      <c r="BF660" s="12"/>
      <c r="BG660" s="12"/>
      <c r="BH660" s="12"/>
      <c r="BI660" s="12"/>
      <c r="BJ660" s="12"/>
      <c r="BK660" s="12"/>
      <c r="BL660" s="12"/>
      <c r="BM660" s="12"/>
      <c r="BN660" s="12"/>
      <c r="BO660" s="12"/>
      <c r="BP660" s="12"/>
      <c r="BQ660" s="12"/>
      <c r="BR660" s="12"/>
      <c r="BS660" s="12"/>
    </row>
    <row r="661" spans="1:71" ht="16.5" customHeight="1" x14ac:dyDescent="0.3">
      <c r="A661" s="12"/>
      <c r="B661" s="93"/>
      <c r="C661" s="12"/>
      <c r="D661" s="12"/>
      <c r="E661" s="12"/>
      <c r="F661" s="12"/>
      <c r="G661" s="12"/>
      <c r="H661" s="12"/>
      <c r="I661" s="94"/>
      <c r="J661" s="94"/>
      <c r="K661" s="94"/>
      <c r="L661" s="94"/>
      <c r="M661" s="94"/>
      <c r="N661" s="101">
        <f>+N660/E660-1</f>
        <v>0.51704166666666662</v>
      </c>
      <c r="O661" s="19"/>
      <c r="P661" s="95" t="s">
        <v>961</v>
      </c>
      <c r="Q661" s="12"/>
      <c r="R661" s="12"/>
      <c r="S661" s="12"/>
      <c r="T661" s="12"/>
      <c r="U661" s="12"/>
      <c r="V661" s="12"/>
      <c r="W661" s="12"/>
      <c r="X661" s="12"/>
      <c r="Y661" s="12"/>
      <c r="Z661" s="12"/>
      <c r="AA661" s="12"/>
      <c r="AB661" s="12"/>
      <c r="AC661" s="12"/>
      <c r="AD661" s="12"/>
      <c r="AE661" s="12"/>
      <c r="AF661" s="12"/>
      <c r="AG661" s="12"/>
      <c r="AH661" s="12"/>
      <c r="AI661" s="12"/>
      <c r="AJ661" s="12"/>
      <c r="AK661" s="12"/>
      <c r="AL661" s="12"/>
      <c r="AM661" s="12"/>
      <c r="AN661" s="12"/>
      <c r="AO661" s="12"/>
      <c r="AP661" s="12"/>
      <c r="AQ661" s="12"/>
      <c r="AR661" s="12"/>
      <c r="AS661" s="12"/>
      <c r="AT661" s="12"/>
      <c r="AU661" s="12"/>
      <c r="AV661" s="12"/>
      <c r="AW661" s="12"/>
      <c r="AX661" s="12"/>
      <c r="AY661" s="12"/>
      <c r="AZ661" s="12"/>
      <c r="BA661" s="12"/>
      <c r="BB661" s="12"/>
      <c r="BC661" s="12"/>
      <c r="BD661" s="12"/>
      <c r="BE661" s="12"/>
      <c r="BF661" s="12"/>
      <c r="BG661" s="12"/>
      <c r="BH661" s="12"/>
      <c r="BI661" s="12"/>
      <c r="BJ661" s="12"/>
      <c r="BK661" s="12"/>
      <c r="BL661" s="12"/>
      <c r="BM661" s="12"/>
      <c r="BN661" s="12"/>
      <c r="BO661" s="12"/>
      <c r="BP661" s="12"/>
      <c r="BQ661" s="12"/>
      <c r="BR661" s="12"/>
      <c r="BS661" s="12"/>
    </row>
    <row r="662" spans="1:71" ht="16.5" customHeight="1" x14ac:dyDescent="0.3">
      <c r="A662" s="29"/>
      <c r="B662" s="96"/>
      <c r="C662" s="97"/>
      <c r="D662" s="97"/>
      <c r="E662" s="97"/>
      <c r="F662" s="97">
        <f t="shared" ref="F662:N662" si="170">RATE(F$324-$E$324,,-$E660,F660)</f>
        <v>0.48225000000000012</v>
      </c>
      <c r="G662" s="97">
        <f t="shared" si="170"/>
        <v>0.16626183452508012</v>
      </c>
      <c r="H662" s="97">
        <f t="shared" si="170"/>
        <v>0.1819541338429721</v>
      </c>
      <c r="I662" s="97">
        <f t="shared" si="170"/>
        <v>0.15741308152982658</v>
      </c>
      <c r="J662" s="97">
        <f t="shared" si="170"/>
        <v>0.14186412727017803</v>
      </c>
      <c r="K662" s="97">
        <f t="shared" si="170"/>
        <v>0.11529020065468815</v>
      </c>
      <c r="L662" s="97">
        <f t="shared" si="170"/>
        <v>8.9701838627000652E-2</v>
      </c>
      <c r="M662" s="97">
        <f t="shared" si="170"/>
        <v>7.3629958491221781E-2</v>
      </c>
      <c r="N662" s="98">
        <f t="shared" si="170"/>
        <v>4.7395815146195806E-2</v>
      </c>
      <c r="O662" s="29"/>
      <c r="P662" s="99" t="s">
        <v>962</v>
      </c>
      <c r="Q662" s="29"/>
      <c r="R662" s="29"/>
      <c r="S662" s="29"/>
      <c r="T662" s="29"/>
      <c r="U662" s="29"/>
      <c r="V662" s="29"/>
      <c r="W662" s="29"/>
      <c r="X662" s="29"/>
      <c r="Y662" s="29"/>
      <c r="Z662" s="29"/>
      <c r="AA662" s="29"/>
      <c r="AB662" s="29"/>
      <c r="AC662" s="29"/>
      <c r="AD662" s="29"/>
      <c r="AE662" s="29"/>
      <c r="AF662" s="29"/>
      <c r="AG662" s="29"/>
      <c r="AH662" s="29"/>
      <c r="AI662" s="29"/>
      <c r="AJ662" s="29"/>
      <c r="AK662" s="29"/>
      <c r="AL662" s="29"/>
      <c r="AM662" s="29"/>
      <c r="AN662" s="29"/>
      <c r="AO662" s="29"/>
      <c r="AP662" s="29"/>
      <c r="AQ662" s="29"/>
      <c r="AR662" s="29"/>
      <c r="AS662" s="29"/>
      <c r="AT662" s="29"/>
      <c r="AU662" s="29"/>
      <c r="AV662" s="29"/>
      <c r="AW662" s="29"/>
      <c r="AX662" s="29"/>
      <c r="AY662" s="29"/>
      <c r="AZ662" s="29"/>
      <c r="BA662" s="29"/>
      <c r="BB662" s="29"/>
      <c r="BC662" s="29"/>
      <c r="BD662" s="29"/>
      <c r="BE662" s="29"/>
      <c r="BF662" s="29"/>
      <c r="BG662" s="29"/>
      <c r="BH662" s="29"/>
      <c r="BI662" s="29"/>
      <c r="BJ662" s="29"/>
      <c r="BK662" s="29"/>
      <c r="BL662" s="29"/>
      <c r="BM662" s="29"/>
      <c r="BN662" s="29"/>
      <c r="BO662" s="29"/>
      <c r="BP662" s="29"/>
      <c r="BQ662" s="29"/>
      <c r="BR662" s="29"/>
      <c r="BS662" s="29"/>
    </row>
    <row r="663" spans="1:71" ht="16.5" customHeight="1" x14ac:dyDescent="0.3">
      <c r="A663" s="12"/>
      <c r="B663" s="88"/>
      <c r="C663" s="89"/>
      <c r="D663" s="89"/>
      <c r="E663" s="89"/>
      <c r="F663" s="89"/>
      <c r="G663" s="89">
        <f t="shared" ref="G663:N663" si="171">+F$621+F663</f>
        <v>0.52500000000000002</v>
      </c>
      <c r="H663" s="89">
        <f t="shared" si="171"/>
        <v>0.89749999999999996</v>
      </c>
      <c r="I663" s="89">
        <f t="shared" si="171"/>
        <v>1.4475</v>
      </c>
      <c r="J663" s="89">
        <f t="shared" si="171"/>
        <v>2.0775000000000001</v>
      </c>
      <c r="K663" s="89">
        <f t="shared" si="171"/>
        <v>2.7075</v>
      </c>
      <c r="L663" s="89">
        <f t="shared" si="171"/>
        <v>3.3675000000000002</v>
      </c>
      <c r="M663" s="89">
        <f t="shared" si="171"/>
        <v>3.7675000000000001</v>
      </c>
      <c r="N663" s="90">
        <f t="shared" si="171"/>
        <v>4.2374999999999998</v>
      </c>
      <c r="O663" s="19"/>
      <c r="P663" s="58" t="s">
        <v>959</v>
      </c>
      <c r="Q663" s="12"/>
      <c r="R663" s="12"/>
      <c r="S663" s="12"/>
      <c r="T663" s="12"/>
      <c r="U663" s="12"/>
      <c r="V663" s="12"/>
      <c r="W663" s="12"/>
      <c r="X663" s="12"/>
      <c r="Y663" s="12"/>
      <c r="Z663" s="12"/>
      <c r="AA663" s="12"/>
      <c r="AB663" s="12"/>
      <c r="AC663" s="12"/>
      <c r="AD663" s="12"/>
      <c r="AE663" s="12"/>
      <c r="AF663" s="12"/>
      <c r="AG663" s="12"/>
      <c r="AH663" s="12"/>
      <c r="AI663" s="12"/>
      <c r="AJ663" s="12"/>
      <c r="AK663" s="12"/>
      <c r="AL663" s="12"/>
      <c r="AM663" s="12"/>
      <c r="AN663" s="12"/>
      <c r="AO663" s="12"/>
      <c r="AP663" s="12"/>
      <c r="AQ663" s="12"/>
      <c r="AR663" s="12"/>
      <c r="AS663" s="12"/>
      <c r="AT663" s="12"/>
      <c r="AU663" s="12"/>
      <c r="AV663" s="12"/>
      <c r="AW663" s="12"/>
      <c r="AX663" s="12"/>
      <c r="AY663" s="12"/>
      <c r="AZ663" s="12"/>
      <c r="BA663" s="12"/>
      <c r="BB663" s="12"/>
      <c r="BC663" s="12"/>
      <c r="BD663" s="12"/>
      <c r="BE663" s="12"/>
      <c r="BF663" s="12"/>
      <c r="BG663" s="12"/>
      <c r="BH663" s="12"/>
      <c r="BI663" s="12"/>
      <c r="BJ663" s="12"/>
      <c r="BK663" s="12"/>
      <c r="BL663" s="12"/>
      <c r="BM663" s="12"/>
      <c r="BN663" s="12"/>
      <c r="BO663" s="12"/>
      <c r="BP663" s="12"/>
      <c r="BQ663" s="12"/>
      <c r="BR663" s="12"/>
      <c r="BS663" s="12"/>
    </row>
    <row r="664" spans="1:71" ht="16.5" customHeight="1" x14ac:dyDescent="0.3">
      <c r="A664" s="12"/>
      <c r="B664" s="100"/>
      <c r="C664" s="91"/>
      <c r="D664" s="91"/>
      <c r="E664" s="91"/>
      <c r="F664" s="91">
        <f t="shared" ref="F664:N664" si="172">+F$631+F663</f>
        <v>17.420000000000002</v>
      </c>
      <c r="G664" s="91">
        <f t="shared" si="172"/>
        <v>15.955</v>
      </c>
      <c r="H664" s="91">
        <f t="shared" si="172"/>
        <v>19.447500000000002</v>
      </c>
      <c r="I664" s="91">
        <f t="shared" si="172"/>
        <v>21.1675</v>
      </c>
      <c r="J664" s="91">
        <f t="shared" si="172"/>
        <v>22.927500000000002</v>
      </c>
      <c r="K664" s="91">
        <f t="shared" si="172"/>
        <v>22.727499999999999</v>
      </c>
      <c r="L664" s="91">
        <f t="shared" si="172"/>
        <v>21.5275</v>
      </c>
      <c r="M664" s="91">
        <f t="shared" si="172"/>
        <v>20.817500000000003</v>
      </c>
      <c r="N664" s="92">
        <f t="shared" si="172"/>
        <v>17.837499999999999</v>
      </c>
      <c r="O664" s="19"/>
      <c r="P664" s="58" t="s">
        <v>960</v>
      </c>
      <c r="Q664" s="12"/>
      <c r="R664" s="12"/>
      <c r="S664" s="12"/>
      <c r="T664" s="12"/>
      <c r="U664" s="12"/>
      <c r="V664" s="12"/>
      <c r="W664" s="12"/>
      <c r="X664" s="12"/>
      <c r="Y664" s="12"/>
      <c r="Z664" s="12"/>
      <c r="AA664" s="12"/>
      <c r="AB664" s="12"/>
      <c r="AC664" s="12"/>
      <c r="AD664" s="12"/>
      <c r="AE664" s="12"/>
      <c r="AF664" s="12"/>
      <c r="AG664" s="12"/>
      <c r="AH664" s="12"/>
      <c r="AI664" s="12"/>
      <c r="AJ664" s="12"/>
      <c r="AK664" s="12"/>
      <c r="AL664" s="12"/>
      <c r="AM664" s="12"/>
      <c r="AN664" s="12"/>
      <c r="AO664" s="12"/>
      <c r="AP664" s="12"/>
      <c r="AQ664" s="12"/>
      <c r="AR664" s="12"/>
      <c r="AS664" s="12"/>
      <c r="AT664" s="12"/>
      <c r="AU664" s="12"/>
      <c r="AV664" s="12"/>
      <c r="AW664" s="12"/>
      <c r="AX664" s="12"/>
      <c r="AY664" s="12"/>
      <c r="AZ664" s="12"/>
      <c r="BA664" s="12"/>
      <c r="BB664" s="12"/>
      <c r="BC664" s="12"/>
      <c r="BD664" s="12"/>
      <c r="BE664" s="12"/>
      <c r="BF664" s="12"/>
      <c r="BG664" s="12"/>
      <c r="BH664" s="12"/>
      <c r="BI664" s="12"/>
      <c r="BJ664" s="12"/>
      <c r="BK664" s="12"/>
      <c r="BL664" s="12"/>
      <c r="BM664" s="12"/>
      <c r="BN664" s="12"/>
      <c r="BO664" s="12"/>
      <c r="BP664" s="12"/>
      <c r="BQ664" s="12"/>
      <c r="BR664" s="12"/>
      <c r="BS664" s="12"/>
    </row>
    <row r="665" spans="1:71" ht="16.5" customHeight="1" x14ac:dyDescent="0.3">
      <c r="A665" s="12"/>
      <c r="B665" s="93"/>
      <c r="C665" s="12"/>
      <c r="D665" s="12"/>
      <c r="E665" s="12"/>
      <c r="F665" s="12"/>
      <c r="G665" s="12"/>
      <c r="H665" s="12"/>
      <c r="I665" s="94"/>
      <c r="J665" s="94"/>
      <c r="K665" s="94"/>
      <c r="L665" s="94"/>
      <c r="M665" s="94"/>
      <c r="N665" s="101">
        <f>+N664/F664-1</f>
        <v>2.3966704936853933E-2</v>
      </c>
      <c r="O665" s="19"/>
      <c r="P665" s="95" t="s">
        <v>961</v>
      </c>
      <c r="Q665" s="12"/>
      <c r="R665" s="12"/>
      <c r="S665" s="12"/>
      <c r="T665" s="12"/>
      <c r="U665" s="12"/>
      <c r="V665" s="12"/>
      <c r="W665" s="12"/>
      <c r="X665" s="12"/>
      <c r="Y665" s="12"/>
      <c r="Z665" s="12"/>
      <c r="AA665" s="12"/>
      <c r="AB665" s="12"/>
      <c r="AC665" s="12"/>
      <c r="AD665" s="12"/>
      <c r="AE665" s="12"/>
      <c r="AF665" s="12"/>
      <c r="AG665" s="12"/>
      <c r="AH665" s="12"/>
      <c r="AI665" s="12"/>
      <c r="AJ665" s="12"/>
      <c r="AK665" s="12"/>
      <c r="AL665" s="12"/>
      <c r="AM665" s="12"/>
      <c r="AN665" s="12"/>
      <c r="AO665" s="12"/>
      <c r="AP665" s="12"/>
      <c r="AQ665" s="12"/>
      <c r="AR665" s="12"/>
      <c r="AS665" s="12"/>
      <c r="AT665" s="12"/>
      <c r="AU665" s="12"/>
      <c r="AV665" s="12"/>
      <c r="AW665" s="12"/>
      <c r="AX665" s="12"/>
      <c r="AY665" s="12"/>
      <c r="AZ665" s="12"/>
      <c r="BA665" s="12"/>
      <c r="BB665" s="12"/>
      <c r="BC665" s="12"/>
      <c r="BD665" s="12"/>
      <c r="BE665" s="12"/>
      <c r="BF665" s="12"/>
      <c r="BG665" s="12"/>
      <c r="BH665" s="12"/>
      <c r="BI665" s="12"/>
      <c r="BJ665" s="12"/>
      <c r="BK665" s="12"/>
      <c r="BL665" s="12"/>
      <c r="BM665" s="12"/>
      <c r="BN665" s="12"/>
      <c r="BO665" s="12"/>
      <c r="BP665" s="12"/>
      <c r="BQ665" s="12"/>
      <c r="BR665" s="12"/>
      <c r="BS665" s="12"/>
    </row>
    <row r="666" spans="1:71" ht="16.5" customHeight="1" x14ac:dyDescent="0.3">
      <c r="A666" s="29"/>
      <c r="B666" s="96"/>
      <c r="C666" s="97"/>
      <c r="D666" s="97"/>
      <c r="E666" s="97"/>
      <c r="F666" s="97"/>
      <c r="G666" s="97">
        <f t="shared" ref="G666:N666" si="173">RATE(G$324-$F$324,,-$F664,G664)</f>
        <v>-8.4098737083811798E-2</v>
      </c>
      <c r="H666" s="97">
        <f t="shared" si="173"/>
        <v>5.6593208291276467E-2</v>
      </c>
      <c r="I666" s="97">
        <f t="shared" si="173"/>
        <v>6.7104961738844005E-2</v>
      </c>
      <c r="J666" s="97">
        <f t="shared" si="173"/>
        <v>7.1092893513873615E-2</v>
      </c>
      <c r="K666" s="97">
        <f t="shared" si="173"/>
        <v>5.4631413420084311E-2</v>
      </c>
      <c r="L666" s="97">
        <f t="shared" si="173"/>
        <v>3.591528511117878E-2</v>
      </c>
      <c r="M666" s="97">
        <f t="shared" si="173"/>
        <v>2.5780280780720238E-2</v>
      </c>
      <c r="N666" s="98">
        <f t="shared" si="173"/>
        <v>2.9648880362386316E-3</v>
      </c>
      <c r="O666" s="29"/>
      <c r="P666" s="99" t="s">
        <v>962</v>
      </c>
      <c r="Q666" s="29"/>
      <c r="R666" s="29"/>
      <c r="S666" s="29"/>
      <c r="T666" s="29"/>
      <c r="U666" s="29"/>
      <c r="V666" s="29"/>
      <c r="W666" s="29"/>
      <c r="X666" s="29"/>
      <c r="Y666" s="29"/>
      <c r="Z666" s="29"/>
      <c r="AA666" s="29"/>
      <c r="AB666" s="29"/>
      <c r="AC666" s="29"/>
      <c r="AD666" s="29"/>
      <c r="AE666" s="29"/>
      <c r="AF666" s="29"/>
      <c r="AG666" s="29"/>
      <c r="AH666" s="29"/>
      <c r="AI666" s="29"/>
      <c r="AJ666" s="29"/>
      <c r="AK666" s="29"/>
      <c r="AL666" s="29"/>
      <c r="AM666" s="29"/>
      <c r="AN666" s="29"/>
      <c r="AO666" s="29"/>
      <c r="AP666" s="29"/>
      <c r="AQ666" s="29"/>
      <c r="AR666" s="29"/>
      <c r="AS666" s="29"/>
      <c r="AT666" s="29"/>
      <c r="AU666" s="29"/>
      <c r="AV666" s="29"/>
      <c r="AW666" s="29"/>
      <c r="AX666" s="29"/>
      <c r="AY666" s="29"/>
      <c r="AZ666" s="29"/>
      <c r="BA666" s="29"/>
      <c r="BB666" s="29"/>
      <c r="BC666" s="29"/>
      <c r="BD666" s="29"/>
      <c r="BE666" s="29"/>
      <c r="BF666" s="29"/>
      <c r="BG666" s="29"/>
      <c r="BH666" s="29"/>
      <c r="BI666" s="29"/>
      <c r="BJ666" s="29"/>
      <c r="BK666" s="29"/>
      <c r="BL666" s="29"/>
      <c r="BM666" s="29"/>
      <c r="BN666" s="29"/>
      <c r="BO666" s="29"/>
      <c r="BP666" s="29"/>
      <c r="BQ666" s="29"/>
      <c r="BR666" s="29"/>
      <c r="BS666" s="29"/>
    </row>
    <row r="667" spans="1:71" ht="16.5" customHeight="1" x14ac:dyDescent="0.3">
      <c r="A667" s="12"/>
      <c r="B667" s="88"/>
      <c r="C667" s="89"/>
      <c r="D667" s="89"/>
      <c r="E667" s="89"/>
      <c r="F667" s="89"/>
      <c r="G667" s="89"/>
      <c r="H667" s="89">
        <f t="shared" ref="H667:N667" si="174">+G$621+G667</f>
        <v>0.3725</v>
      </c>
      <c r="I667" s="89">
        <f t="shared" si="174"/>
        <v>0.9225000000000001</v>
      </c>
      <c r="J667" s="89">
        <f t="shared" si="174"/>
        <v>1.5525000000000002</v>
      </c>
      <c r="K667" s="89">
        <f t="shared" si="174"/>
        <v>2.1825000000000001</v>
      </c>
      <c r="L667" s="89">
        <f t="shared" si="174"/>
        <v>2.8425000000000002</v>
      </c>
      <c r="M667" s="89">
        <f t="shared" si="174"/>
        <v>3.2425000000000002</v>
      </c>
      <c r="N667" s="90">
        <f t="shared" si="174"/>
        <v>3.7125000000000004</v>
      </c>
      <c r="O667" s="19"/>
      <c r="P667" s="58" t="s">
        <v>959</v>
      </c>
      <c r="Q667" s="12"/>
      <c r="R667" s="12"/>
      <c r="S667" s="12"/>
      <c r="T667" s="12"/>
      <c r="U667" s="12"/>
      <c r="V667" s="12"/>
      <c r="W667" s="12"/>
      <c r="X667" s="12"/>
      <c r="Y667" s="12"/>
      <c r="Z667" s="12"/>
      <c r="AA667" s="12"/>
      <c r="AB667" s="12"/>
      <c r="AC667" s="12"/>
      <c r="AD667" s="12"/>
      <c r="AE667" s="12"/>
      <c r="AF667" s="12"/>
      <c r="AG667" s="12"/>
      <c r="AH667" s="12"/>
      <c r="AI667" s="12"/>
      <c r="AJ667" s="12"/>
      <c r="AK667" s="12"/>
      <c r="AL667" s="12"/>
      <c r="AM667" s="12"/>
      <c r="AN667" s="12"/>
      <c r="AO667" s="12"/>
      <c r="AP667" s="12"/>
      <c r="AQ667" s="12"/>
      <c r="AR667" s="12"/>
      <c r="AS667" s="12"/>
      <c r="AT667" s="12"/>
      <c r="AU667" s="12"/>
      <c r="AV667" s="12"/>
      <c r="AW667" s="12"/>
      <c r="AX667" s="12"/>
      <c r="AY667" s="12"/>
      <c r="AZ667" s="12"/>
      <c r="BA667" s="12"/>
      <c r="BB667" s="12"/>
      <c r="BC667" s="12"/>
      <c r="BD667" s="12"/>
      <c r="BE667" s="12"/>
      <c r="BF667" s="12"/>
      <c r="BG667" s="12"/>
      <c r="BH667" s="12"/>
      <c r="BI667" s="12"/>
      <c r="BJ667" s="12"/>
      <c r="BK667" s="12"/>
      <c r="BL667" s="12"/>
      <c r="BM667" s="12"/>
      <c r="BN667" s="12"/>
      <c r="BO667" s="12"/>
      <c r="BP667" s="12"/>
      <c r="BQ667" s="12"/>
      <c r="BR667" s="12"/>
      <c r="BS667" s="12"/>
    </row>
    <row r="668" spans="1:71" ht="16.5" customHeight="1" x14ac:dyDescent="0.3">
      <c r="A668" s="12"/>
      <c r="B668" s="100"/>
      <c r="C668" s="91"/>
      <c r="D668" s="91"/>
      <c r="E668" s="91"/>
      <c r="F668" s="91"/>
      <c r="G668" s="91">
        <f t="shared" ref="G668:N668" si="175">+G$631+G667</f>
        <v>15.43</v>
      </c>
      <c r="H668" s="91">
        <f t="shared" si="175"/>
        <v>18.922499999999999</v>
      </c>
      <c r="I668" s="91">
        <f t="shared" si="175"/>
        <v>20.642499999999998</v>
      </c>
      <c r="J668" s="91">
        <f t="shared" si="175"/>
        <v>22.402500000000003</v>
      </c>
      <c r="K668" s="91">
        <f t="shared" si="175"/>
        <v>22.202500000000001</v>
      </c>
      <c r="L668" s="91">
        <f t="shared" si="175"/>
        <v>21.002500000000001</v>
      </c>
      <c r="M668" s="91">
        <f t="shared" si="175"/>
        <v>20.2925</v>
      </c>
      <c r="N668" s="92">
        <f t="shared" si="175"/>
        <v>17.3125</v>
      </c>
      <c r="O668" s="19"/>
      <c r="P668" s="58" t="s">
        <v>960</v>
      </c>
      <c r="Q668" s="12"/>
      <c r="R668" s="12"/>
      <c r="S668" s="12"/>
      <c r="T668" s="12"/>
      <c r="U668" s="12"/>
      <c r="V668" s="12"/>
      <c r="W668" s="12"/>
      <c r="X668" s="12"/>
      <c r="Y668" s="12"/>
      <c r="Z668" s="12"/>
      <c r="AA668" s="12"/>
      <c r="AB668" s="12"/>
      <c r="AC668" s="12"/>
      <c r="AD668" s="12"/>
      <c r="AE668" s="12"/>
      <c r="AF668" s="12"/>
      <c r="AG668" s="12"/>
      <c r="AH668" s="12"/>
      <c r="AI668" s="12"/>
      <c r="AJ668" s="12"/>
      <c r="AK668" s="12"/>
      <c r="AL668" s="12"/>
      <c r="AM668" s="12"/>
      <c r="AN668" s="12"/>
      <c r="AO668" s="12"/>
      <c r="AP668" s="12"/>
      <c r="AQ668" s="12"/>
      <c r="AR668" s="12"/>
      <c r="AS668" s="12"/>
      <c r="AT668" s="12"/>
      <c r="AU668" s="12"/>
      <c r="AV668" s="12"/>
      <c r="AW668" s="12"/>
      <c r="AX668" s="12"/>
      <c r="AY668" s="12"/>
      <c r="AZ668" s="12"/>
      <c r="BA668" s="12"/>
      <c r="BB668" s="12"/>
      <c r="BC668" s="12"/>
      <c r="BD668" s="12"/>
      <c r="BE668" s="12"/>
      <c r="BF668" s="12"/>
      <c r="BG668" s="12"/>
      <c r="BH668" s="12"/>
      <c r="BI668" s="12"/>
      <c r="BJ668" s="12"/>
      <c r="BK668" s="12"/>
      <c r="BL668" s="12"/>
      <c r="BM668" s="12"/>
      <c r="BN668" s="12"/>
      <c r="BO668" s="12"/>
      <c r="BP668" s="12"/>
      <c r="BQ668" s="12"/>
      <c r="BR668" s="12"/>
      <c r="BS668" s="12"/>
    </row>
    <row r="669" spans="1:71" ht="16.5" customHeight="1" x14ac:dyDescent="0.3">
      <c r="A669" s="12"/>
      <c r="B669" s="93"/>
      <c r="C669" s="12"/>
      <c r="D669" s="12"/>
      <c r="E669" s="12"/>
      <c r="F669" s="12"/>
      <c r="G669" s="12"/>
      <c r="H669" s="12"/>
      <c r="I669" s="94"/>
      <c r="J669" s="94"/>
      <c r="K669" s="94"/>
      <c r="L669" s="94"/>
      <c r="M669" s="94"/>
      <c r="N669" s="101">
        <f>+N668/G668-1</f>
        <v>0.12200259235256006</v>
      </c>
      <c r="O669" s="19"/>
      <c r="P669" s="95" t="s">
        <v>961</v>
      </c>
      <c r="Q669" s="12"/>
      <c r="R669" s="12"/>
      <c r="S669" s="12"/>
      <c r="T669" s="12"/>
      <c r="U669" s="12"/>
      <c r="V669" s="12"/>
      <c r="W669" s="12"/>
      <c r="X669" s="12"/>
      <c r="Y669" s="12"/>
      <c r="Z669" s="12"/>
      <c r="AA669" s="12"/>
      <c r="AB669" s="12"/>
      <c r="AC669" s="12"/>
      <c r="AD669" s="12"/>
      <c r="AE669" s="12"/>
      <c r="AF669" s="12"/>
      <c r="AG669" s="12"/>
      <c r="AH669" s="12"/>
      <c r="AI669" s="12"/>
      <c r="AJ669" s="12"/>
      <c r="AK669" s="12"/>
      <c r="AL669" s="12"/>
      <c r="AM669" s="12"/>
      <c r="AN669" s="12"/>
      <c r="AO669" s="12"/>
      <c r="AP669" s="12"/>
      <c r="AQ669" s="12"/>
      <c r="AR669" s="12"/>
      <c r="AS669" s="12"/>
      <c r="AT669" s="12"/>
      <c r="AU669" s="12"/>
      <c r="AV669" s="12"/>
      <c r="AW669" s="12"/>
      <c r="AX669" s="12"/>
      <c r="AY669" s="12"/>
      <c r="AZ669" s="12"/>
      <c r="BA669" s="12"/>
      <c r="BB669" s="12"/>
      <c r="BC669" s="12"/>
      <c r="BD669" s="12"/>
      <c r="BE669" s="12"/>
      <c r="BF669" s="12"/>
      <c r="BG669" s="12"/>
      <c r="BH669" s="12"/>
      <c r="BI669" s="12"/>
      <c r="BJ669" s="12"/>
      <c r="BK669" s="12"/>
      <c r="BL669" s="12"/>
      <c r="BM669" s="12"/>
      <c r="BN669" s="12"/>
      <c r="BO669" s="12"/>
      <c r="BP669" s="12"/>
      <c r="BQ669" s="12"/>
      <c r="BR669" s="12"/>
      <c r="BS669" s="12"/>
    </row>
    <row r="670" spans="1:71" ht="16.5" customHeight="1" x14ac:dyDescent="0.3">
      <c r="A670" s="29"/>
      <c r="B670" s="96"/>
      <c r="C670" s="97"/>
      <c r="D670" s="97"/>
      <c r="E670" s="97"/>
      <c r="F670" s="97"/>
      <c r="G670" s="97"/>
      <c r="H670" s="97">
        <f t="shared" ref="H670:N670" si="176">RATE(H$324-$G$324,,-$G668,H668)</f>
        <v>0.22634478289047325</v>
      </c>
      <c r="I670" s="97">
        <f t="shared" si="176"/>
        <v>0.15663993661345008</v>
      </c>
      <c r="J670" s="97">
        <f t="shared" si="176"/>
        <v>0.13234001105180815</v>
      </c>
      <c r="K670" s="97">
        <f t="shared" si="176"/>
        <v>9.5239222225681736E-2</v>
      </c>
      <c r="L670" s="97">
        <f t="shared" si="176"/>
        <v>6.3606575184496236E-2</v>
      </c>
      <c r="M670" s="97">
        <f t="shared" si="176"/>
        <v>4.6714574702709351E-2</v>
      </c>
      <c r="N670" s="98">
        <f t="shared" si="176"/>
        <v>1.6580980370038266E-2</v>
      </c>
      <c r="O670" s="29"/>
      <c r="P670" s="99" t="s">
        <v>962</v>
      </c>
      <c r="Q670" s="29"/>
      <c r="R670" s="29"/>
      <c r="S670" s="29"/>
      <c r="T670" s="29"/>
      <c r="U670" s="29"/>
      <c r="V670" s="29"/>
      <c r="W670" s="29"/>
      <c r="X670" s="29"/>
      <c r="Y670" s="29"/>
      <c r="Z670" s="29"/>
      <c r="AA670" s="29"/>
      <c r="AB670" s="29"/>
      <c r="AC670" s="29"/>
      <c r="AD670" s="29"/>
      <c r="AE670" s="29"/>
      <c r="AF670" s="29"/>
      <c r="AG670" s="29"/>
      <c r="AH670" s="29"/>
      <c r="AI670" s="29"/>
      <c r="AJ670" s="29"/>
      <c r="AK670" s="29"/>
      <c r="AL670" s="29"/>
      <c r="AM670" s="29"/>
      <c r="AN670" s="29"/>
      <c r="AO670" s="29"/>
      <c r="AP670" s="29"/>
      <c r="AQ670" s="29"/>
      <c r="AR670" s="29"/>
      <c r="AS670" s="29"/>
      <c r="AT670" s="29"/>
      <c r="AU670" s="29"/>
      <c r="AV670" s="29"/>
      <c r="AW670" s="29"/>
      <c r="AX670" s="29"/>
      <c r="AY670" s="29"/>
      <c r="AZ670" s="29"/>
      <c r="BA670" s="29"/>
      <c r="BB670" s="29"/>
      <c r="BC670" s="29"/>
      <c r="BD670" s="29"/>
      <c r="BE670" s="29"/>
      <c r="BF670" s="29"/>
      <c r="BG670" s="29"/>
      <c r="BH670" s="29"/>
      <c r="BI670" s="29"/>
      <c r="BJ670" s="29"/>
      <c r="BK670" s="29"/>
      <c r="BL670" s="29"/>
      <c r="BM670" s="29"/>
      <c r="BN670" s="29"/>
      <c r="BO670" s="29"/>
      <c r="BP670" s="29"/>
      <c r="BQ670" s="29"/>
      <c r="BR670" s="29"/>
      <c r="BS670" s="29"/>
    </row>
    <row r="671" spans="1:71" ht="16.5" customHeight="1" x14ac:dyDescent="0.3">
      <c r="A671" s="12"/>
      <c r="B671" s="88"/>
      <c r="C671" s="89"/>
      <c r="D671" s="89"/>
      <c r="E671" s="89"/>
      <c r="F671" s="89"/>
      <c r="G671" s="89"/>
      <c r="H671" s="89"/>
      <c r="I671" s="89">
        <f t="shared" ref="I671:N671" si="177">+H$621+H671</f>
        <v>0.55000000000000004</v>
      </c>
      <c r="J671" s="89">
        <f t="shared" si="177"/>
        <v>1.1800000000000002</v>
      </c>
      <c r="K671" s="89">
        <f t="shared" si="177"/>
        <v>1.81</v>
      </c>
      <c r="L671" s="89">
        <f t="shared" si="177"/>
        <v>2.4700000000000002</v>
      </c>
      <c r="M671" s="89">
        <f t="shared" si="177"/>
        <v>2.87</v>
      </c>
      <c r="N671" s="90">
        <f t="shared" si="177"/>
        <v>3.34</v>
      </c>
      <c r="O671" s="19"/>
      <c r="P671" s="58" t="s">
        <v>959</v>
      </c>
      <c r="Q671" s="12"/>
      <c r="R671" s="12"/>
      <c r="S671" s="12"/>
      <c r="T671" s="12"/>
      <c r="U671" s="12"/>
      <c r="V671" s="12"/>
      <c r="W671" s="12"/>
      <c r="X671" s="12"/>
      <c r="Y671" s="12"/>
      <c r="Z671" s="12"/>
      <c r="AA671" s="12"/>
      <c r="AB671" s="12"/>
      <c r="AC671" s="12"/>
      <c r="AD671" s="12"/>
      <c r="AE671" s="12"/>
      <c r="AF671" s="12"/>
      <c r="AG671" s="12"/>
      <c r="AH671" s="12"/>
      <c r="AI671" s="12"/>
      <c r="AJ671" s="12"/>
      <c r="AK671" s="12"/>
      <c r="AL671" s="12"/>
      <c r="AM671" s="12"/>
      <c r="AN671" s="12"/>
      <c r="AO671" s="12"/>
      <c r="AP671" s="12"/>
      <c r="AQ671" s="12"/>
      <c r="AR671" s="12"/>
      <c r="AS671" s="12"/>
      <c r="AT671" s="12"/>
      <c r="AU671" s="12"/>
      <c r="AV671" s="12"/>
      <c r="AW671" s="12"/>
      <c r="AX671" s="12"/>
      <c r="AY671" s="12"/>
      <c r="AZ671" s="12"/>
      <c r="BA671" s="12"/>
      <c r="BB671" s="12"/>
      <c r="BC671" s="12"/>
      <c r="BD671" s="12"/>
      <c r="BE671" s="12"/>
      <c r="BF671" s="12"/>
      <c r="BG671" s="12"/>
      <c r="BH671" s="12"/>
      <c r="BI671" s="12"/>
      <c r="BJ671" s="12"/>
      <c r="BK671" s="12"/>
      <c r="BL671" s="12"/>
      <c r="BM671" s="12"/>
      <c r="BN671" s="12"/>
      <c r="BO671" s="12"/>
      <c r="BP671" s="12"/>
      <c r="BQ671" s="12"/>
      <c r="BR671" s="12"/>
      <c r="BS671" s="12"/>
    </row>
    <row r="672" spans="1:71" ht="16.5" customHeight="1" x14ac:dyDescent="0.3">
      <c r="A672" s="12"/>
      <c r="B672" s="100"/>
      <c r="C672" s="91"/>
      <c r="D672" s="91"/>
      <c r="E672" s="91"/>
      <c r="F672" s="91"/>
      <c r="G672" s="91"/>
      <c r="H672" s="91">
        <f t="shared" ref="H672:N672" si="178">+H$631+H671</f>
        <v>18.55</v>
      </c>
      <c r="I672" s="91">
        <f t="shared" si="178"/>
        <v>20.27</v>
      </c>
      <c r="J672" s="91">
        <f t="shared" si="178"/>
        <v>22.03</v>
      </c>
      <c r="K672" s="91">
        <f t="shared" si="178"/>
        <v>21.83</v>
      </c>
      <c r="L672" s="91">
        <f t="shared" si="178"/>
        <v>20.63</v>
      </c>
      <c r="M672" s="91">
        <f t="shared" si="178"/>
        <v>19.920000000000002</v>
      </c>
      <c r="N672" s="92">
        <f t="shared" si="178"/>
        <v>16.939999999999998</v>
      </c>
      <c r="O672" s="19"/>
      <c r="P672" s="58" t="s">
        <v>960</v>
      </c>
      <c r="Q672" s="12"/>
      <c r="R672" s="12"/>
      <c r="S672" s="12"/>
      <c r="T672" s="12"/>
      <c r="U672" s="12"/>
      <c r="V672" s="12"/>
      <c r="W672" s="12"/>
      <c r="X672" s="12"/>
      <c r="Y672" s="12"/>
      <c r="Z672" s="12"/>
      <c r="AA672" s="12"/>
      <c r="AB672" s="12"/>
      <c r="AC672" s="12"/>
      <c r="AD672" s="12"/>
      <c r="AE672" s="12"/>
      <c r="AF672" s="12"/>
      <c r="AG672" s="12"/>
      <c r="AH672" s="12"/>
      <c r="AI672" s="12"/>
      <c r="AJ672" s="12"/>
      <c r="AK672" s="12"/>
      <c r="AL672" s="12"/>
      <c r="AM672" s="12"/>
      <c r="AN672" s="12"/>
      <c r="AO672" s="12"/>
      <c r="AP672" s="12"/>
      <c r="AQ672" s="12"/>
      <c r="AR672" s="12"/>
      <c r="AS672" s="12"/>
      <c r="AT672" s="12"/>
      <c r="AU672" s="12"/>
      <c r="AV672" s="12"/>
      <c r="AW672" s="12"/>
      <c r="AX672" s="12"/>
      <c r="AY672" s="12"/>
      <c r="AZ672" s="12"/>
      <c r="BA672" s="12"/>
      <c r="BB672" s="12"/>
      <c r="BC672" s="12"/>
      <c r="BD672" s="12"/>
      <c r="BE672" s="12"/>
      <c r="BF672" s="12"/>
      <c r="BG672" s="12"/>
      <c r="BH672" s="12"/>
      <c r="BI672" s="12"/>
      <c r="BJ672" s="12"/>
      <c r="BK672" s="12"/>
      <c r="BL672" s="12"/>
      <c r="BM672" s="12"/>
      <c r="BN672" s="12"/>
      <c r="BO672" s="12"/>
      <c r="BP672" s="12"/>
      <c r="BQ672" s="12"/>
      <c r="BR672" s="12"/>
      <c r="BS672" s="12"/>
    </row>
    <row r="673" spans="1:71" ht="16.5" customHeight="1" x14ac:dyDescent="0.3">
      <c r="A673" s="12"/>
      <c r="B673" s="93"/>
      <c r="C673" s="12"/>
      <c r="D673" s="12"/>
      <c r="E673" s="12"/>
      <c r="F673" s="12"/>
      <c r="G673" s="12"/>
      <c r="H673" s="12"/>
      <c r="I673" s="94"/>
      <c r="J673" s="94"/>
      <c r="K673" s="94"/>
      <c r="L673" s="94"/>
      <c r="M673" s="94"/>
      <c r="N673" s="101">
        <f>+N672/H672-1</f>
        <v>-8.6792452830188882E-2</v>
      </c>
      <c r="O673" s="19"/>
      <c r="P673" s="95" t="s">
        <v>961</v>
      </c>
      <c r="Q673" s="12"/>
      <c r="R673" s="12"/>
      <c r="S673" s="12"/>
      <c r="T673" s="12"/>
      <c r="U673" s="12"/>
      <c r="V673" s="12"/>
      <c r="W673" s="12"/>
      <c r="X673" s="12"/>
      <c r="Y673" s="12"/>
      <c r="Z673" s="12"/>
      <c r="AA673" s="12"/>
      <c r="AB673" s="12"/>
      <c r="AC673" s="12"/>
      <c r="AD673" s="12"/>
      <c r="AE673" s="12"/>
      <c r="AF673" s="12"/>
      <c r="AG673" s="12"/>
      <c r="AH673" s="12"/>
      <c r="AI673" s="12"/>
      <c r="AJ673" s="12"/>
      <c r="AK673" s="12"/>
      <c r="AL673" s="12"/>
      <c r="AM673" s="12"/>
      <c r="AN673" s="12"/>
      <c r="AO673" s="12"/>
      <c r="AP673" s="12"/>
      <c r="AQ673" s="12"/>
      <c r="AR673" s="12"/>
      <c r="AS673" s="12"/>
      <c r="AT673" s="12"/>
      <c r="AU673" s="12"/>
      <c r="AV673" s="12"/>
      <c r="AW673" s="12"/>
      <c r="AX673" s="12"/>
      <c r="AY673" s="12"/>
      <c r="AZ673" s="12"/>
      <c r="BA673" s="12"/>
      <c r="BB673" s="12"/>
      <c r="BC673" s="12"/>
      <c r="BD673" s="12"/>
      <c r="BE673" s="12"/>
      <c r="BF673" s="12"/>
      <c r="BG673" s="12"/>
      <c r="BH673" s="12"/>
      <c r="BI673" s="12"/>
      <c r="BJ673" s="12"/>
      <c r="BK673" s="12"/>
      <c r="BL673" s="12"/>
      <c r="BM673" s="12"/>
      <c r="BN673" s="12"/>
      <c r="BO673" s="12"/>
      <c r="BP673" s="12"/>
      <c r="BQ673" s="12"/>
      <c r="BR673" s="12"/>
      <c r="BS673" s="12"/>
    </row>
    <row r="674" spans="1:71" ht="16.5" customHeight="1" x14ac:dyDescent="0.3">
      <c r="A674" s="29"/>
      <c r="B674" s="96"/>
      <c r="C674" s="97"/>
      <c r="D674" s="97"/>
      <c r="E674" s="97"/>
      <c r="F674" s="97"/>
      <c r="G674" s="97"/>
      <c r="H674" s="97"/>
      <c r="I674" s="97">
        <f t="shared" ref="I674:N674" si="179">RATE(I$324-$H$324,,-$H672,I672)</f>
        <v>9.2722371967654926E-2</v>
      </c>
      <c r="J674" s="97">
        <f t="shared" si="179"/>
        <v>8.9771112742082063E-2</v>
      </c>
      <c r="K674" s="97">
        <f t="shared" si="179"/>
        <v>5.5771515352935452E-2</v>
      </c>
      <c r="L674" s="97">
        <f t="shared" si="179"/>
        <v>2.6925240778372436E-2</v>
      </c>
      <c r="M674" s="97">
        <f t="shared" si="179"/>
        <v>1.4352920678355021E-2</v>
      </c>
      <c r="N674" s="98">
        <f t="shared" si="179"/>
        <v>-1.5018102979291598E-2</v>
      </c>
      <c r="O674" s="29"/>
      <c r="P674" s="99" t="s">
        <v>962</v>
      </c>
      <c r="Q674" s="29"/>
      <c r="R674" s="29"/>
      <c r="S674" s="29"/>
      <c r="T674" s="29"/>
      <c r="U674" s="29"/>
      <c r="V674" s="29"/>
      <c r="W674" s="29"/>
      <c r="X674" s="29"/>
      <c r="Y674" s="29"/>
      <c r="Z674" s="29"/>
      <c r="AA674" s="29"/>
      <c r="AB674" s="29"/>
      <c r="AC674" s="29"/>
      <c r="AD674" s="29"/>
      <c r="AE674" s="29"/>
      <c r="AF674" s="29"/>
      <c r="AG674" s="29"/>
      <c r="AH674" s="29"/>
      <c r="AI674" s="29"/>
      <c r="AJ674" s="29"/>
      <c r="AK674" s="29"/>
      <c r="AL674" s="29"/>
      <c r="AM674" s="29"/>
      <c r="AN674" s="29"/>
      <c r="AO674" s="29"/>
      <c r="AP674" s="29"/>
      <c r="AQ674" s="29"/>
      <c r="AR674" s="29"/>
      <c r="AS674" s="29"/>
      <c r="AT674" s="29"/>
      <c r="AU674" s="29"/>
      <c r="AV674" s="29"/>
      <c r="AW674" s="29"/>
      <c r="AX674" s="29"/>
      <c r="AY674" s="29"/>
      <c r="AZ674" s="29"/>
      <c r="BA674" s="29"/>
      <c r="BB674" s="29"/>
      <c r="BC674" s="29"/>
      <c r="BD674" s="29"/>
      <c r="BE674" s="29"/>
      <c r="BF674" s="29"/>
      <c r="BG674" s="29"/>
      <c r="BH674" s="29"/>
      <c r="BI674" s="29"/>
      <c r="BJ674" s="29"/>
      <c r="BK674" s="29"/>
      <c r="BL674" s="29"/>
      <c r="BM674" s="29"/>
      <c r="BN674" s="29"/>
      <c r="BO674" s="29"/>
      <c r="BP674" s="29"/>
      <c r="BQ674" s="29"/>
      <c r="BR674" s="29"/>
      <c r="BS674" s="29"/>
    </row>
    <row r="675" spans="1:71" ht="16.5" customHeight="1" x14ac:dyDescent="0.3">
      <c r="A675" s="12"/>
      <c r="B675" s="88"/>
      <c r="C675" s="89"/>
      <c r="D675" s="89"/>
      <c r="E675" s="89"/>
      <c r="F675" s="89"/>
      <c r="G675" s="89"/>
      <c r="H675" s="89"/>
      <c r="I675" s="89"/>
      <c r="J675" s="89">
        <f t="shared" ref="J675:N675" si="180">+I$621+I675</f>
        <v>0.63</v>
      </c>
      <c r="K675" s="89">
        <f t="shared" si="180"/>
        <v>1.26</v>
      </c>
      <c r="L675" s="89">
        <f t="shared" si="180"/>
        <v>1.92</v>
      </c>
      <c r="M675" s="89">
        <f t="shared" si="180"/>
        <v>2.3199999999999998</v>
      </c>
      <c r="N675" s="90">
        <f t="shared" si="180"/>
        <v>2.79</v>
      </c>
      <c r="O675" s="19"/>
      <c r="P675" s="58" t="s">
        <v>959</v>
      </c>
      <c r="Q675" s="12"/>
      <c r="R675" s="12"/>
      <c r="S675" s="12"/>
      <c r="T675" s="12"/>
      <c r="U675" s="12"/>
      <c r="V675" s="12"/>
      <c r="W675" s="12"/>
      <c r="X675" s="12"/>
      <c r="Y675" s="12"/>
      <c r="Z675" s="12"/>
      <c r="AA675" s="12"/>
      <c r="AB675" s="12"/>
      <c r="AC675" s="12"/>
      <c r="AD675" s="12"/>
      <c r="AE675" s="12"/>
      <c r="AF675" s="12"/>
      <c r="AG675" s="12"/>
      <c r="AH675" s="12"/>
      <c r="AI675" s="12"/>
      <c r="AJ675" s="12"/>
      <c r="AK675" s="12"/>
      <c r="AL675" s="12"/>
      <c r="AM675" s="12"/>
      <c r="AN675" s="12"/>
      <c r="AO675" s="12"/>
      <c r="AP675" s="12"/>
      <c r="AQ675" s="12"/>
      <c r="AR675" s="12"/>
      <c r="AS675" s="12"/>
      <c r="AT675" s="12"/>
      <c r="AU675" s="12"/>
      <c r="AV675" s="12"/>
      <c r="AW675" s="12"/>
      <c r="AX675" s="12"/>
      <c r="AY675" s="12"/>
      <c r="AZ675" s="12"/>
      <c r="BA675" s="12"/>
      <c r="BB675" s="12"/>
      <c r="BC675" s="12"/>
      <c r="BD675" s="12"/>
      <c r="BE675" s="12"/>
      <c r="BF675" s="12"/>
      <c r="BG675" s="12"/>
      <c r="BH675" s="12"/>
      <c r="BI675" s="12"/>
      <c r="BJ675" s="12"/>
      <c r="BK675" s="12"/>
      <c r="BL675" s="12"/>
      <c r="BM675" s="12"/>
      <c r="BN675" s="12"/>
      <c r="BO675" s="12"/>
      <c r="BP675" s="12"/>
      <c r="BQ675" s="12"/>
      <c r="BR675" s="12"/>
      <c r="BS675" s="12"/>
    </row>
    <row r="676" spans="1:71" ht="16.5" customHeight="1" x14ac:dyDescent="0.3">
      <c r="A676" s="12"/>
      <c r="B676" s="100"/>
      <c r="C676" s="91"/>
      <c r="D676" s="91"/>
      <c r="E676" s="91"/>
      <c r="F676" s="91"/>
      <c r="G676" s="91"/>
      <c r="H676" s="91"/>
      <c r="I676" s="91">
        <f t="shared" ref="I676:N676" si="181">+I$631+I675</f>
        <v>19.72</v>
      </c>
      <c r="J676" s="91">
        <f t="shared" si="181"/>
        <v>21.48</v>
      </c>
      <c r="K676" s="91">
        <f t="shared" si="181"/>
        <v>21.28</v>
      </c>
      <c r="L676" s="91">
        <f t="shared" si="181"/>
        <v>20.079999999999998</v>
      </c>
      <c r="M676" s="91">
        <f t="shared" si="181"/>
        <v>19.37</v>
      </c>
      <c r="N676" s="92">
        <f t="shared" si="181"/>
        <v>16.39</v>
      </c>
      <c r="O676" s="19"/>
      <c r="P676" s="58" t="s">
        <v>960</v>
      </c>
      <c r="Q676" s="12"/>
      <c r="R676" s="12"/>
      <c r="S676" s="12"/>
      <c r="T676" s="12"/>
      <c r="U676" s="12"/>
      <c r="V676" s="12"/>
      <c r="W676" s="12"/>
      <c r="X676" s="12"/>
      <c r="Y676" s="12"/>
      <c r="Z676" s="12"/>
      <c r="AA676" s="12"/>
      <c r="AB676" s="12"/>
      <c r="AC676" s="12"/>
      <c r="AD676" s="12"/>
      <c r="AE676" s="12"/>
      <c r="AF676" s="12"/>
      <c r="AG676" s="12"/>
      <c r="AH676" s="12"/>
      <c r="AI676" s="12"/>
      <c r="AJ676" s="12"/>
      <c r="AK676" s="12"/>
      <c r="AL676" s="12"/>
      <c r="AM676" s="12"/>
      <c r="AN676" s="12"/>
      <c r="AO676" s="12"/>
      <c r="AP676" s="12"/>
      <c r="AQ676" s="12"/>
      <c r="AR676" s="12"/>
      <c r="AS676" s="12"/>
      <c r="AT676" s="12"/>
      <c r="AU676" s="12"/>
      <c r="AV676" s="12"/>
      <c r="AW676" s="12"/>
      <c r="AX676" s="12"/>
      <c r="AY676" s="12"/>
      <c r="AZ676" s="12"/>
      <c r="BA676" s="12"/>
      <c r="BB676" s="12"/>
      <c r="BC676" s="12"/>
      <c r="BD676" s="12"/>
      <c r="BE676" s="12"/>
      <c r="BF676" s="12"/>
      <c r="BG676" s="12"/>
      <c r="BH676" s="12"/>
      <c r="BI676" s="12"/>
      <c r="BJ676" s="12"/>
      <c r="BK676" s="12"/>
      <c r="BL676" s="12"/>
      <c r="BM676" s="12"/>
      <c r="BN676" s="12"/>
      <c r="BO676" s="12"/>
      <c r="BP676" s="12"/>
      <c r="BQ676" s="12"/>
      <c r="BR676" s="12"/>
      <c r="BS676" s="12"/>
    </row>
    <row r="677" spans="1:71" ht="16.5" customHeight="1" x14ac:dyDescent="0.3">
      <c r="A677" s="12"/>
      <c r="B677" s="93"/>
      <c r="C677" s="12"/>
      <c r="D677" s="12"/>
      <c r="E677" s="12"/>
      <c r="F677" s="12"/>
      <c r="G677" s="12"/>
      <c r="H677" s="12"/>
      <c r="I677" s="94"/>
      <c r="J677" s="94"/>
      <c r="K677" s="94"/>
      <c r="L677" s="94"/>
      <c r="M677" s="94"/>
      <c r="N677" s="101">
        <f>+N676/I676-1</f>
        <v>-0.16886409736308305</v>
      </c>
      <c r="O677" s="19"/>
      <c r="P677" s="95" t="s">
        <v>961</v>
      </c>
      <c r="Q677" s="12"/>
      <c r="R677" s="12"/>
      <c r="S677" s="12"/>
      <c r="T677" s="12"/>
      <c r="U677" s="12"/>
      <c r="V677" s="12"/>
      <c r="W677" s="12"/>
      <c r="X677" s="12"/>
      <c r="Y677" s="12"/>
      <c r="Z677" s="12"/>
      <c r="AA677" s="12"/>
      <c r="AB677" s="12"/>
      <c r="AC677" s="12"/>
      <c r="AD677" s="12"/>
      <c r="AE677" s="12"/>
      <c r="AF677" s="12"/>
      <c r="AG677" s="12"/>
      <c r="AH677" s="12"/>
      <c r="AI677" s="12"/>
      <c r="AJ677" s="12"/>
      <c r="AK677" s="12"/>
      <c r="AL677" s="12"/>
      <c r="AM677" s="12"/>
      <c r="AN677" s="12"/>
      <c r="AO677" s="12"/>
      <c r="AP677" s="12"/>
      <c r="AQ677" s="12"/>
      <c r="AR677" s="12"/>
      <c r="AS677" s="12"/>
      <c r="AT677" s="12"/>
      <c r="AU677" s="12"/>
      <c r="AV677" s="12"/>
      <c r="AW677" s="12"/>
      <c r="AX677" s="12"/>
      <c r="AY677" s="12"/>
      <c r="AZ677" s="12"/>
      <c r="BA677" s="12"/>
      <c r="BB677" s="12"/>
      <c r="BC677" s="12"/>
      <c r="BD677" s="12"/>
      <c r="BE677" s="12"/>
      <c r="BF677" s="12"/>
      <c r="BG677" s="12"/>
      <c r="BH677" s="12"/>
      <c r="BI677" s="12"/>
      <c r="BJ677" s="12"/>
      <c r="BK677" s="12"/>
      <c r="BL677" s="12"/>
      <c r="BM677" s="12"/>
      <c r="BN677" s="12"/>
      <c r="BO677" s="12"/>
      <c r="BP677" s="12"/>
      <c r="BQ677" s="12"/>
      <c r="BR677" s="12"/>
      <c r="BS677" s="12"/>
    </row>
    <row r="678" spans="1:71" ht="16.5" customHeight="1" x14ac:dyDescent="0.3">
      <c r="A678" s="29"/>
      <c r="B678" s="96"/>
      <c r="C678" s="97"/>
      <c r="D678" s="97"/>
      <c r="E678" s="97"/>
      <c r="F678" s="97"/>
      <c r="G678" s="97"/>
      <c r="H678" s="97"/>
      <c r="I678" s="97"/>
      <c r="J678" s="97">
        <f t="shared" ref="J678:N678" si="182">RATE(J$324-$I$324,,-$I676,J676)</f>
        <v>8.9249492900608629E-2</v>
      </c>
      <c r="K678" s="97">
        <f t="shared" si="182"/>
        <v>3.8800993970015588E-2</v>
      </c>
      <c r="L678" s="97">
        <f t="shared" si="182"/>
        <v>6.0485341707725198E-3</v>
      </c>
      <c r="M678" s="97">
        <f t="shared" si="182"/>
        <v>-4.4669612567013227E-3</v>
      </c>
      <c r="N678" s="98">
        <f t="shared" si="182"/>
        <v>-3.6316532284702226E-2</v>
      </c>
      <c r="O678" s="29"/>
      <c r="P678" s="99" t="s">
        <v>962</v>
      </c>
      <c r="Q678" s="29"/>
      <c r="R678" s="29"/>
      <c r="S678" s="29"/>
      <c r="T678" s="29"/>
      <c r="U678" s="29"/>
      <c r="V678" s="29"/>
      <c r="W678" s="29"/>
      <c r="X678" s="29"/>
      <c r="Y678" s="29"/>
      <c r="Z678" s="29"/>
      <c r="AA678" s="29"/>
      <c r="AB678" s="29"/>
      <c r="AC678" s="29"/>
      <c r="AD678" s="29"/>
      <c r="AE678" s="29"/>
      <c r="AF678" s="29"/>
      <c r="AG678" s="29"/>
      <c r="AH678" s="29"/>
      <c r="AI678" s="29"/>
      <c r="AJ678" s="29"/>
      <c r="AK678" s="29"/>
      <c r="AL678" s="29"/>
      <c r="AM678" s="29"/>
      <c r="AN678" s="29"/>
      <c r="AO678" s="29"/>
      <c r="AP678" s="29"/>
      <c r="AQ678" s="29"/>
      <c r="AR678" s="29"/>
      <c r="AS678" s="29"/>
      <c r="AT678" s="29"/>
      <c r="AU678" s="29"/>
      <c r="AV678" s="29"/>
      <c r="AW678" s="29"/>
      <c r="AX678" s="29"/>
      <c r="AY678" s="29"/>
      <c r="AZ678" s="29"/>
      <c r="BA678" s="29"/>
      <c r="BB678" s="29"/>
      <c r="BC678" s="29"/>
      <c r="BD678" s="29"/>
      <c r="BE678" s="29"/>
      <c r="BF678" s="29"/>
      <c r="BG678" s="29"/>
      <c r="BH678" s="29"/>
      <c r="BI678" s="29"/>
      <c r="BJ678" s="29"/>
      <c r="BK678" s="29"/>
      <c r="BL678" s="29"/>
      <c r="BM678" s="29"/>
      <c r="BN678" s="29"/>
      <c r="BO678" s="29"/>
      <c r="BP678" s="29"/>
      <c r="BQ678" s="29"/>
      <c r="BR678" s="29"/>
      <c r="BS678" s="29"/>
    </row>
    <row r="679" spans="1:71" ht="16.5" customHeight="1" x14ac:dyDescent="0.3">
      <c r="A679" s="12"/>
      <c r="B679" s="88"/>
      <c r="C679" s="89"/>
      <c r="D679" s="89"/>
      <c r="E679" s="89"/>
      <c r="F679" s="89"/>
      <c r="G679" s="89"/>
      <c r="H679" s="89"/>
      <c r="I679" s="89"/>
      <c r="J679" s="89"/>
      <c r="K679" s="89">
        <f t="shared" ref="K679:N679" si="183">+J$621+J679</f>
        <v>0.63</v>
      </c>
      <c r="L679" s="89">
        <f t="shared" si="183"/>
        <v>1.29</v>
      </c>
      <c r="M679" s="89">
        <f t="shared" si="183"/>
        <v>1.69</v>
      </c>
      <c r="N679" s="90">
        <f t="shared" si="183"/>
        <v>2.16</v>
      </c>
      <c r="O679" s="19"/>
      <c r="P679" s="58" t="s">
        <v>959</v>
      </c>
      <c r="Q679" s="12"/>
      <c r="R679" s="12"/>
      <c r="S679" s="12"/>
      <c r="T679" s="12"/>
      <c r="U679" s="12"/>
      <c r="V679" s="12"/>
      <c r="W679" s="12"/>
      <c r="X679" s="12"/>
      <c r="Y679" s="12"/>
      <c r="Z679" s="12"/>
      <c r="AA679" s="12"/>
      <c r="AB679" s="12"/>
      <c r="AC679" s="12"/>
      <c r="AD679" s="12"/>
      <c r="AE679" s="12"/>
      <c r="AF679" s="12"/>
      <c r="AG679" s="12"/>
      <c r="AH679" s="12"/>
      <c r="AI679" s="12"/>
      <c r="AJ679" s="12"/>
      <c r="AK679" s="12"/>
      <c r="AL679" s="12"/>
      <c r="AM679" s="12"/>
      <c r="AN679" s="12"/>
      <c r="AO679" s="12"/>
      <c r="AP679" s="12"/>
      <c r="AQ679" s="12"/>
      <c r="AR679" s="12"/>
      <c r="AS679" s="12"/>
      <c r="AT679" s="12"/>
      <c r="AU679" s="12"/>
      <c r="AV679" s="12"/>
      <c r="AW679" s="12"/>
      <c r="AX679" s="12"/>
      <c r="AY679" s="12"/>
      <c r="AZ679" s="12"/>
      <c r="BA679" s="12"/>
      <c r="BB679" s="12"/>
      <c r="BC679" s="12"/>
      <c r="BD679" s="12"/>
      <c r="BE679" s="12"/>
      <c r="BF679" s="12"/>
      <c r="BG679" s="12"/>
      <c r="BH679" s="12"/>
      <c r="BI679" s="12"/>
      <c r="BJ679" s="12"/>
      <c r="BK679" s="12"/>
      <c r="BL679" s="12"/>
      <c r="BM679" s="12"/>
      <c r="BN679" s="12"/>
      <c r="BO679" s="12"/>
      <c r="BP679" s="12"/>
      <c r="BQ679" s="12"/>
      <c r="BR679" s="12"/>
      <c r="BS679" s="12"/>
    </row>
    <row r="680" spans="1:71" ht="16.5" customHeight="1" x14ac:dyDescent="0.3">
      <c r="A680" s="12"/>
      <c r="B680" s="100"/>
      <c r="C680" s="91"/>
      <c r="D680" s="91"/>
      <c r="E680" s="91"/>
      <c r="F680" s="91"/>
      <c r="G680" s="91"/>
      <c r="H680" s="91"/>
      <c r="I680" s="91"/>
      <c r="J680" s="91">
        <f t="shared" ref="J680:N680" si="184">+J$631+J679</f>
        <v>20.85</v>
      </c>
      <c r="K680" s="91">
        <f t="shared" si="184"/>
        <v>20.65</v>
      </c>
      <c r="L680" s="91">
        <f t="shared" si="184"/>
        <v>19.45</v>
      </c>
      <c r="M680" s="91">
        <f t="shared" si="184"/>
        <v>18.740000000000002</v>
      </c>
      <c r="N680" s="92">
        <f t="shared" si="184"/>
        <v>15.76</v>
      </c>
      <c r="O680" s="19"/>
      <c r="P680" s="58" t="s">
        <v>960</v>
      </c>
      <c r="Q680" s="12"/>
      <c r="R680" s="12"/>
      <c r="S680" s="12"/>
      <c r="T680" s="12"/>
      <c r="U680" s="12"/>
      <c r="V680" s="12"/>
      <c r="W680" s="12"/>
      <c r="X680" s="12"/>
      <c r="Y680" s="12"/>
      <c r="Z680" s="12"/>
      <c r="AA680" s="12"/>
      <c r="AB680" s="12"/>
      <c r="AC680" s="12"/>
      <c r="AD680" s="12"/>
      <c r="AE680" s="12"/>
      <c r="AF680" s="12"/>
      <c r="AG680" s="12"/>
      <c r="AH680" s="12"/>
      <c r="AI680" s="12"/>
      <c r="AJ680" s="12"/>
      <c r="AK680" s="12"/>
      <c r="AL680" s="12"/>
      <c r="AM680" s="12"/>
      <c r="AN680" s="12"/>
      <c r="AO680" s="12"/>
      <c r="AP680" s="12"/>
      <c r="AQ680" s="12"/>
      <c r="AR680" s="12"/>
      <c r="AS680" s="12"/>
      <c r="AT680" s="12"/>
      <c r="AU680" s="12"/>
      <c r="AV680" s="12"/>
      <c r="AW680" s="12"/>
      <c r="AX680" s="12"/>
      <c r="AY680" s="12"/>
      <c r="AZ680" s="12"/>
      <c r="BA680" s="12"/>
      <c r="BB680" s="12"/>
      <c r="BC680" s="12"/>
      <c r="BD680" s="12"/>
      <c r="BE680" s="12"/>
      <c r="BF680" s="12"/>
      <c r="BG680" s="12"/>
      <c r="BH680" s="12"/>
      <c r="BI680" s="12"/>
      <c r="BJ680" s="12"/>
      <c r="BK680" s="12"/>
      <c r="BL680" s="12"/>
      <c r="BM680" s="12"/>
      <c r="BN680" s="12"/>
      <c r="BO680" s="12"/>
      <c r="BP680" s="12"/>
      <c r="BQ680" s="12"/>
      <c r="BR680" s="12"/>
      <c r="BS680" s="12"/>
    </row>
    <row r="681" spans="1:71" ht="16.5" customHeight="1" x14ac:dyDescent="0.3">
      <c r="A681" s="12"/>
      <c r="B681" s="93"/>
      <c r="C681" s="12"/>
      <c r="D681" s="12"/>
      <c r="E681" s="12"/>
      <c r="F681" s="12"/>
      <c r="G681" s="12"/>
      <c r="H681" s="12"/>
      <c r="I681" s="94"/>
      <c r="J681" s="94"/>
      <c r="K681" s="94"/>
      <c r="L681" s="94"/>
      <c r="M681" s="94"/>
      <c r="N681" s="101">
        <f>+N680/J680-1</f>
        <v>-0.24412470023980826</v>
      </c>
      <c r="O681" s="19"/>
      <c r="P681" s="95" t="s">
        <v>961</v>
      </c>
      <c r="Q681" s="12"/>
      <c r="R681" s="12"/>
      <c r="S681" s="12"/>
      <c r="T681" s="12"/>
      <c r="U681" s="12"/>
      <c r="V681" s="12"/>
      <c r="W681" s="12"/>
      <c r="X681" s="12"/>
      <c r="Y681" s="12"/>
      <c r="Z681" s="12"/>
      <c r="AA681" s="12"/>
      <c r="AB681" s="12"/>
      <c r="AC681" s="12"/>
      <c r="AD681" s="12"/>
      <c r="AE681" s="12"/>
      <c r="AF681" s="12"/>
      <c r="AG681" s="12"/>
      <c r="AH681" s="12"/>
      <c r="AI681" s="12"/>
      <c r="AJ681" s="12"/>
      <c r="AK681" s="12"/>
      <c r="AL681" s="12"/>
      <c r="AM681" s="12"/>
      <c r="AN681" s="12"/>
      <c r="AO681" s="12"/>
      <c r="AP681" s="12"/>
      <c r="AQ681" s="12"/>
      <c r="AR681" s="12"/>
      <c r="AS681" s="12"/>
      <c r="AT681" s="12"/>
      <c r="AU681" s="12"/>
      <c r="AV681" s="12"/>
      <c r="AW681" s="12"/>
      <c r="AX681" s="12"/>
      <c r="AY681" s="12"/>
      <c r="AZ681" s="12"/>
      <c r="BA681" s="12"/>
      <c r="BB681" s="12"/>
      <c r="BC681" s="12"/>
      <c r="BD681" s="12"/>
      <c r="BE681" s="12"/>
      <c r="BF681" s="12"/>
      <c r="BG681" s="12"/>
      <c r="BH681" s="12"/>
      <c r="BI681" s="12"/>
      <c r="BJ681" s="12"/>
      <c r="BK681" s="12"/>
      <c r="BL681" s="12"/>
      <c r="BM681" s="12"/>
      <c r="BN681" s="12"/>
      <c r="BO681" s="12"/>
      <c r="BP681" s="12"/>
      <c r="BQ681" s="12"/>
      <c r="BR681" s="12"/>
      <c r="BS681" s="12"/>
    </row>
    <row r="682" spans="1:71" ht="16.5" customHeight="1" x14ac:dyDescent="0.3">
      <c r="A682" s="29"/>
      <c r="B682" s="96"/>
      <c r="C682" s="97"/>
      <c r="D682" s="97"/>
      <c r="E682" s="97"/>
      <c r="F682" s="97"/>
      <c r="G682" s="97"/>
      <c r="H682" s="97"/>
      <c r="I682" s="97"/>
      <c r="J682" s="97"/>
      <c r="K682" s="97">
        <f t="shared" ref="K682:N682" si="185">RATE(K$324-$J$324,,-$J680,K680)</f>
        <v>-9.5923261390889105E-3</v>
      </c>
      <c r="L682" s="97">
        <f t="shared" si="185"/>
        <v>-3.4156473839379961E-2</v>
      </c>
      <c r="M682" s="97">
        <f t="shared" si="185"/>
        <v>-3.4939569324639035E-2</v>
      </c>
      <c r="N682" s="98">
        <f t="shared" si="185"/>
        <v>-6.7577943008908015E-2</v>
      </c>
      <c r="O682" s="29"/>
      <c r="P682" s="99" t="s">
        <v>962</v>
      </c>
      <c r="Q682" s="29"/>
      <c r="R682" s="29"/>
      <c r="S682" s="29"/>
      <c r="T682" s="29"/>
      <c r="U682" s="29"/>
      <c r="V682" s="29"/>
      <c r="W682" s="29"/>
      <c r="X682" s="29"/>
      <c r="Y682" s="29"/>
      <c r="Z682" s="29"/>
      <c r="AA682" s="29"/>
      <c r="AB682" s="29"/>
      <c r="AC682" s="29"/>
      <c r="AD682" s="29"/>
      <c r="AE682" s="29"/>
      <c r="AF682" s="29"/>
      <c r="AG682" s="29"/>
      <c r="AH682" s="29"/>
      <c r="AI682" s="29"/>
      <c r="AJ682" s="29"/>
      <c r="AK682" s="29"/>
      <c r="AL682" s="29"/>
      <c r="AM682" s="29"/>
      <c r="AN682" s="29"/>
      <c r="AO682" s="29"/>
      <c r="AP682" s="29"/>
      <c r="AQ682" s="29"/>
      <c r="AR682" s="29"/>
      <c r="AS682" s="29"/>
      <c r="AT682" s="29"/>
      <c r="AU682" s="29"/>
      <c r="AV682" s="29"/>
      <c r="AW682" s="29"/>
      <c r="AX682" s="29"/>
      <c r="AY682" s="29"/>
      <c r="AZ682" s="29"/>
      <c r="BA682" s="29"/>
      <c r="BB682" s="29"/>
      <c r="BC682" s="29"/>
      <c r="BD682" s="29"/>
      <c r="BE682" s="29"/>
      <c r="BF682" s="29"/>
      <c r="BG682" s="29"/>
      <c r="BH682" s="29"/>
      <c r="BI682" s="29"/>
      <c r="BJ682" s="29"/>
      <c r="BK682" s="29"/>
      <c r="BL682" s="29"/>
      <c r="BM682" s="29"/>
      <c r="BN682" s="29"/>
      <c r="BO682" s="29"/>
      <c r="BP682" s="29"/>
      <c r="BQ682" s="29"/>
      <c r="BR682" s="29"/>
      <c r="BS682" s="29"/>
    </row>
    <row r="683" spans="1:71" ht="16.5" customHeight="1" x14ac:dyDescent="0.3">
      <c r="A683" s="12"/>
      <c r="B683" s="102"/>
      <c r="C683" s="103"/>
      <c r="D683" s="103"/>
      <c r="E683" s="103"/>
      <c r="F683" s="103"/>
      <c r="G683" s="103"/>
      <c r="H683" s="103"/>
      <c r="I683" s="103"/>
      <c r="J683" s="103"/>
      <c r="K683" s="103"/>
      <c r="L683" s="89">
        <f t="shared" ref="L683:N683" si="186">+K$621+K683</f>
        <v>0.66</v>
      </c>
      <c r="M683" s="89">
        <f t="shared" si="186"/>
        <v>1.06</v>
      </c>
      <c r="N683" s="90">
        <f t="shared" si="186"/>
        <v>1.53</v>
      </c>
      <c r="O683" s="19"/>
      <c r="P683" s="58" t="s">
        <v>959</v>
      </c>
      <c r="Q683" s="12"/>
      <c r="R683" s="12"/>
      <c r="S683" s="12"/>
      <c r="T683" s="12"/>
      <c r="U683" s="12"/>
      <c r="V683" s="12"/>
      <c r="W683" s="12"/>
      <c r="X683" s="12"/>
      <c r="Y683" s="12"/>
      <c r="Z683" s="12"/>
      <c r="AA683" s="12"/>
      <c r="AB683" s="12"/>
      <c r="AC683" s="12"/>
      <c r="AD683" s="12"/>
      <c r="AE683" s="12"/>
      <c r="AF683" s="12"/>
      <c r="AG683" s="12"/>
      <c r="AH683" s="12"/>
      <c r="AI683" s="12"/>
      <c r="AJ683" s="12"/>
      <c r="AK683" s="12"/>
      <c r="AL683" s="12"/>
      <c r="AM683" s="12"/>
      <c r="AN683" s="12"/>
      <c r="AO683" s="12"/>
      <c r="AP683" s="12"/>
      <c r="AQ683" s="12"/>
      <c r="AR683" s="12"/>
      <c r="AS683" s="12"/>
      <c r="AT683" s="12"/>
      <c r="AU683" s="12"/>
      <c r="AV683" s="12"/>
      <c r="AW683" s="12"/>
      <c r="AX683" s="12"/>
      <c r="AY683" s="12"/>
      <c r="AZ683" s="12"/>
      <c r="BA683" s="12"/>
      <c r="BB683" s="12"/>
      <c r="BC683" s="12"/>
      <c r="BD683" s="12"/>
      <c r="BE683" s="12"/>
      <c r="BF683" s="12"/>
      <c r="BG683" s="12"/>
      <c r="BH683" s="12"/>
      <c r="BI683" s="12"/>
      <c r="BJ683" s="12"/>
      <c r="BK683" s="12"/>
      <c r="BL683" s="12"/>
      <c r="BM683" s="12"/>
      <c r="BN683" s="12"/>
      <c r="BO683" s="12"/>
      <c r="BP683" s="12"/>
      <c r="BQ683" s="12"/>
      <c r="BR683" s="12"/>
      <c r="BS683" s="12"/>
    </row>
    <row r="684" spans="1:71" ht="16.5" customHeight="1" x14ac:dyDescent="0.3">
      <c r="A684" s="12"/>
      <c r="B684" s="100"/>
      <c r="C684" s="91"/>
      <c r="D684" s="91"/>
      <c r="E684" s="91"/>
      <c r="F684" s="91"/>
      <c r="G684" s="91"/>
      <c r="H684" s="91"/>
      <c r="I684" s="91"/>
      <c r="J684" s="91"/>
      <c r="K684" s="91">
        <f t="shared" ref="K684:N684" si="187">+K$631+K683</f>
        <v>20.02</v>
      </c>
      <c r="L684" s="91">
        <f t="shared" si="187"/>
        <v>18.82</v>
      </c>
      <c r="M684" s="91">
        <f t="shared" si="187"/>
        <v>18.11</v>
      </c>
      <c r="N684" s="92">
        <f t="shared" si="187"/>
        <v>15.129999999999999</v>
      </c>
      <c r="O684" s="19"/>
      <c r="P684" s="58" t="s">
        <v>960</v>
      </c>
      <c r="Q684" s="12"/>
      <c r="R684" s="12"/>
      <c r="S684" s="12"/>
      <c r="T684" s="12"/>
      <c r="U684" s="12"/>
      <c r="V684" s="12"/>
      <c r="W684" s="12"/>
      <c r="X684" s="12"/>
      <c r="Y684" s="12"/>
      <c r="Z684" s="12"/>
      <c r="AA684" s="12"/>
      <c r="AB684" s="12"/>
      <c r="AC684" s="12"/>
      <c r="AD684" s="12"/>
      <c r="AE684" s="12"/>
      <c r="AF684" s="12"/>
      <c r="AG684" s="12"/>
      <c r="AH684" s="12"/>
      <c r="AI684" s="12"/>
      <c r="AJ684" s="12"/>
      <c r="AK684" s="12"/>
      <c r="AL684" s="12"/>
      <c r="AM684" s="12"/>
      <c r="AN684" s="12"/>
      <c r="AO684" s="12"/>
      <c r="AP684" s="12"/>
      <c r="AQ684" s="12"/>
      <c r="AR684" s="12"/>
      <c r="AS684" s="12"/>
      <c r="AT684" s="12"/>
      <c r="AU684" s="12"/>
      <c r="AV684" s="12"/>
      <c r="AW684" s="12"/>
      <c r="AX684" s="12"/>
      <c r="AY684" s="12"/>
      <c r="AZ684" s="12"/>
      <c r="BA684" s="12"/>
      <c r="BB684" s="12"/>
      <c r="BC684" s="12"/>
      <c r="BD684" s="12"/>
      <c r="BE684" s="12"/>
      <c r="BF684" s="12"/>
      <c r="BG684" s="12"/>
      <c r="BH684" s="12"/>
      <c r="BI684" s="12"/>
      <c r="BJ684" s="12"/>
      <c r="BK684" s="12"/>
      <c r="BL684" s="12"/>
      <c r="BM684" s="12"/>
      <c r="BN684" s="12"/>
      <c r="BO684" s="12"/>
      <c r="BP684" s="12"/>
      <c r="BQ684" s="12"/>
      <c r="BR684" s="12"/>
      <c r="BS684" s="12"/>
    </row>
    <row r="685" spans="1:71" ht="16.5" customHeight="1" x14ac:dyDescent="0.3">
      <c r="A685" s="12"/>
      <c r="B685" s="93"/>
      <c r="C685" s="12"/>
      <c r="D685" s="12"/>
      <c r="E685" s="12"/>
      <c r="F685" s="12"/>
      <c r="G685" s="12"/>
      <c r="H685" s="12"/>
      <c r="I685" s="94"/>
      <c r="J685" s="94"/>
      <c r="K685" s="94"/>
      <c r="L685" s="94"/>
      <c r="M685" s="94"/>
      <c r="N685" s="101">
        <f>+N684/K684-1</f>
        <v>-0.24425574425574426</v>
      </c>
      <c r="O685" s="19"/>
      <c r="P685" s="95" t="s">
        <v>961</v>
      </c>
      <c r="Q685" s="12"/>
      <c r="R685" s="12"/>
      <c r="S685" s="12"/>
      <c r="T685" s="12"/>
      <c r="U685" s="12"/>
      <c r="V685" s="12"/>
      <c r="W685" s="12"/>
      <c r="X685" s="12"/>
      <c r="Y685" s="12"/>
      <c r="Z685" s="12"/>
      <c r="AA685" s="12"/>
      <c r="AB685" s="12"/>
      <c r="AC685" s="12"/>
      <c r="AD685" s="12"/>
      <c r="AE685" s="12"/>
      <c r="AF685" s="12"/>
      <c r="AG685" s="12"/>
      <c r="AH685" s="12"/>
      <c r="AI685" s="12"/>
      <c r="AJ685" s="12"/>
      <c r="AK685" s="12"/>
      <c r="AL685" s="12"/>
      <c r="AM685" s="12"/>
      <c r="AN685" s="12"/>
      <c r="AO685" s="12"/>
      <c r="AP685" s="12"/>
      <c r="AQ685" s="12"/>
      <c r="AR685" s="12"/>
      <c r="AS685" s="12"/>
      <c r="AT685" s="12"/>
      <c r="AU685" s="12"/>
      <c r="AV685" s="12"/>
      <c r="AW685" s="12"/>
      <c r="AX685" s="12"/>
      <c r="AY685" s="12"/>
      <c r="AZ685" s="12"/>
      <c r="BA685" s="12"/>
      <c r="BB685" s="12"/>
      <c r="BC685" s="12"/>
      <c r="BD685" s="12"/>
      <c r="BE685" s="12"/>
      <c r="BF685" s="12"/>
      <c r="BG685" s="12"/>
      <c r="BH685" s="12"/>
      <c r="BI685" s="12"/>
      <c r="BJ685" s="12"/>
      <c r="BK685" s="12"/>
      <c r="BL685" s="12"/>
      <c r="BM685" s="12"/>
      <c r="BN685" s="12"/>
      <c r="BO685" s="12"/>
      <c r="BP685" s="12"/>
      <c r="BQ685" s="12"/>
      <c r="BR685" s="12"/>
      <c r="BS685" s="12"/>
    </row>
    <row r="686" spans="1:71" ht="16.5" customHeight="1" x14ac:dyDescent="0.3">
      <c r="A686" s="29"/>
      <c r="B686" s="96"/>
      <c r="C686" s="97"/>
      <c r="D686" s="97"/>
      <c r="E686" s="97"/>
      <c r="F686" s="97"/>
      <c r="G686" s="97"/>
      <c r="H686" s="97"/>
      <c r="I686" s="97"/>
      <c r="J686" s="97"/>
      <c r="K686" s="97"/>
      <c r="L686" s="97">
        <f t="shared" ref="L686:N686" si="188">RATE(L$324-$K$324,,-$K684,L684)</f>
        <v>-5.994005994005986E-2</v>
      </c>
      <c r="M686" s="97">
        <f t="shared" si="188"/>
        <v>-4.8897794874068E-2</v>
      </c>
      <c r="N686" s="98">
        <f t="shared" si="188"/>
        <v>-8.9126043592453227E-2</v>
      </c>
      <c r="O686" s="29"/>
      <c r="P686" s="99" t="s">
        <v>962</v>
      </c>
      <c r="Q686" s="29"/>
      <c r="R686" s="29"/>
      <c r="S686" s="29"/>
      <c r="T686" s="29"/>
      <c r="U686" s="29"/>
      <c r="V686" s="29"/>
      <c r="W686" s="29"/>
      <c r="X686" s="29"/>
      <c r="Y686" s="29"/>
      <c r="Z686" s="29"/>
      <c r="AA686" s="29"/>
      <c r="AB686" s="29"/>
      <c r="AC686" s="29"/>
      <c r="AD686" s="29"/>
      <c r="AE686" s="29"/>
      <c r="AF686" s="29"/>
      <c r="AG686" s="29"/>
      <c r="AH686" s="29"/>
      <c r="AI686" s="29"/>
      <c r="AJ686" s="29"/>
      <c r="AK686" s="29"/>
      <c r="AL686" s="29"/>
      <c r="AM686" s="29"/>
      <c r="AN686" s="29"/>
      <c r="AO686" s="29"/>
      <c r="AP686" s="29"/>
      <c r="AQ686" s="29"/>
      <c r="AR686" s="29"/>
      <c r="AS686" s="29"/>
      <c r="AT686" s="29"/>
      <c r="AU686" s="29"/>
      <c r="AV686" s="29"/>
      <c r="AW686" s="29"/>
      <c r="AX686" s="29"/>
      <c r="AY686" s="29"/>
      <c r="AZ686" s="29"/>
      <c r="BA686" s="29"/>
      <c r="BB686" s="29"/>
      <c r="BC686" s="29"/>
      <c r="BD686" s="29"/>
      <c r="BE686" s="29"/>
      <c r="BF686" s="29"/>
      <c r="BG686" s="29"/>
      <c r="BH686" s="29"/>
      <c r="BI686" s="29"/>
      <c r="BJ686" s="29"/>
      <c r="BK686" s="29"/>
      <c r="BL686" s="29"/>
      <c r="BM686" s="29"/>
      <c r="BN686" s="29"/>
      <c r="BO686" s="29"/>
      <c r="BP686" s="29"/>
      <c r="BQ686" s="29"/>
      <c r="BR686" s="29"/>
      <c r="BS686" s="29"/>
    </row>
    <row r="687" spans="1:71" ht="16.5" customHeight="1" x14ac:dyDescent="0.3">
      <c r="A687" s="12"/>
      <c r="B687" s="102"/>
      <c r="C687" s="103"/>
      <c r="D687" s="103"/>
      <c r="E687" s="103"/>
      <c r="F687" s="103"/>
      <c r="G687" s="103"/>
      <c r="H687" s="103"/>
      <c r="I687" s="103"/>
      <c r="J687" s="103"/>
      <c r="K687" s="103"/>
      <c r="L687" s="103"/>
      <c r="M687" s="89">
        <f t="shared" ref="M687:N687" si="189">+L$621+L687</f>
        <v>0.4</v>
      </c>
      <c r="N687" s="90">
        <f t="shared" si="189"/>
        <v>0.87</v>
      </c>
      <c r="O687" s="19"/>
      <c r="P687" s="58" t="s">
        <v>959</v>
      </c>
      <c r="Q687" s="12"/>
      <c r="R687" s="12"/>
      <c r="S687" s="12"/>
      <c r="T687" s="12"/>
      <c r="U687" s="12"/>
      <c r="V687" s="12"/>
      <c r="W687" s="12"/>
      <c r="X687" s="12"/>
      <c r="Y687" s="12"/>
      <c r="Z687" s="12"/>
      <c r="AA687" s="12"/>
      <c r="AB687" s="12"/>
      <c r="AC687" s="12"/>
      <c r="AD687" s="12"/>
      <c r="AE687" s="12"/>
      <c r="AF687" s="12"/>
      <c r="AG687" s="12"/>
      <c r="AH687" s="12"/>
      <c r="AI687" s="12"/>
      <c r="AJ687" s="12"/>
      <c r="AK687" s="12"/>
      <c r="AL687" s="12"/>
      <c r="AM687" s="12"/>
      <c r="AN687" s="12"/>
      <c r="AO687" s="12"/>
      <c r="AP687" s="12"/>
      <c r="AQ687" s="12"/>
      <c r="AR687" s="12"/>
      <c r="AS687" s="12"/>
      <c r="AT687" s="12"/>
      <c r="AU687" s="12"/>
      <c r="AV687" s="12"/>
      <c r="AW687" s="12"/>
      <c r="AX687" s="12"/>
      <c r="AY687" s="12"/>
      <c r="AZ687" s="12"/>
      <c r="BA687" s="12"/>
      <c r="BB687" s="12"/>
      <c r="BC687" s="12"/>
      <c r="BD687" s="12"/>
      <c r="BE687" s="12"/>
      <c r="BF687" s="12"/>
      <c r="BG687" s="12"/>
      <c r="BH687" s="12"/>
      <c r="BI687" s="12"/>
      <c r="BJ687" s="12"/>
      <c r="BK687" s="12"/>
      <c r="BL687" s="12"/>
      <c r="BM687" s="12"/>
      <c r="BN687" s="12"/>
      <c r="BO687" s="12"/>
      <c r="BP687" s="12"/>
      <c r="BQ687" s="12"/>
      <c r="BR687" s="12"/>
      <c r="BS687" s="12"/>
    </row>
    <row r="688" spans="1:71" ht="16.5" customHeight="1" x14ac:dyDescent="0.3">
      <c r="A688" s="12"/>
      <c r="B688" s="100"/>
      <c r="C688" s="91"/>
      <c r="D688" s="91"/>
      <c r="E688" s="91"/>
      <c r="F688" s="91"/>
      <c r="G688" s="91"/>
      <c r="H688" s="91"/>
      <c r="I688" s="91"/>
      <c r="J688" s="91"/>
      <c r="K688" s="91"/>
      <c r="L688" s="91">
        <f t="shared" ref="L688:N688" si="190">+L$631+L687</f>
        <v>18.16</v>
      </c>
      <c r="M688" s="91">
        <f t="shared" si="190"/>
        <v>17.45</v>
      </c>
      <c r="N688" s="92">
        <f t="shared" si="190"/>
        <v>14.469999999999999</v>
      </c>
      <c r="O688" s="19"/>
      <c r="P688" s="58" t="s">
        <v>960</v>
      </c>
      <c r="Q688" s="12"/>
      <c r="R688" s="12"/>
      <c r="S688" s="12"/>
      <c r="T688" s="12"/>
      <c r="U688" s="12"/>
      <c r="V688" s="12"/>
      <c r="W688" s="12"/>
      <c r="X688" s="12"/>
      <c r="Y688" s="12"/>
      <c r="Z688" s="12"/>
      <c r="AA688" s="12"/>
      <c r="AB688" s="12"/>
      <c r="AC688" s="12"/>
      <c r="AD688" s="12"/>
      <c r="AE688" s="12"/>
      <c r="AF688" s="12"/>
      <c r="AG688" s="12"/>
      <c r="AH688" s="12"/>
      <c r="AI688" s="12"/>
      <c r="AJ688" s="12"/>
      <c r="AK688" s="12"/>
      <c r="AL688" s="12"/>
      <c r="AM688" s="12"/>
      <c r="AN688" s="12"/>
      <c r="AO688" s="12"/>
      <c r="AP688" s="12"/>
      <c r="AQ688" s="12"/>
      <c r="AR688" s="12"/>
      <c r="AS688" s="12"/>
      <c r="AT688" s="12"/>
      <c r="AU688" s="12"/>
      <c r="AV688" s="12"/>
      <c r="AW688" s="12"/>
      <c r="AX688" s="12"/>
      <c r="AY688" s="12"/>
      <c r="AZ688" s="12"/>
      <c r="BA688" s="12"/>
      <c r="BB688" s="12"/>
      <c r="BC688" s="12"/>
      <c r="BD688" s="12"/>
      <c r="BE688" s="12"/>
      <c r="BF688" s="12"/>
      <c r="BG688" s="12"/>
      <c r="BH688" s="12"/>
      <c r="BI688" s="12"/>
      <c r="BJ688" s="12"/>
      <c r="BK688" s="12"/>
      <c r="BL688" s="12"/>
      <c r="BM688" s="12"/>
      <c r="BN688" s="12"/>
      <c r="BO688" s="12"/>
      <c r="BP688" s="12"/>
      <c r="BQ688" s="12"/>
      <c r="BR688" s="12"/>
      <c r="BS688" s="12"/>
    </row>
    <row r="689" spans="1:71" ht="16.5" customHeight="1" x14ac:dyDescent="0.3">
      <c r="A689" s="12"/>
      <c r="B689" s="93"/>
      <c r="C689" s="12"/>
      <c r="D689" s="12"/>
      <c r="E689" s="12"/>
      <c r="F689" s="12"/>
      <c r="G689" s="12"/>
      <c r="H689" s="12"/>
      <c r="I689" s="94"/>
      <c r="J689" s="94"/>
      <c r="K689" s="94"/>
      <c r="L689" s="94"/>
      <c r="M689" s="94"/>
      <c r="N689" s="101">
        <f>+N688/L688-1</f>
        <v>-0.20319383259911905</v>
      </c>
      <c r="O689" s="19"/>
      <c r="P689" s="95" t="s">
        <v>961</v>
      </c>
      <c r="Q689" s="12"/>
      <c r="R689" s="12"/>
      <c r="S689" s="12"/>
      <c r="T689" s="12"/>
      <c r="U689" s="12"/>
      <c r="V689" s="12"/>
      <c r="W689" s="12"/>
      <c r="X689" s="12"/>
      <c r="Y689" s="12"/>
      <c r="Z689" s="12"/>
      <c r="AA689" s="12"/>
      <c r="AB689" s="12"/>
      <c r="AC689" s="12"/>
      <c r="AD689" s="12"/>
      <c r="AE689" s="12"/>
      <c r="AF689" s="12"/>
      <c r="AG689" s="12"/>
      <c r="AH689" s="12"/>
      <c r="AI689" s="12"/>
      <c r="AJ689" s="12"/>
      <c r="AK689" s="12"/>
      <c r="AL689" s="12"/>
      <c r="AM689" s="12"/>
      <c r="AN689" s="12"/>
      <c r="AO689" s="12"/>
      <c r="AP689" s="12"/>
      <c r="AQ689" s="12"/>
      <c r="AR689" s="12"/>
      <c r="AS689" s="12"/>
      <c r="AT689" s="12"/>
      <c r="AU689" s="12"/>
      <c r="AV689" s="12"/>
      <c r="AW689" s="12"/>
      <c r="AX689" s="12"/>
      <c r="AY689" s="12"/>
      <c r="AZ689" s="12"/>
      <c r="BA689" s="12"/>
      <c r="BB689" s="12"/>
      <c r="BC689" s="12"/>
      <c r="BD689" s="12"/>
      <c r="BE689" s="12"/>
      <c r="BF689" s="12"/>
      <c r="BG689" s="12"/>
      <c r="BH689" s="12"/>
      <c r="BI689" s="12"/>
      <c r="BJ689" s="12"/>
      <c r="BK689" s="12"/>
      <c r="BL689" s="12"/>
      <c r="BM689" s="12"/>
      <c r="BN689" s="12"/>
      <c r="BO689" s="12"/>
      <c r="BP689" s="12"/>
      <c r="BQ689" s="12"/>
      <c r="BR689" s="12"/>
      <c r="BS689" s="12"/>
    </row>
    <row r="690" spans="1:71" ht="16.5" customHeight="1" x14ac:dyDescent="0.3">
      <c r="A690" s="29"/>
      <c r="B690" s="96"/>
      <c r="C690" s="97"/>
      <c r="D690" s="97"/>
      <c r="E690" s="97"/>
      <c r="F690" s="97"/>
      <c r="G690" s="97"/>
      <c r="H690" s="97"/>
      <c r="I690" s="97"/>
      <c r="J690" s="97"/>
      <c r="K690" s="97"/>
      <c r="L690" s="97"/>
      <c r="M690" s="97">
        <f t="shared" ref="M690:N690" si="191">RATE(M$324-$L$324,,-$L688,M688)</f>
        <v>-3.9096916299559456E-2</v>
      </c>
      <c r="N690" s="98">
        <f t="shared" si="191"/>
        <v>-0.10736000123149614</v>
      </c>
      <c r="O690" s="29"/>
      <c r="P690" s="99" t="s">
        <v>962</v>
      </c>
      <c r="Q690" s="29"/>
      <c r="R690" s="29"/>
      <c r="S690" s="29"/>
      <c r="T690" s="29"/>
      <c r="U690" s="29"/>
      <c r="V690" s="29"/>
      <c r="W690" s="29"/>
      <c r="X690" s="29"/>
      <c r="Y690" s="29"/>
      <c r="Z690" s="29"/>
      <c r="AA690" s="29"/>
      <c r="AB690" s="29"/>
      <c r="AC690" s="29"/>
      <c r="AD690" s="29"/>
      <c r="AE690" s="29"/>
      <c r="AF690" s="29"/>
      <c r="AG690" s="29"/>
      <c r="AH690" s="29"/>
      <c r="AI690" s="29"/>
      <c r="AJ690" s="29"/>
      <c r="AK690" s="29"/>
      <c r="AL690" s="29"/>
      <c r="AM690" s="29"/>
      <c r="AN690" s="29"/>
      <c r="AO690" s="29"/>
      <c r="AP690" s="29"/>
      <c r="AQ690" s="29"/>
      <c r="AR690" s="29"/>
      <c r="AS690" s="29"/>
      <c r="AT690" s="29"/>
      <c r="AU690" s="29"/>
      <c r="AV690" s="29"/>
      <c r="AW690" s="29"/>
      <c r="AX690" s="29"/>
      <c r="AY690" s="29"/>
      <c r="AZ690" s="29"/>
      <c r="BA690" s="29"/>
      <c r="BB690" s="29"/>
      <c r="BC690" s="29"/>
      <c r="BD690" s="29"/>
      <c r="BE690" s="29"/>
      <c r="BF690" s="29"/>
      <c r="BG690" s="29"/>
      <c r="BH690" s="29"/>
      <c r="BI690" s="29"/>
      <c r="BJ690" s="29"/>
      <c r="BK690" s="29"/>
      <c r="BL690" s="29"/>
      <c r="BM690" s="29"/>
      <c r="BN690" s="29"/>
      <c r="BO690" s="29"/>
      <c r="BP690" s="29"/>
      <c r="BQ690" s="29"/>
      <c r="BR690" s="29"/>
      <c r="BS690" s="29"/>
    </row>
    <row r="691" spans="1:71" ht="16.5" customHeight="1" x14ac:dyDescent="0.3">
      <c r="A691" s="12"/>
      <c r="B691" s="102"/>
      <c r="C691" s="103"/>
      <c r="D691" s="103"/>
      <c r="E691" s="103"/>
      <c r="F691" s="103"/>
      <c r="G691" s="103"/>
      <c r="H691" s="103"/>
      <c r="I691" s="103"/>
      <c r="J691" s="103"/>
      <c r="K691" s="103"/>
      <c r="L691" s="103"/>
      <c r="M691" s="103"/>
      <c r="N691" s="90">
        <f>+M$621+M691</f>
        <v>0.47</v>
      </c>
      <c r="O691" s="19"/>
      <c r="P691" s="58" t="s">
        <v>959</v>
      </c>
      <c r="Q691" s="12"/>
      <c r="R691" s="12"/>
      <c r="S691" s="12"/>
      <c r="T691" s="12"/>
      <c r="U691" s="12"/>
      <c r="V691" s="12"/>
      <c r="W691" s="12"/>
      <c r="X691" s="12"/>
      <c r="Y691" s="12"/>
      <c r="Z691" s="12"/>
      <c r="AA691" s="12"/>
      <c r="AB691" s="12"/>
      <c r="AC691" s="12"/>
      <c r="AD691" s="12"/>
      <c r="AE691" s="12"/>
      <c r="AF691" s="12"/>
      <c r="AG691" s="12"/>
      <c r="AH691" s="12"/>
      <c r="AI691" s="12"/>
      <c r="AJ691" s="12"/>
      <c r="AK691" s="12"/>
      <c r="AL691" s="12"/>
      <c r="AM691" s="12"/>
      <c r="AN691" s="12"/>
      <c r="AO691" s="12"/>
      <c r="AP691" s="12"/>
      <c r="AQ691" s="12"/>
      <c r="AR691" s="12"/>
      <c r="AS691" s="12"/>
      <c r="AT691" s="12"/>
      <c r="AU691" s="12"/>
      <c r="AV691" s="12"/>
      <c r="AW691" s="12"/>
      <c r="AX691" s="12"/>
      <c r="AY691" s="12"/>
      <c r="AZ691" s="12"/>
      <c r="BA691" s="12"/>
      <c r="BB691" s="12"/>
      <c r="BC691" s="12"/>
      <c r="BD691" s="12"/>
      <c r="BE691" s="12"/>
      <c r="BF691" s="12"/>
      <c r="BG691" s="12"/>
      <c r="BH691" s="12"/>
      <c r="BI691" s="12"/>
      <c r="BJ691" s="12"/>
      <c r="BK691" s="12"/>
      <c r="BL691" s="12"/>
      <c r="BM691" s="12"/>
      <c r="BN691" s="12"/>
      <c r="BO691" s="12"/>
      <c r="BP691" s="12"/>
      <c r="BQ691" s="12"/>
      <c r="BR691" s="12"/>
      <c r="BS691" s="12"/>
    </row>
    <row r="692" spans="1:71" ht="16.5" customHeight="1" x14ac:dyDescent="0.3">
      <c r="A692" s="12"/>
      <c r="B692" s="100"/>
      <c r="C692" s="91"/>
      <c r="D692" s="91"/>
      <c r="E692" s="91"/>
      <c r="F692" s="91"/>
      <c r="G692" s="91"/>
      <c r="H692" s="91"/>
      <c r="I692" s="91"/>
      <c r="J692" s="91"/>
      <c r="K692" s="91"/>
      <c r="L692" s="91"/>
      <c r="M692" s="91">
        <f t="shared" ref="M692:N692" si="192">+M$631+M691</f>
        <v>17.05</v>
      </c>
      <c r="N692" s="92">
        <f t="shared" si="192"/>
        <v>14.07</v>
      </c>
      <c r="O692" s="19"/>
      <c r="P692" s="58" t="s">
        <v>960</v>
      </c>
      <c r="Q692" s="12"/>
      <c r="R692" s="12"/>
      <c r="S692" s="12"/>
      <c r="T692" s="12"/>
      <c r="U692" s="12"/>
      <c r="V692" s="12"/>
      <c r="W692" s="12"/>
      <c r="X692" s="12"/>
      <c r="Y692" s="12"/>
      <c r="Z692" s="12"/>
      <c r="AA692" s="12"/>
      <c r="AB692" s="12"/>
      <c r="AC692" s="12"/>
      <c r="AD692" s="12"/>
      <c r="AE692" s="12"/>
      <c r="AF692" s="12"/>
      <c r="AG692" s="12"/>
      <c r="AH692" s="12"/>
      <c r="AI692" s="12"/>
      <c r="AJ692" s="12"/>
      <c r="AK692" s="12"/>
      <c r="AL692" s="12"/>
      <c r="AM692" s="12"/>
      <c r="AN692" s="12"/>
      <c r="AO692" s="12"/>
      <c r="AP692" s="12"/>
      <c r="AQ692" s="12"/>
      <c r="AR692" s="12"/>
      <c r="AS692" s="12"/>
      <c r="AT692" s="12"/>
      <c r="AU692" s="12"/>
      <c r="AV692" s="12"/>
      <c r="AW692" s="12"/>
      <c r="AX692" s="12"/>
      <c r="AY692" s="12"/>
      <c r="AZ692" s="12"/>
      <c r="BA692" s="12"/>
      <c r="BB692" s="12"/>
      <c r="BC692" s="12"/>
      <c r="BD692" s="12"/>
      <c r="BE692" s="12"/>
      <c r="BF692" s="12"/>
      <c r="BG692" s="12"/>
      <c r="BH692" s="12"/>
      <c r="BI692" s="12"/>
      <c r="BJ692" s="12"/>
      <c r="BK692" s="12"/>
      <c r="BL692" s="12"/>
      <c r="BM692" s="12"/>
      <c r="BN692" s="12"/>
      <c r="BO692" s="12"/>
      <c r="BP692" s="12"/>
      <c r="BQ692" s="12"/>
      <c r="BR692" s="12"/>
      <c r="BS692" s="12"/>
    </row>
    <row r="693" spans="1:71" ht="16.5" customHeight="1" x14ac:dyDescent="0.3">
      <c r="A693" s="12"/>
      <c r="B693" s="93"/>
      <c r="C693" s="12"/>
      <c r="D693" s="12"/>
      <c r="E693" s="12"/>
      <c r="F693" s="12"/>
      <c r="G693" s="12"/>
      <c r="H693" s="12"/>
      <c r="I693" s="94"/>
      <c r="J693" s="94"/>
      <c r="K693" s="94"/>
      <c r="L693" s="94"/>
      <c r="M693" s="94"/>
      <c r="N693" s="101">
        <f>+N692/M692-1</f>
        <v>-0.17478005865102642</v>
      </c>
      <c r="O693" s="19"/>
      <c r="P693" s="95" t="s">
        <v>961</v>
      </c>
      <c r="Q693" s="12"/>
      <c r="R693" s="12"/>
      <c r="S693" s="12"/>
      <c r="T693" s="12"/>
      <c r="U693" s="12"/>
      <c r="V693" s="12"/>
      <c r="W693" s="12"/>
      <c r="X693" s="12"/>
      <c r="Y693" s="12"/>
      <c r="Z693" s="12"/>
      <c r="AA693" s="12"/>
      <c r="AB693" s="12"/>
      <c r="AC693" s="12"/>
      <c r="AD693" s="12"/>
      <c r="AE693" s="12"/>
      <c r="AF693" s="12"/>
      <c r="AG693" s="12"/>
      <c r="AH693" s="12"/>
      <c r="AI693" s="12"/>
      <c r="AJ693" s="12"/>
      <c r="AK693" s="12"/>
      <c r="AL693" s="12"/>
      <c r="AM693" s="12"/>
      <c r="AN693" s="12"/>
      <c r="AO693" s="12"/>
      <c r="AP693" s="12"/>
      <c r="AQ693" s="12"/>
      <c r="AR693" s="12"/>
      <c r="AS693" s="12"/>
      <c r="AT693" s="12"/>
      <c r="AU693" s="12"/>
      <c r="AV693" s="12"/>
      <c r="AW693" s="12"/>
      <c r="AX693" s="12"/>
      <c r="AY693" s="12"/>
      <c r="AZ693" s="12"/>
      <c r="BA693" s="12"/>
      <c r="BB693" s="12"/>
      <c r="BC693" s="12"/>
      <c r="BD693" s="12"/>
      <c r="BE693" s="12"/>
      <c r="BF693" s="12"/>
      <c r="BG693" s="12"/>
      <c r="BH693" s="12"/>
      <c r="BI693" s="12"/>
      <c r="BJ693" s="12"/>
      <c r="BK693" s="12"/>
      <c r="BL693" s="12"/>
      <c r="BM693" s="12"/>
      <c r="BN693" s="12"/>
      <c r="BO693" s="12"/>
      <c r="BP693" s="12"/>
      <c r="BQ693" s="12"/>
      <c r="BR693" s="12"/>
      <c r="BS693" s="12"/>
    </row>
    <row r="694" spans="1:71" ht="16.5" customHeight="1" x14ac:dyDescent="0.3">
      <c r="A694" s="29"/>
      <c r="B694" s="96"/>
      <c r="C694" s="97"/>
      <c r="D694" s="97"/>
      <c r="E694" s="97"/>
      <c r="F694" s="97"/>
      <c r="G694" s="97"/>
      <c r="H694" s="97"/>
      <c r="I694" s="97"/>
      <c r="J694" s="97"/>
      <c r="K694" s="97"/>
      <c r="L694" s="97"/>
      <c r="M694" s="97"/>
      <c r="N694" s="98">
        <f>RATE(N$324-$M$324,,-$M692,N692)</f>
        <v>-0.17478005865102647</v>
      </c>
      <c r="O694" s="29"/>
      <c r="P694" s="99" t="s">
        <v>962</v>
      </c>
      <c r="Q694" s="29"/>
      <c r="R694" s="29"/>
      <c r="S694" s="29"/>
      <c r="T694" s="29"/>
      <c r="U694" s="29"/>
      <c r="V694" s="29"/>
      <c r="W694" s="29"/>
      <c r="X694" s="29"/>
      <c r="Y694" s="29"/>
      <c r="Z694" s="29"/>
      <c r="AA694" s="29"/>
      <c r="AB694" s="29"/>
      <c r="AC694" s="29"/>
      <c r="AD694" s="29"/>
      <c r="AE694" s="29"/>
      <c r="AF694" s="29"/>
      <c r="AG694" s="29"/>
      <c r="AH694" s="29"/>
      <c r="AI694" s="29"/>
      <c r="AJ694" s="29"/>
      <c r="AK694" s="29"/>
      <c r="AL694" s="29"/>
      <c r="AM694" s="29"/>
      <c r="AN694" s="29"/>
      <c r="AO694" s="29"/>
      <c r="AP694" s="29"/>
      <c r="AQ694" s="29"/>
      <c r="AR694" s="29"/>
      <c r="AS694" s="29"/>
      <c r="AT694" s="29"/>
      <c r="AU694" s="29"/>
      <c r="AV694" s="29"/>
      <c r="AW694" s="29"/>
      <c r="AX694" s="29"/>
      <c r="AY694" s="29"/>
      <c r="AZ694" s="29"/>
      <c r="BA694" s="29"/>
      <c r="BB694" s="29"/>
      <c r="BC694" s="29"/>
      <c r="BD694" s="29"/>
      <c r="BE694" s="29"/>
      <c r="BF694" s="29"/>
      <c r="BG694" s="29"/>
      <c r="BH694" s="29"/>
      <c r="BI694" s="29"/>
      <c r="BJ694" s="29"/>
      <c r="BK694" s="29"/>
      <c r="BL694" s="29"/>
      <c r="BM694" s="29"/>
      <c r="BN694" s="29"/>
      <c r="BO694" s="29"/>
      <c r="BP694" s="29"/>
      <c r="BQ694" s="29"/>
      <c r="BR694" s="29"/>
      <c r="BS694" s="29"/>
    </row>
    <row r="695" spans="1:71" ht="16.5" customHeight="1" x14ac:dyDescent="0.3">
      <c r="A695" s="10"/>
      <c r="B695" s="10"/>
      <c r="C695" s="10"/>
      <c r="D695" s="10"/>
      <c r="E695" s="10"/>
      <c r="F695" s="10"/>
      <c r="G695" s="10"/>
      <c r="H695" s="10"/>
      <c r="I695" s="10"/>
      <c r="J695" s="10"/>
      <c r="K695" s="10"/>
      <c r="L695" s="10"/>
      <c r="M695" s="10"/>
      <c r="N695" s="10"/>
      <c r="O695" s="10"/>
      <c r="P695" s="10"/>
      <c r="Q695" s="10"/>
      <c r="R695" s="10"/>
      <c r="S695" s="10"/>
      <c r="T695" s="10"/>
      <c r="U695" s="10"/>
      <c r="V695" s="10"/>
      <c r="W695" s="10"/>
      <c r="X695" s="10"/>
      <c r="Y695" s="10"/>
      <c r="Z695" s="10"/>
      <c r="AA695" s="10"/>
      <c r="AB695" s="10"/>
      <c r="AC695" s="10"/>
      <c r="AD695" s="10"/>
      <c r="AE695" s="10"/>
      <c r="AF695" s="10"/>
      <c r="AG695" s="10"/>
      <c r="AH695" s="10"/>
      <c r="AI695" s="10"/>
      <c r="AJ695" s="10"/>
      <c r="AK695" s="10"/>
      <c r="AL695" s="10"/>
      <c r="AM695" s="10"/>
      <c r="AN695" s="10"/>
      <c r="AO695" s="10"/>
      <c r="AP695" s="10"/>
      <c r="AQ695" s="10"/>
      <c r="AR695" s="10"/>
      <c r="AS695" s="10"/>
      <c r="AT695" s="10"/>
      <c r="AU695" s="10"/>
      <c r="AV695" s="10"/>
      <c r="AW695" s="10"/>
      <c r="AX695" s="10"/>
      <c r="AY695" s="10"/>
      <c r="AZ695" s="10"/>
      <c r="BA695" s="10"/>
      <c r="BB695" s="10"/>
      <c r="BC695" s="10"/>
      <c r="BD695" s="10"/>
      <c r="BE695" s="10"/>
      <c r="BF695" s="10"/>
      <c r="BG695" s="10"/>
      <c r="BH695" s="10"/>
      <c r="BI695" s="10"/>
      <c r="BJ695" s="10"/>
      <c r="BK695" s="10"/>
      <c r="BL695" s="10"/>
      <c r="BM695" s="10"/>
      <c r="BN695" s="10"/>
      <c r="BO695" s="10"/>
      <c r="BP695" s="10"/>
      <c r="BQ695" s="10"/>
      <c r="BR695" s="10"/>
      <c r="BS695" s="10"/>
    </row>
    <row r="696" spans="1:71" ht="16.5" customHeight="1" x14ac:dyDescent="0.3">
      <c r="A696" s="10"/>
      <c r="B696" s="10"/>
      <c r="C696" s="10"/>
      <c r="D696" s="10"/>
      <c r="E696" s="10"/>
      <c r="F696" s="10"/>
      <c r="G696" s="10"/>
      <c r="H696" s="10"/>
      <c r="I696" s="10"/>
      <c r="J696" s="10"/>
      <c r="K696" s="10"/>
      <c r="L696" s="10"/>
      <c r="M696" s="10"/>
      <c r="N696" s="10"/>
      <c r="O696" s="10"/>
      <c r="P696" s="10"/>
      <c r="Q696" s="10"/>
      <c r="R696" s="10"/>
      <c r="S696" s="10"/>
      <c r="T696" s="10"/>
      <c r="U696" s="10"/>
      <c r="V696" s="10"/>
      <c r="W696" s="10"/>
      <c r="X696" s="10"/>
      <c r="Y696" s="10"/>
      <c r="Z696" s="10"/>
      <c r="AA696" s="10"/>
      <c r="AB696" s="10"/>
      <c r="AC696" s="10"/>
      <c r="AD696" s="10"/>
      <c r="AE696" s="10"/>
      <c r="AF696" s="10"/>
      <c r="AG696" s="10"/>
      <c r="AH696" s="10"/>
      <c r="AI696" s="10"/>
      <c r="AJ696" s="10"/>
      <c r="AK696" s="10"/>
      <c r="AL696" s="10"/>
      <c r="AM696" s="10"/>
      <c r="AN696" s="10"/>
      <c r="AO696" s="10"/>
      <c r="AP696" s="10"/>
      <c r="AQ696" s="10"/>
      <c r="AR696" s="10"/>
      <c r="AS696" s="10"/>
      <c r="AT696" s="10"/>
      <c r="AU696" s="10"/>
      <c r="AV696" s="10"/>
      <c r="AW696" s="10"/>
      <c r="AX696" s="10"/>
      <c r="AY696" s="10"/>
      <c r="AZ696" s="10"/>
      <c r="BA696" s="10"/>
      <c r="BB696" s="10"/>
      <c r="BC696" s="10"/>
      <c r="BD696" s="10"/>
      <c r="BE696" s="10"/>
      <c r="BF696" s="10"/>
      <c r="BG696" s="10"/>
      <c r="BH696" s="10"/>
      <c r="BI696" s="10"/>
      <c r="BJ696" s="10"/>
      <c r="BK696" s="10"/>
      <c r="BL696" s="10"/>
      <c r="BM696" s="10"/>
      <c r="BN696" s="10"/>
      <c r="BO696" s="10"/>
      <c r="BP696" s="10"/>
      <c r="BQ696" s="10"/>
      <c r="BR696" s="10"/>
      <c r="BS696" s="10"/>
    </row>
    <row r="697" spans="1:71" ht="16.5" customHeight="1" x14ac:dyDescent="0.3">
      <c r="A697" s="10"/>
      <c r="B697" s="10"/>
      <c r="C697" s="10"/>
      <c r="D697" s="10"/>
      <c r="E697" s="10"/>
      <c r="F697" s="10"/>
      <c r="G697" s="10"/>
      <c r="H697" s="10"/>
      <c r="I697" s="10"/>
      <c r="J697" s="10"/>
      <c r="K697" s="10"/>
      <c r="L697" s="10"/>
      <c r="M697" s="10"/>
      <c r="N697" s="10"/>
      <c r="O697" s="10"/>
      <c r="P697" s="10"/>
      <c r="Q697" s="10"/>
      <c r="R697" s="10"/>
      <c r="S697" s="10"/>
      <c r="T697" s="10"/>
      <c r="U697" s="10"/>
      <c r="V697" s="10"/>
      <c r="W697" s="10"/>
      <c r="X697" s="10"/>
      <c r="Y697" s="10"/>
      <c r="Z697" s="10"/>
      <c r="AA697" s="10"/>
      <c r="AB697" s="10"/>
      <c r="AC697" s="10"/>
      <c r="AD697" s="10"/>
      <c r="AE697" s="10"/>
      <c r="AF697" s="10"/>
      <c r="AG697" s="10"/>
      <c r="AH697" s="10"/>
      <c r="AI697" s="10"/>
      <c r="AJ697" s="10"/>
      <c r="AK697" s="10"/>
      <c r="AL697" s="10"/>
      <c r="AM697" s="10"/>
      <c r="AN697" s="10"/>
      <c r="AO697" s="10"/>
      <c r="AP697" s="10"/>
      <c r="AQ697" s="10"/>
      <c r="AR697" s="10"/>
      <c r="AS697" s="10"/>
      <c r="AT697" s="10"/>
      <c r="AU697" s="10"/>
      <c r="AV697" s="10"/>
      <c r="AW697" s="10"/>
      <c r="AX697" s="10"/>
      <c r="AY697" s="10"/>
      <c r="AZ697" s="10"/>
      <c r="BA697" s="10"/>
      <c r="BB697" s="10"/>
      <c r="BC697" s="10"/>
      <c r="BD697" s="10"/>
      <c r="BE697" s="10"/>
      <c r="BF697" s="10"/>
      <c r="BG697" s="10"/>
      <c r="BH697" s="10"/>
      <c r="BI697" s="10"/>
      <c r="BJ697" s="10"/>
      <c r="BK697" s="10"/>
      <c r="BL697" s="10"/>
      <c r="BM697" s="10"/>
      <c r="BN697" s="10"/>
      <c r="BO697" s="10"/>
      <c r="BP697" s="10"/>
      <c r="BQ697" s="10"/>
      <c r="BR697" s="10"/>
      <c r="BS697" s="10"/>
    </row>
    <row r="698" spans="1:71" ht="15.75" customHeight="1" x14ac:dyDescent="0.3">
      <c r="A698" s="10"/>
      <c r="B698" s="10"/>
      <c r="C698" s="10"/>
      <c r="D698" s="104"/>
      <c r="E698" s="104"/>
      <c r="F698" s="104"/>
      <c r="G698" s="154" t="s">
        <v>1083</v>
      </c>
      <c r="H698" s="155"/>
      <c r="I698" s="155"/>
      <c r="J698" s="155"/>
      <c r="K698" s="155"/>
      <c r="L698" s="155"/>
      <c r="M698" s="155"/>
      <c r="N698" s="156"/>
      <c r="O698" s="117"/>
      <c r="P698" s="109"/>
      <c r="Q698" s="104"/>
      <c r="R698" s="104"/>
      <c r="S698" s="104"/>
      <c r="T698" s="104"/>
      <c r="U698" s="104"/>
      <c r="V698" s="104"/>
      <c r="W698" s="104"/>
      <c r="X698" s="104"/>
      <c r="Y698" s="104"/>
      <c r="Z698" s="104"/>
      <c r="AA698" s="104"/>
      <c r="AB698" s="104"/>
      <c r="AC698" s="104"/>
      <c r="AD698" s="10"/>
      <c r="AE698" s="10"/>
      <c r="AF698" s="10"/>
      <c r="AG698" s="10"/>
      <c r="AH698" s="10"/>
      <c r="AI698" s="10"/>
      <c r="AJ698" s="10"/>
      <c r="AK698" s="10"/>
      <c r="AL698" s="10"/>
      <c r="AM698" s="10"/>
      <c r="AN698" s="10"/>
      <c r="AO698" s="10"/>
      <c r="AP698" s="10"/>
      <c r="AQ698" s="10"/>
      <c r="AR698" s="10"/>
      <c r="AS698" s="10"/>
      <c r="AT698" s="10"/>
      <c r="AU698" s="10"/>
      <c r="AV698" s="10"/>
      <c r="AW698" s="10"/>
      <c r="AX698" s="10"/>
      <c r="AY698" s="10"/>
      <c r="AZ698" s="10"/>
      <c r="BA698" s="10"/>
      <c r="BB698" s="10"/>
      <c r="BC698" s="10"/>
      <c r="BD698" s="10"/>
      <c r="BE698" s="10"/>
      <c r="BF698" s="10"/>
      <c r="BG698" s="10"/>
      <c r="BH698" s="10"/>
      <c r="BI698" s="10"/>
      <c r="BJ698" s="10"/>
      <c r="BK698" s="10"/>
      <c r="BL698" s="10"/>
      <c r="BM698" s="10"/>
      <c r="BN698" s="10"/>
      <c r="BO698" s="10"/>
      <c r="BP698" s="10"/>
      <c r="BQ698" s="10"/>
      <c r="BR698" s="10"/>
      <c r="BS698" s="10"/>
    </row>
    <row r="699" spans="1:71" ht="15.75" customHeight="1" x14ac:dyDescent="0.3">
      <c r="A699" s="10"/>
      <c r="B699" s="10"/>
      <c r="C699" s="10"/>
      <c r="D699" s="104"/>
      <c r="E699" s="104"/>
      <c r="F699" s="104"/>
      <c r="G699" s="110">
        <v>17522</v>
      </c>
      <c r="H699" s="129">
        <v>19743</v>
      </c>
      <c r="I699" s="111">
        <v>21577</v>
      </c>
      <c r="J699" s="129">
        <v>24537</v>
      </c>
      <c r="K699" s="111">
        <v>25340</v>
      </c>
      <c r="L699" s="129">
        <v>28078</v>
      </c>
      <c r="M699" s="111">
        <v>30433</v>
      </c>
      <c r="N699" s="129"/>
      <c r="O699" s="41">
        <f t="shared" ref="O699:O701" si="193">RATE(M$324-$G$324,,-G699,M699)</f>
        <v>9.637767003995E-2</v>
      </c>
      <c r="P699" s="106" t="s">
        <v>1084</v>
      </c>
      <c r="Q699" s="104"/>
      <c r="R699" s="104"/>
      <c r="S699" s="104"/>
      <c r="T699" s="104"/>
      <c r="U699" s="104"/>
      <c r="V699" s="104"/>
      <c r="W699" s="104"/>
      <c r="X699" s="104"/>
      <c r="Y699" s="104"/>
      <c r="Z699" s="104"/>
      <c r="AA699" s="104"/>
      <c r="AB699" s="104"/>
      <c r="AC699" s="104"/>
      <c r="AD699" s="10"/>
      <c r="AE699" s="10"/>
      <c r="AF699" s="10"/>
      <c r="AG699" s="10"/>
      <c r="AH699" s="10"/>
      <c r="AI699" s="10"/>
      <c r="AJ699" s="10"/>
      <c r="AK699" s="10"/>
      <c r="AL699" s="10"/>
      <c r="AM699" s="10"/>
      <c r="AN699" s="10"/>
      <c r="AO699" s="10"/>
      <c r="AP699" s="10"/>
      <c r="AQ699" s="10"/>
      <c r="AR699" s="10"/>
      <c r="AS699" s="10"/>
      <c r="AT699" s="10"/>
      <c r="AU699" s="10"/>
      <c r="AV699" s="10"/>
      <c r="AW699" s="10"/>
      <c r="AX699" s="10"/>
      <c r="AY699" s="10"/>
      <c r="AZ699" s="10"/>
      <c r="BA699" s="10"/>
      <c r="BB699" s="10"/>
      <c r="BC699" s="10"/>
      <c r="BD699" s="10"/>
      <c r="BE699" s="10"/>
      <c r="BF699" s="10"/>
      <c r="BG699" s="10"/>
      <c r="BH699" s="10"/>
      <c r="BI699" s="10"/>
      <c r="BJ699" s="10"/>
      <c r="BK699" s="10"/>
      <c r="BL699" s="10"/>
      <c r="BM699" s="10"/>
      <c r="BN699" s="10"/>
      <c r="BO699" s="10"/>
      <c r="BP699" s="10"/>
      <c r="BQ699" s="10"/>
      <c r="BR699" s="10"/>
      <c r="BS699" s="10"/>
    </row>
    <row r="700" spans="1:71" ht="15.75" customHeight="1" x14ac:dyDescent="0.3">
      <c r="A700" s="10"/>
      <c r="B700" s="10"/>
      <c r="C700" s="10"/>
      <c r="D700" s="104"/>
      <c r="E700" s="104"/>
      <c r="F700" s="104"/>
      <c r="G700" s="114">
        <v>579</v>
      </c>
      <c r="H700" s="130">
        <v>612</v>
      </c>
      <c r="I700" s="105">
        <v>638</v>
      </c>
      <c r="J700" s="130">
        <v>667</v>
      </c>
      <c r="K700" s="105">
        <v>690</v>
      </c>
      <c r="L700" s="130">
        <v>948</v>
      </c>
      <c r="M700" s="105">
        <v>1410</v>
      </c>
      <c r="N700" s="130"/>
      <c r="O700" s="41">
        <f t="shared" si="193"/>
        <v>0.15990768218785276</v>
      </c>
      <c r="P700" s="104" t="s">
        <v>1085</v>
      </c>
      <c r="Q700" s="104"/>
      <c r="R700" s="104"/>
      <c r="S700" s="104"/>
      <c r="T700" s="104"/>
      <c r="U700" s="104"/>
      <c r="V700" s="104"/>
      <c r="W700" s="104"/>
      <c r="X700" s="104"/>
      <c r="Y700" s="104"/>
      <c r="Z700" s="104"/>
      <c r="AA700" s="104"/>
      <c r="AB700" s="104"/>
      <c r="AC700" s="104"/>
      <c r="AD700" s="10"/>
      <c r="AE700" s="10"/>
      <c r="AF700" s="10"/>
      <c r="AG700" s="10"/>
      <c r="AH700" s="10"/>
      <c r="AI700" s="10"/>
      <c r="AJ700" s="10"/>
      <c r="AK700" s="10"/>
      <c r="AL700" s="10"/>
      <c r="AM700" s="10"/>
      <c r="AN700" s="10"/>
      <c r="AO700" s="10"/>
      <c r="AP700" s="10"/>
      <c r="AQ700" s="10"/>
      <c r="AR700" s="10"/>
      <c r="AS700" s="10"/>
      <c r="AT700" s="10"/>
      <c r="AU700" s="10"/>
      <c r="AV700" s="10"/>
      <c r="AW700" s="10"/>
      <c r="AX700" s="10"/>
      <c r="AY700" s="10"/>
      <c r="AZ700" s="10"/>
      <c r="BA700" s="10"/>
      <c r="BB700" s="10"/>
      <c r="BC700" s="10"/>
      <c r="BD700" s="10"/>
      <c r="BE700" s="10"/>
      <c r="BF700" s="10"/>
      <c r="BG700" s="10"/>
      <c r="BH700" s="10"/>
      <c r="BI700" s="10"/>
      <c r="BJ700" s="10"/>
      <c r="BK700" s="10"/>
      <c r="BL700" s="10"/>
      <c r="BM700" s="10"/>
      <c r="BN700" s="10"/>
      <c r="BO700" s="10"/>
      <c r="BP700" s="10"/>
      <c r="BQ700" s="10"/>
      <c r="BR700" s="10"/>
      <c r="BS700" s="10"/>
    </row>
    <row r="701" spans="1:71" ht="15.75" customHeight="1" x14ac:dyDescent="0.3">
      <c r="A701" s="10"/>
      <c r="B701" s="10"/>
      <c r="C701" s="10"/>
      <c r="D701" s="104"/>
      <c r="E701" s="104"/>
      <c r="F701" s="104"/>
      <c r="G701" s="114">
        <v>903</v>
      </c>
      <c r="H701" s="130">
        <v>958</v>
      </c>
      <c r="I701" s="105">
        <v>983</v>
      </c>
      <c r="J701" s="130">
        <v>998</v>
      </c>
      <c r="K701" s="105">
        <v>1097</v>
      </c>
      <c r="L701" s="130">
        <v>1208</v>
      </c>
      <c r="M701" s="105">
        <v>1121</v>
      </c>
      <c r="N701" s="130"/>
      <c r="O701" s="41">
        <f t="shared" si="193"/>
        <v>3.6699710000373524E-2</v>
      </c>
      <c r="P701" s="106" t="s">
        <v>1086</v>
      </c>
      <c r="Q701" s="104"/>
      <c r="R701" s="104"/>
      <c r="S701" s="104"/>
      <c r="T701" s="104"/>
      <c r="U701" s="104"/>
      <c r="V701" s="104"/>
      <c r="W701" s="104"/>
      <c r="X701" s="104"/>
      <c r="Y701" s="104"/>
      <c r="Z701" s="104"/>
      <c r="AA701" s="104"/>
      <c r="AB701" s="104"/>
      <c r="AC701" s="104"/>
      <c r="AD701" s="10"/>
      <c r="AE701" s="10"/>
      <c r="AF701" s="10"/>
      <c r="AG701" s="10"/>
      <c r="AH701" s="10"/>
      <c r="AI701" s="10"/>
      <c r="AJ701" s="10"/>
      <c r="AK701" s="10"/>
      <c r="AL701" s="10"/>
      <c r="AM701" s="10"/>
      <c r="AN701" s="10"/>
      <c r="AO701" s="10"/>
      <c r="AP701" s="10"/>
      <c r="AQ701" s="10"/>
      <c r="AR701" s="10"/>
      <c r="AS701" s="10"/>
      <c r="AT701" s="10"/>
      <c r="AU701" s="10"/>
      <c r="AV701" s="10"/>
      <c r="AW701" s="10"/>
      <c r="AX701" s="10"/>
      <c r="AY701" s="10"/>
      <c r="AZ701" s="10"/>
      <c r="BA701" s="10"/>
      <c r="BB701" s="10"/>
      <c r="BC701" s="10"/>
      <c r="BD701" s="10"/>
      <c r="BE701" s="10"/>
      <c r="BF701" s="10"/>
      <c r="BG701" s="10"/>
      <c r="BH701" s="10"/>
      <c r="BI701" s="10"/>
      <c r="BJ701" s="10"/>
      <c r="BK701" s="10"/>
      <c r="BL701" s="10"/>
      <c r="BM701" s="10"/>
      <c r="BN701" s="10"/>
      <c r="BO701" s="10"/>
      <c r="BP701" s="10"/>
      <c r="BQ701" s="10"/>
      <c r="BR701" s="10"/>
      <c r="BS701" s="10"/>
    </row>
    <row r="702" spans="1:71" ht="15.75" customHeight="1" x14ac:dyDescent="0.3">
      <c r="A702" s="10"/>
      <c r="B702" s="10"/>
      <c r="C702" s="10"/>
      <c r="D702" s="104"/>
      <c r="E702" s="104"/>
      <c r="F702" s="104"/>
      <c r="G702" s="114">
        <v>19</v>
      </c>
      <c r="H702" s="130">
        <v>17</v>
      </c>
      <c r="I702" s="105">
        <v>10</v>
      </c>
      <c r="J702" s="130">
        <v>1</v>
      </c>
      <c r="K702" s="105">
        <v>1</v>
      </c>
      <c r="L702" s="130">
        <v>2762</v>
      </c>
      <c r="M702" s="105">
        <v>2904</v>
      </c>
      <c r="N702" s="130"/>
      <c r="O702" s="41">
        <f>RATE(M$324-$L$324,,-L702,M702)</f>
        <v>5.1412020275162902E-2</v>
      </c>
      <c r="P702" s="106" t="s">
        <v>1087</v>
      </c>
      <c r="Q702" s="104"/>
      <c r="R702" s="104"/>
      <c r="S702" s="104"/>
      <c r="T702" s="104"/>
      <c r="U702" s="104"/>
      <c r="V702" s="104"/>
      <c r="W702" s="104"/>
      <c r="X702" s="104"/>
      <c r="Y702" s="104"/>
      <c r="Z702" s="104"/>
      <c r="AA702" s="104"/>
      <c r="AB702" s="104"/>
      <c r="AC702" s="104"/>
      <c r="AD702" s="10"/>
      <c r="AE702" s="10"/>
      <c r="AF702" s="10"/>
      <c r="AG702" s="10"/>
      <c r="AH702" s="10"/>
      <c r="AI702" s="10"/>
      <c r="AJ702" s="10"/>
      <c r="AK702" s="10"/>
      <c r="AL702" s="10"/>
      <c r="AM702" s="10"/>
      <c r="AN702" s="10"/>
      <c r="AO702" s="10"/>
      <c r="AP702" s="10"/>
      <c r="AQ702" s="10"/>
      <c r="AR702" s="10"/>
      <c r="AS702" s="10"/>
      <c r="AT702" s="10"/>
      <c r="AU702" s="10"/>
      <c r="AV702" s="10"/>
      <c r="AW702" s="10"/>
      <c r="AX702" s="10"/>
      <c r="AY702" s="10"/>
      <c r="AZ702" s="10"/>
      <c r="BA702" s="10"/>
      <c r="BB702" s="10"/>
      <c r="BC702" s="10"/>
      <c r="BD702" s="10"/>
      <c r="BE702" s="10"/>
      <c r="BF702" s="10"/>
      <c r="BG702" s="10"/>
      <c r="BH702" s="10"/>
      <c r="BI702" s="10"/>
      <c r="BJ702" s="10"/>
      <c r="BK702" s="10"/>
      <c r="BL702" s="10"/>
      <c r="BM702" s="10"/>
      <c r="BN702" s="10"/>
      <c r="BO702" s="10"/>
      <c r="BP702" s="10"/>
      <c r="BQ702" s="10"/>
      <c r="BR702" s="10"/>
      <c r="BS702" s="10"/>
    </row>
    <row r="703" spans="1:71" ht="15.75" customHeight="1" x14ac:dyDescent="0.3">
      <c r="A703" s="10"/>
      <c r="B703" s="10"/>
      <c r="C703" s="10"/>
      <c r="D703" s="104"/>
      <c r="E703" s="104"/>
      <c r="F703" s="104"/>
      <c r="G703" s="114">
        <v>8</v>
      </c>
      <c r="H703" s="130">
        <v>3</v>
      </c>
      <c r="I703" s="105">
        <v>7</v>
      </c>
      <c r="J703" s="130">
        <v>42</v>
      </c>
      <c r="K703" s="105">
        <v>27</v>
      </c>
      <c r="L703" s="130">
        <v>37</v>
      </c>
      <c r="M703" s="105">
        <v>0</v>
      </c>
      <c r="N703" s="130"/>
      <c r="O703" s="41">
        <f>RATE(M$324-$G$324,,-G703,M703)</f>
        <v>-0.9999993377532328</v>
      </c>
      <c r="P703" s="106" t="s">
        <v>1088</v>
      </c>
      <c r="Q703" s="104"/>
      <c r="R703" s="104"/>
      <c r="S703" s="104"/>
      <c r="T703" s="104"/>
      <c r="U703" s="104"/>
      <c r="V703" s="104"/>
      <c r="W703" s="104"/>
      <c r="X703" s="104"/>
      <c r="Y703" s="104"/>
      <c r="Z703" s="104"/>
      <c r="AA703" s="104"/>
      <c r="AB703" s="104"/>
      <c r="AC703" s="104"/>
      <c r="AD703" s="10"/>
      <c r="AE703" s="10"/>
      <c r="AF703" s="10"/>
      <c r="AG703" s="10"/>
      <c r="AH703" s="10"/>
      <c r="AI703" s="10"/>
      <c r="AJ703" s="10"/>
      <c r="AK703" s="10"/>
      <c r="AL703" s="10"/>
      <c r="AM703" s="10"/>
      <c r="AN703" s="10"/>
      <c r="AO703" s="10"/>
      <c r="AP703" s="10"/>
      <c r="AQ703" s="10"/>
      <c r="AR703" s="10"/>
      <c r="AS703" s="10"/>
      <c r="AT703" s="10"/>
      <c r="AU703" s="10"/>
      <c r="AV703" s="10"/>
      <c r="AW703" s="10"/>
      <c r="AX703" s="10"/>
      <c r="AY703" s="10"/>
      <c r="AZ703" s="10"/>
      <c r="BA703" s="10"/>
      <c r="BB703" s="10"/>
      <c r="BC703" s="10"/>
      <c r="BD703" s="10"/>
      <c r="BE703" s="10"/>
      <c r="BF703" s="10"/>
      <c r="BG703" s="10"/>
      <c r="BH703" s="10"/>
      <c r="BI703" s="10"/>
      <c r="BJ703" s="10"/>
      <c r="BK703" s="10"/>
      <c r="BL703" s="10"/>
      <c r="BM703" s="10"/>
      <c r="BN703" s="10"/>
      <c r="BO703" s="10"/>
      <c r="BP703" s="10"/>
      <c r="BQ703" s="10"/>
      <c r="BR703" s="10"/>
      <c r="BS703" s="10"/>
    </row>
    <row r="704" spans="1:71" ht="15.75" customHeight="1" x14ac:dyDescent="0.3">
      <c r="A704" s="10"/>
      <c r="B704" s="10"/>
      <c r="C704" s="10"/>
      <c r="D704" s="104"/>
      <c r="E704" s="104"/>
      <c r="F704" s="104"/>
      <c r="G704" s="114">
        <v>882</v>
      </c>
      <c r="H704" s="130">
        <v>975</v>
      </c>
      <c r="I704" s="105">
        <v>1068</v>
      </c>
      <c r="J704" s="130">
        <v>1389</v>
      </c>
      <c r="K704" s="105">
        <v>1631</v>
      </c>
      <c r="L704" s="130">
        <v>733</v>
      </c>
      <c r="M704" s="105">
        <v>851</v>
      </c>
      <c r="N704" s="130"/>
      <c r="O704" s="41">
        <f t="shared" ref="O704:O705" si="194">RATE(M$324-$L$324,,-L704,M704)</f>
        <v>0.16098226466575702</v>
      </c>
      <c r="P704" s="106" t="s">
        <v>1089</v>
      </c>
      <c r="Q704" s="104"/>
      <c r="R704" s="104"/>
      <c r="S704" s="104"/>
      <c r="T704" s="104"/>
      <c r="U704" s="104"/>
      <c r="V704" s="104"/>
      <c r="W704" s="104"/>
      <c r="X704" s="104"/>
      <c r="Y704" s="104"/>
      <c r="Z704" s="104"/>
      <c r="AA704" s="104"/>
      <c r="AB704" s="104"/>
      <c r="AC704" s="104"/>
      <c r="AD704" s="10"/>
      <c r="AE704" s="10"/>
      <c r="AF704" s="10"/>
      <c r="AG704" s="10"/>
      <c r="AH704" s="10"/>
      <c r="AI704" s="10"/>
      <c r="AJ704" s="10"/>
      <c r="AK704" s="10"/>
      <c r="AL704" s="10"/>
      <c r="AM704" s="10"/>
      <c r="AN704" s="10"/>
      <c r="AO704" s="10"/>
      <c r="AP704" s="10"/>
      <c r="AQ704" s="10"/>
      <c r="AR704" s="10"/>
      <c r="AS704" s="10"/>
      <c r="AT704" s="10"/>
      <c r="AU704" s="10"/>
      <c r="AV704" s="10"/>
      <c r="AW704" s="10"/>
      <c r="AX704" s="10"/>
      <c r="AY704" s="10"/>
      <c r="AZ704" s="10"/>
      <c r="BA704" s="10"/>
      <c r="BB704" s="10"/>
      <c r="BC704" s="10"/>
      <c r="BD704" s="10"/>
      <c r="BE704" s="10"/>
      <c r="BF704" s="10"/>
      <c r="BG704" s="10"/>
      <c r="BH704" s="10"/>
      <c r="BI704" s="10"/>
      <c r="BJ704" s="10"/>
      <c r="BK704" s="10"/>
      <c r="BL704" s="10"/>
      <c r="BM704" s="10"/>
      <c r="BN704" s="10"/>
      <c r="BO704" s="10"/>
      <c r="BP704" s="10"/>
      <c r="BQ704" s="10"/>
      <c r="BR704" s="10"/>
      <c r="BS704" s="10"/>
    </row>
    <row r="705" spans="1:71" ht="15.75" customHeight="1" x14ac:dyDescent="0.3">
      <c r="A705" s="10"/>
      <c r="B705" s="10"/>
      <c r="C705" s="10"/>
      <c r="D705" s="104"/>
      <c r="E705" s="104"/>
      <c r="F705" s="104"/>
      <c r="G705" s="114">
        <v>0</v>
      </c>
      <c r="H705" s="130">
        <v>0</v>
      </c>
      <c r="I705" s="105">
        <v>0</v>
      </c>
      <c r="J705" s="130">
        <v>0</v>
      </c>
      <c r="K705" s="105">
        <v>0</v>
      </c>
      <c r="L705" s="130">
        <v>519</v>
      </c>
      <c r="M705" s="105">
        <v>1984</v>
      </c>
      <c r="N705" s="130"/>
      <c r="O705" s="41">
        <f t="shared" si="194"/>
        <v>2.8227360308285161</v>
      </c>
      <c r="P705" s="106" t="s">
        <v>1090</v>
      </c>
      <c r="Q705" s="104"/>
      <c r="R705" s="104"/>
      <c r="S705" s="104"/>
      <c r="T705" s="104"/>
      <c r="U705" s="104"/>
      <c r="V705" s="104"/>
      <c r="W705" s="104"/>
      <c r="X705" s="104"/>
      <c r="Y705" s="104"/>
      <c r="Z705" s="104"/>
      <c r="AA705" s="104"/>
      <c r="AB705" s="104"/>
      <c r="AC705" s="104"/>
      <c r="AD705" s="10"/>
      <c r="AE705" s="10"/>
      <c r="AF705" s="10"/>
      <c r="AG705" s="10"/>
      <c r="AH705" s="10"/>
      <c r="AI705" s="10"/>
      <c r="AJ705" s="10"/>
      <c r="AK705" s="10"/>
      <c r="AL705" s="10"/>
      <c r="AM705" s="10"/>
      <c r="AN705" s="10"/>
      <c r="AO705" s="10"/>
      <c r="AP705" s="10"/>
      <c r="AQ705" s="10"/>
      <c r="AR705" s="10"/>
      <c r="AS705" s="10"/>
      <c r="AT705" s="10"/>
      <c r="AU705" s="10"/>
      <c r="AV705" s="10"/>
      <c r="AW705" s="10"/>
      <c r="AX705" s="10"/>
      <c r="AY705" s="10"/>
      <c r="AZ705" s="10"/>
      <c r="BA705" s="10"/>
      <c r="BB705" s="10"/>
      <c r="BC705" s="10"/>
      <c r="BD705" s="10"/>
      <c r="BE705" s="10"/>
      <c r="BF705" s="10"/>
      <c r="BG705" s="10"/>
      <c r="BH705" s="10"/>
      <c r="BI705" s="10"/>
      <c r="BJ705" s="10"/>
      <c r="BK705" s="10"/>
      <c r="BL705" s="10"/>
      <c r="BM705" s="10"/>
      <c r="BN705" s="10"/>
      <c r="BO705" s="10"/>
      <c r="BP705" s="10"/>
      <c r="BQ705" s="10"/>
      <c r="BR705" s="10"/>
      <c r="BS705" s="10"/>
    </row>
    <row r="706" spans="1:71" ht="15.75" customHeight="1" x14ac:dyDescent="0.3">
      <c r="A706" s="10"/>
      <c r="B706" s="10"/>
      <c r="C706" s="10"/>
      <c r="D706" s="51"/>
      <c r="E706" s="51"/>
      <c r="F706" s="51"/>
      <c r="G706" s="114">
        <v>686</v>
      </c>
      <c r="H706" s="130">
        <v>813</v>
      </c>
      <c r="I706" s="105">
        <v>749</v>
      </c>
      <c r="J706" s="130">
        <v>853</v>
      </c>
      <c r="K706" s="105">
        <v>839</v>
      </c>
      <c r="L706" s="130">
        <v>1055</v>
      </c>
      <c r="M706" s="105">
        <v>1232</v>
      </c>
      <c r="N706" s="130"/>
      <c r="O706" s="41">
        <f t="shared" ref="O706:O707" si="195">RATE(M$324-$G$324,,-G706,M706)</f>
        <v>0.10250634790722005</v>
      </c>
      <c r="P706" s="106" t="s">
        <v>1091</v>
      </c>
      <c r="Q706" s="51"/>
      <c r="R706" s="51"/>
      <c r="S706" s="51"/>
      <c r="T706" s="51"/>
      <c r="U706" s="51"/>
      <c r="V706" s="51"/>
      <c r="W706" s="51"/>
      <c r="X706" s="51"/>
      <c r="Y706" s="51"/>
      <c r="Z706" s="51"/>
      <c r="AA706" s="51"/>
      <c r="AB706" s="51"/>
      <c r="AC706" s="51"/>
      <c r="AD706" s="10"/>
      <c r="AE706" s="10"/>
      <c r="AF706" s="10"/>
      <c r="AG706" s="10"/>
      <c r="AH706" s="10"/>
      <c r="AI706" s="10"/>
      <c r="AJ706" s="10"/>
      <c r="AK706" s="10"/>
      <c r="AL706" s="10"/>
      <c r="AM706" s="10"/>
      <c r="AN706" s="10"/>
      <c r="AO706" s="10"/>
      <c r="AP706" s="10"/>
      <c r="AQ706" s="10"/>
      <c r="AR706" s="10"/>
      <c r="AS706" s="10"/>
      <c r="AT706" s="10"/>
      <c r="AU706" s="10"/>
      <c r="AV706" s="10"/>
      <c r="AW706" s="10"/>
      <c r="AX706" s="10"/>
      <c r="AY706" s="10"/>
      <c r="AZ706" s="10"/>
      <c r="BA706" s="10"/>
      <c r="BB706" s="10"/>
      <c r="BC706" s="10"/>
      <c r="BD706" s="10"/>
      <c r="BE706" s="10"/>
      <c r="BF706" s="10"/>
      <c r="BG706" s="10"/>
      <c r="BH706" s="10"/>
      <c r="BI706" s="10"/>
      <c r="BJ706" s="10"/>
      <c r="BK706" s="10"/>
      <c r="BL706" s="10"/>
      <c r="BM706" s="10"/>
      <c r="BN706" s="10"/>
      <c r="BO706" s="10"/>
      <c r="BP706" s="10"/>
      <c r="BQ706" s="10"/>
      <c r="BR706" s="10"/>
      <c r="BS706" s="10"/>
    </row>
    <row r="707" spans="1:71" ht="15.75" customHeight="1" x14ac:dyDescent="0.3">
      <c r="A707" s="10"/>
      <c r="B707" s="10"/>
      <c r="C707" s="10"/>
      <c r="D707" s="51"/>
      <c r="E707" s="51"/>
      <c r="F707" s="51"/>
      <c r="G707" s="115">
        <v>1321</v>
      </c>
      <c r="H707" s="131">
        <v>1518</v>
      </c>
      <c r="I707" s="116">
        <v>1431</v>
      </c>
      <c r="J707" s="131">
        <v>1600</v>
      </c>
      <c r="K707" s="116">
        <v>2309</v>
      </c>
      <c r="L707" s="131">
        <v>1203</v>
      </c>
      <c r="M707" s="116">
        <v>1134</v>
      </c>
      <c r="N707" s="131"/>
      <c r="O707" s="41">
        <f t="shared" si="195"/>
        <v>-2.5118775767419936E-2</v>
      </c>
      <c r="P707" s="106" t="s">
        <v>1092</v>
      </c>
      <c r="Q707" s="51"/>
      <c r="R707" s="51"/>
      <c r="S707" s="51"/>
      <c r="T707" s="51"/>
      <c r="U707" s="51"/>
      <c r="V707" s="51"/>
      <c r="W707" s="51"/>
      <c r="X707" s="51"/>
      <c r="Y707" s="51"/>
      <c r="Z707" s="51"/>
      <c r="AA707" s="51"/>
      <c r="AB707" s="51"/>
      <c r="AC707" s="51"/>
      <c r="AD707" s="10"/>
      <c r="AE707" s="10"/>
      <c r="AF707" s="10"/>
      <c r="AG707" s="10"/>
      <c r="AH707" s="10"/>
      <c r="AI707" s="10"/>
      <c r="AJ707" s="10"/>
      <c r="AK707" s="10"/>
      <c r="AL707" s="10"/>
      <c r="AM707" s="10"/>
      <c r="AN707" s="10"/>
      <c r="AO707" s="10"/>
      <c r="AP707" s="10"/>
      <c r="AQ707" s="10"/>
      <c r="AR707" s="10"/>
      <c r="AS707" s="10"/>
      <c r="AT707" s="10"/>
      <c r="AU707" s="10"/>
      <c r="AV707" s="10"/>
      <c r="AW707" s="10"/>
      <c r="AX707" s="10"/>
      <c r="AY707" s="10"/>
      <c r="AZ707" s="10"/>
      <c r="BA707" s="10"/>
      <c r="BB707" s="10"/>
      <c r="BC707" s="10"/>
      <c r="BD707" s="10"/>
      <c r="BE707" s="10"/>
      <c r="BF707" s="10"/>
      <c r="BG707" s="10"/>
      <c r="BH707" s="10"/>
      <c r="BI707" s="10"/>
      <c r="BJ707" s="10"/>
      <c r="BK707" s="10"/>
      <c r="BL707" s="10"/>
      <c r="BM707" s="10"/>
      <c r="BN707" s="10"/>
      <c r="BO707" s="10"/>
      <c r="BP707" s="10"/>
      <c r="BQ707" s="10"/>
      <c r="BR707" s="10"/>
      <c r="BS707" s="10"/>
    </row>
    <row r="708" spans="1:71" ht="15.75" customHeight="1" x14ac:dyDescent="0.3">
      <c r="A708" s="10"/>
      <c r="B708" s="10"/>
      <c r="C708" s="10"/>
      <c r="D708" s="51"/>
      <c r="E708" s="51"/>
      <c r="F708" s="51"/>
      <c r="G708" s="104"/>
      <c r="H708" s="104"/>
      <c r="I708" s="106"/>
      <c r="J708" s="106"/>
      <c r="K708" s="106"/>
      <c r="L708" s="106"/>
      <c r="M708" s="106"/>
      <c r="N708" s="106"/>
      <c r="O708" s="108"/>
      <c r="P708" s="104"/>
      <c r="Q708" s="51"/>
      <c r="R708" s="51"/>
      <c r="S708" s="51"/>
      <c r="T708" s="51"/>
      <c r="U708" s="51"/>
      <c r="V708" s="51"/>
      <c r="W708" s="51"/>
      <c r="X708" s="51"/>
      <c r="Y708" s="51"/>
      <c r="Z708" s="51"/>
      <c r="AA708" s="51"/>
      <c r="AB708" s="51"/>
      <c r="AC708" s="51"/>
      <c r="AD708" s="10"/>
      <c r="AE708" s="10"/>
      <c r="AF708" s="10"/>
      <c r="AG708" s="10"/>
      <c r="AH708" s="10"/>
      <c r="AI708" s="10"/>
      <c r="AJ708" s="10"/>
      <c r="AK708" s="10"/>
      <c r="AL708" s="10"/>
      <c r="AM708" s="10"/>
      <c r="AN708" s="10"/>
      <c r="AO708" s="10"/>
      <c r="AP708" s="10"/>
      <c r="AQ708" s="10"/>
      <c r="AR708" s="10"/>
      <c r="AS708" s="10"/>
      <c r="AT708" s="10"/>
      <c r="AU708" s="10"/>
      <c r="AV708" s="10"/>
      <c r="AW708" s="10"/>
      <c r="AX708" s="10"/>
      <c r="AY708" s="10"/>
      <c r="AZ708" s="10"/>
      <c r="BA708" s="10"/>
      <c r="BB708" s="10"/>
      <c r="BC708" s="10"/>
      <c r="BD708" s="10"/>
      <c r="BE708" s="10"/>
      <c r="BF708" s="10"/>
      <c r="BG708" s="10"/>
      <c r="BH708" s="10"/>
      <c r="BI708" s="10"/>
      <c r="BJ708" s="10"/>
      <c r="BK708" s="10"/>
      <c r="BL708" s="10"/>
      <c r="BM708" s="10"/>
      <c r="BN708" s="10"/>
      <c r="BO708" s="10"/>
      <c r="BP708" s="10"/>
      <c r="BQ708" s="10"/>
      <c r="BR708" s="10"/>
      <c r="BS708" s="10"/>
    </row>
    <row r="709" spans="1:71" ht="15.75" customHeight="1" x14ac:dyDescent="0.3">
      <c r="A709" s="10"/>
      <c r="B709" s="10"/>
      <c r="C709" s="10"/>
      <c r="D709" s="51"/>
      <c r="E709" s="51"/>
      <c r="F709" s="51"/>
      <c r="G709" s="104"/>
      <c r="H709" s="104"/>
      <c r="I709" s="154" t="s">
        <v>1093</v>
      </c>
      <c r="J709" s="155"/>
      <c r="K709" s="155"/>
      <c r="L709" s="155"/>
      <c r="M709" s="155"/>
      <c r="N709" s="156"/>
      <c r="O709" s="108"/>
      <c r="P709" s="51"/>
      <c r="Q709" s="51"/>
      <c r="R709" s="51"/>
      <c r="S709" s="51"/>
      <c r="T709" s="51"/>
      <c r="U709" s="51"/>
      <c r="V709" s="51"/>
      <c r="W709" s="51"/>
      <c r="X709" s="51"/>
      <c r="Y709" s="51"/>
      <c r="Z709" s="51"/>
      <c r="AA709" s="51"/>
      <c r="AB709" s="51"/>
      <c r="AC709" s="51"/>
      <c r="AD709" s="10"/>
      <c r="AE709" s="10"/>
      <c r="AF709" s="10"/>
      <c r="AG709" s="10"/>
      <c r="AH709" s="10"/>
      <c r="AI709" s="10"/>
      <c r="AJ709" s="10"/>
      <c r="AK709" s="10"/>
      <c r="AL709" s="10"/>
      <c r="AM709" s="10"/>
      <c r="AN709" s="10"/>
      <c r="AO709" s="10"/>
      <c r="AP709" s="10"/>
      <c r="AQ709" s="10"/>
      <c r="AR709" s="10"/>
      <c r="AS709" s="10"/>
      <c r="AT709" s="10"/>
      <c r="AU709" s="10"/>
      <c r="AV709" s="10"/>
      <c r="AW709" s="10"/>
      <c r="AX709" s="10"/>
      <c r="AY709" s="10"/>
      <c r="AZ709" s="10"/>
      <c r="BA709" s="10"/>
      <c r="BB709" s="10"/>
      <c r="BC709" s="10"/>
      <c r="BD709" s="10"/>
      <c r="BE709" s="10"/>
      <c r="BF709" s="10"/>
      <c r="BG709" s="10"/>
      <c r="BH709" s="10"/>
      <c r="BI709" s="10"/>
      <c r="BJ709" s="10"/>
      <c r="BK709" s="10"/>
      <c r="BL709" s="10"/>
      <c r="BM709" s="10"/>
      <c r="BN709" s="10"/>
      <c r="BO709" s="10"/>
      <c r="BP709" s="10"/>
      <c r="BQ709" s="10"/>
      <c r="BR709" s="10"/>
      <c r="BS709" s="10"/>
    </row>
    <row r="710" spans="1:71" ht="15.75" customHeight="1" x14ac:dyDescent="0.3">
      <c r="A710" s="10"/>
      <c r="B710" s="10"/>
      <c r="C710" s="10"/>
      <c r="D710" s="51"/>
      <c r="E710" s="51"/>
      <c r="F710" s="51"/>
      <c r="G710" s="104"/>
      <c r="H710" s="104"/>
      <c r="I710" s="129">
        <v>11158</v>
      </c>
      <c r="J710" s="129">
        <v>12349</v>
      </c>
      <c r="K710" s="129">
        <v>12626</v>
      </c>
      <c r="L710" s="129">
        <v>13843</v>
      </c>
      <c r="M710" s="129">
        <v>15050</v>
      </c>
      <c r="N710" s="129"/>
      <c r="O710" s="41" t="e">
        <f t="shared" ref="O710:O714" si="196">RATE($H$1-$M$1,,M710,-H710)</f>
        <v>#NUM!</v>
      </c>
      <c r="P710" s="106" t="s">
        <v>1084</v>
      </c>
      <c r="Q710" s="51"/>
      <c r="R710" s="51"/>
      <c r="S710" s="51"/>
      <c r="T710" s="51"/>
      <c r="U710" s="51"/>
      <c r="V710" s="51"/>
      <c r="W710" s="51"/>
      <c r="X710" s="51"/>
      <c r="Y710" s="51"/>
      <c r="Z710" s="51"/>
      <c r="AA710" s="51"/>
      <c r="AB710" s="51"/>
      <c r="AC710" s="51"/>
      <c r="AD710" s="10"/>
      <c r="AE710" s="10"/>
      <c r="AF710" s="10"/>
      <c r="AG710" s="10"/>
      <c r="AH710" s="10"/>
      <c r="AI710" s="10"/>
      <c r="AJ710" s="10"/>
      <c r="AK710" s="10"/>
      <c r="AL710" s="10"/>
      <c r="AM710" s="10"/>
      <c r="AN710" s="10"/>
      <c r="AO710" s="10"/>
      <c r="AP710" s="10"/>
      <c r="AQ710" s="10"/>
      <c r="AR710" s="10"/>
      <c r="AS710" s="10"/>
      <c r="AT710" s="10"/>
      <c r="AU710" s="10"/>
      <c r="AV710" s="10"/>
      <c r="AW710" s="10"/>
      <c r="AX710" s="10"/>
      <c r="AY710" s="10"/>
      <c r="AZ710" s="10"/>
      <c r="BA710" s="10"/>
      <c r="BB710" s="10"/>
      <c r="BC710" s="10"/>
      <c r="BD710" s="10"/>
      <c r="BE710" s="10"/>
      <c r="BF710" s="10"/>
      <c r="BG710" s="10"/>
      <c r="BH710" s="10"/>
      <c r="BI710" s="10"/>
      <c r="BJ710" s="10"/>
      <c r="BK710" s="10"/>
      <c r="BL710" s="10"/>
      <c r="BM710" s="10"/>
      <c r="BN710" s="10"/>
      <c r="BO710" s="10"/>
      <c r="BP710" s="10"/>
      <c r="BQ710" s="10"/>
      <c r="BR710" s="10"/>
      <c r="BS710" s="10"/>
    </row>
    <row r="711" spans="1:71" ht="15.75" customHeight="1" x14ac:dyDescent="0.3">
      <c r="A711" s="10"/>
      <c r="B711" s="10"/>
      <c r="C711" s="10"/>
      <c r="D711" s="104"/>
      <c r="E711" s="104"/>
      <c r="F711" s="104"/>
      <c r="G711" s="104"/>
      <c r="H711" s="104"/>
      <c r="I711" s="130">
        <v>280</v>
      </c>
      <c r="J711" s="130">
        <v>279</v>
      </c>
      <c r="K711" s="130">
        <v>268</v>
      </c>
      <c r="L711" s="130">
        <v>300</v>
      </c>
      <c r="M711" s="130">
        <v>431</v>
      </c>
      <c r="N711" s="130"/>
      <c r="O711" s="41" t="e">
        <f t="shared" si="196"/>
        <v>#NUM!</v>
      </c>
      <c r="P711" s="104" t="s">
        <v>1085</v>
      </c>
      <c r="Q711" s="104"/>
      <c r="R711" s="104"/>
      <c r="S711" s="104"/>
      <c r="T711" s="104"/>
      <c r="U711" s="104"/>
      <c r="V711" s="104"/>
      <c r="W711" s="104"/>
      <c r="X711" s="104"/>
      <c r="Y711" s="104"/>
      <c r="Z711" s="104"/>
      <c r="AA711" s="104"/>
      <c r="AB711" s="104"/>
      <c r="AC711" s="104"/>
      <c r="AD711" s="10"/>
      <c r="AE711" s="10"/>
      <c r="AF711" s="10"/>
      <c r="AG711" s="10"/>
      <c r="AH711" s="10"/>
      <c r="AI711" s="10"/>
      <c r="AJ711" s="10"/>
      <c r="AK711" s="10"/>
      <c r="AL711" s="10"/>
      <c r="AM711" s="10"/>
      <c r="AN711" s="10"/>
      <c r="AO711" s="10"/>
      <c r="AP711" s="10"/>
      <c r="AQ711" s="10"/>
      <c r="AR711" s="10"/>
      <c r="AS711" s="10"/>
      <c r="AT711" s="10"/>
      <c r="AU711" s="10"/>
      <c r="AV711" s="10"/>
      <c r="AW711" s="10"/>
      <c r="AX711" s="10"/>
      <c r="AY711" s="10"/>
      <c r="AZ711" s="10"/>
      <c r="BA711" s="10"/>
      <c r="BB711" s="10"/>
      <c r="BC711" s="10"/>
      <c r="BD711" s="10"/>
      <c r="BE711" s="10"/>
      <c r="BF711" s="10"/>
      <c r="BG711" s="10"/>
      <c r="BH711" s="10"/>
      <c r="BI711" s="10"/>
      <c r="BJ711" s="10"/>
      <c r="BK711" s="10"/>
      <c r="BL711" s="10"/>
      <c r="BM711" s="10"/>
      <c r="BN711" s="10"/>
      <c r="BO711" s="10"/>
      <c r="BP711" s="10"/>
      <c r="BQ711" s="10"/>
      <c r="BR711" s="10"/>
      <c r="BS711" s="10"/>
    </row>
    <row r="712" spans="1:71" ht="15.75" customHeight="1" x14ac:dyDescent="0.3">
      <c r="A712" s="10"/>
      <c r="B712" s="10"/>
      <c r="C712" s="10"/>
      <c r="D712" s="106"/>
      <c r="E712" s="106"/>
      <c r="F712" s="106"/>
      <c r="G712" s="104"/>
      <c r="H712" s="104"/>
      <c r="I712" s="130">
        <v>332</v>
      </c>
      <c r="J712" s="130">
        <v>325</v>
      </c>
      <c r="K712" s="130">
        <v>343</v>
      </c>
      <c r="L712" s="130">
        <v>423</v>
      </c>
      <c r="M712" s="130">
        <v>379</v>
      </c>
      <c r="N712" s="130"/>
      <c r="O712" s="41" t="e">
        <f t="shared" si="196"/>
        <v>#NUM!</v>
      </c>
      <c r="P712" s="106" t="s">
        <v>1086</v>
      </c>
      <c r="Q712" s="106"/>
      <c r="R712" s="106"/>
      <c r="S712" s="106"/>
      <c r="T712" s="106"/>
      <c r="U712" s="106"/>
      <c r="V712" s="106"/>
      <c r="W712" s="106"/>
      <c r="X712" s="106"/>
      <c r="Y712" s="106"/>
      <c r="Z712" s="106"/>
      <c r="AA712" s="106"/>
      <c r="AB712" s="106"/>
      <c r="AC712" s="106"/>
      <c r="AD712" s="10"/>
      <c r="AE712" s="10"/>
      <c r="AF712" s="10"/>
      <c r="AG712" s="10"/>
      <c r="AH712" s="10"/>
      <c r="AI712" s="10"/>
      <c r="AJ712" s="10"/>
      <c r="AK712" s="10"/>
      <c r="AL712" s="10"/>
      <c r="AM712" s="10"/>
      <c r="AN712" s="10"/>
      <c r="AO712" s="10"/>
      <c r="AP712" s="10"/>
      <c r="AQ712" s="10"/>
      <c r="AR712" s="10"/>
      <c r="AS712" s="10"/>
      <c r="AT712" s="10"/>
      <c r="AU712" s="10"/>
      <c r="AV712" s="10"/>
      <c r="AW712" s="10"/>
      <c r="AX712" s="10"/>
      <c r="AY712" s="10"/>
      <c r="AZ712" s="10"/>
      <c r="BA712" s="10"/>
      <c r="BB712" s="10"/>
      <c r="BC712" s="10"/>
      <c r="BD712" s="10"/>
      <c r="BE712" s="10"/>
      <c r="BF712" s="10"/>
      <c r="BG712" s="10"/>
      <c r="BH712" s="10"/>
      <c r="BI712" s="10"/>
      <c r="BJ712" s="10"/>
      <c r="BK712" s="10"/>
      <c r="BL712" s="10"/>
      <c r="BM712" s="10"/>
      <c r="BN712" s="10"/>
      <c r="BO712" s="10"/>
      <c r="BP712" s="10"/>
      <c r="BQ712" s="10"/>
      <c r="BR712" s="10"/>
      <c r="BS712" s="10"/>
    </row>
    <row r="713" spans="1:71" ht="15.75" customHeight="1" x14ac:dyDescent="0.3">
      <c r="A713" s="10"/>
      <c r="B713" s="10"/>
      <c r="C713" s="10"/>
      <c r="D713" s="104"/>
      <c r="E713" s="104"/>
      <c r="F713" s="104"/>
      <c r="G713" s="104"/>
      <c r="H713" s="104"/>
      <c r="I713" s="130">
        <v>11.5</v>
      </c>
      <c r="J713" s="130">
        <v>1.1000000000000001</v>
      </c>
      <c r="K713" s="130">
        <v>1</v>
      </c>
      <c r="L713" s="130">
        <v>1566</v>
      </c>
      <c r="M713" s="130">
        <v>1833</v>
      </c>
      <c r="N713" s="130"/>
      <c r="O713" s="41" t="e">
        <f t="shared" si="196"/>
        <v>#NUM!</v>
      </c>
      <c r="P713" s="106" t="s">
        <v>1087</v>
      </c>
      <c r="Q713" s="104"/>
      <c r="R713" s="104"/>
      <c r="S713" s="104"/>
      <c r="T713" s="104"/>
      <c r="U713" s="104"/>
      <c r="V713" s="104"/>
      <c r="W713" s="104"/>
      <c r="X713" s="104"/>
      <c r="Y713" s="104"/>
      <c r="Z713" s="104"/>
      <c r="AA713" s="104"/>
      <c r="AB713" s="104"/>
      <c r="AC713" s="104"/>
      <c r="AD713" s="10"/>
      <c r="AE713" s="10"/>
      <c r="AF713" s="10"/>
      <c r="AG713" s="10"/>
      <c r="AH713" s="10"/>
      <c r="AI713" s="10"/>
      <c r="AJ713" s="10"/>
      <c r="AK713" s="10"/>
      <c r="AL713" s="10"/>
      <c r="AM713" s="10"/>
      <c r="AN713" s="10"/>
      <c r="AO713" s="10"/>
      <c r="AP713" s="10"/>
      <c r="AQ713" s="10"/>
      <c r="AR713" s="10"/>
      <c r="AS713" s="10"/>
      <c r="AT713" s="10"/>
      <c r="AU713" s="10"/>
      <c r="AV713" s="10"/>
      <c r="AW713" s="10"/>
      <c r="AX713" s="10"/>
      <c r="AY713" s="10"/>
      <c r="AZ713" s="10"/>
      <c r="BA713" s="10"/>
      <c r="BB713" s="10"/>
      <c r="BC713" s="10"/>
      <c r="BD713" s="10"/>
      <c r="BE713" s="10"/>
      <c r="BF713" s="10"/>
      <c r="BG713" s="10"/>
      <c r="BH713" s="10"/>
      <c r="BI713" s="10"/>
      <c r="BJ713" s="10"/>
      <c r="BK713" s="10"/>
      <c r="BL713" s="10"/>
      <c r="BM713" s="10"/>
      <c r="BN713" s="10"/>
      <c r="BO713" s="10"/>
      <c r="BP713" s="10"/>
      <c r="BQ713" s="10"/>
      <c r="BR713" s="10"/>
      <c r="BS713" s="10"/>
    </row>
    <row r="714" spans="1:71" ht="15.75" customHeight="1" x14ac:dyDescent="0.3">
      <c r="A714" s="10"/>
      <c r="B714" s="10"/>
      <c r="C714" s="10"/>
      <c r="D714" s="104"/>
      <c r="E714" s="104"/>
      <c r="F714" s="104"/>
      <c r="G714" s="104"/>
      <c r="H714" s="104"/>
      <c r="I714" s="131">
        <v>852</v>
      </c>
      <c r="J714" s="131">
        <v>1086</v>
      </c>
      <c r="K714" s="131">
        <v>1281</v>
      </c>
      <c r="L714" s="131">
        <v>332</v>
      </c>
      <c r="M714" s="131">
        <v>394</v>
      </c>
      <c r="N714" s="131"/>
      <c r="O714" s="41" t="e">
        <f t="shared" si="196"/>
        <v>#NUM!</v>
      </c>
      <c r="P714" s="106" t="s">
        <v>1089</v>
      </c>
      <c r="Q714" s="104"/>
      <c r="R714" s="104"/>
      <c r="S714" s="104"/>
      <c r="T714" s="104"/>
      <c r="U714" s="104"/>
      <c r="V714" s="104"/>
      <c r="W714" s="104"/>
      <c r="X714" s="104"/>
      <c r="Y714" s="104"/>
      <c r="Z714" s="104"/>
      <c r="AA714" s="104"/>
      <c r="AB714" s="104"/>
      <c r="AC714" s="104"/>
      <c r="AD714" s="10"/>
      <c r="AE714" s="10"/>
      <c r="AF714" s="10"/>
      <c r="AG714" s="10"/>
      <c r="AH714" s="10"/>
      <c r="AI714" s="10"/>
      <c r="AJ714" s="10"/>
      <c r="AK714" s="10"/>
      <c r="AL714" s="10"/>
      <c r="AM714" s="10"/>
      <c r="AN714" s="10"/>
      <c r="AO714" s="10"/>
      <c r="AP714" s="10"/>
      <c r="AQ714" s="10"/>
      <c r="AR714" s="10"/>
      <c r="AS714" s="10"/>
      <c r="AT714" s="10"/>
      <c r="AU714" s="10"/>
      <c r="AV714" s="10"/>
      <c r="AW714" s="10"/>
      <c r="AX714" s="10"/>
      <c r="AY714" s="10"/>
      <c r="AZ714" s="10"/>
      <c r="BA714" s="10"/>
      <c r="BB714" s="10"/>
      <c r="BC714" s="10"/>
      <c r="BD714" s="10"/>
      <c r="BE714" s="10"/>
      <c r="BF714" s="10"/>
      <c r="BG714" s="10"/>
      <c r="BH714" s="10"/>
      <c r="BI714" s="10"/>
      <c r="BJ714" s="10"/>
      <c r="BK714" s="10"/>
      <c r="BL714" s="10"/>
      <c r="BM714" s="10"/>
      <c r="BN714" s="10"/>
      <c r="BO714" s="10"/>
      <c r="BP714" s="10"/>
      <c r="BQ714" s="10"/>
      <c r="BR714" s="10"/>
      <c r="BS714" s="10"/>
    </row>
    <row r="715" spans="1:71" ht="15.75" customHeight="1" x14ac:dyDescent="0.3">
      <c r="A715" s="10"/>
      <c r="B715" s="10"/>
      <c r="C715" s="10"/>
      <c r="D715" s="104"/>
      <c r="E715" s="104"/>
      <c r="F715" s="104"/>
      <c r="G715" s="104"/>
      <c r="H715" s="104"/>
      <c r="I715" s="104"/>
      <c r="J715" s="104"/>
      <c r="K715" s="104"/>
      <c r="L715" s="104"/>
      <c r="M715" s="104"/>
      <c r="N715" s="104"/>
      <c r="O715" s="117"/>
      <c r="P715" s="104"/>
      <c r="Q715" s="104"/>
      <c r="R715" s="104"/>
      <c r="S715" s="104"/>
      <c r="T715" s="104"/>
      <c r="U715" s="104"/>
      <c r="V715" s="104"/>
      <c r="W715" s="104"/>
      <c r="X715" s="104"/>
      <c r="Y715" s="104"/>
      <c r="Z715" s="104"/>
      <c r="AA715" s="104"/>
      <c r="AB715" s="104"/>
      <c r="AC715" s="104"/>
      <c r="AD715" s="10"/>
      <c r="AE715" s="10"/>
      <c r="AF715" s="10"/>
      <c r="AG715" s="10"/>
      <c r="AH715" s="10"/>
      <c r="AI715" s="10"/>
      <c r="AJ715" s="10"/>
      <c r="AK715" s="10"/>
      <c r="AL715" s="10"/>
      <c r="AM715" s="10"/>
      <c r="AN715" s="10"/>
      <c r="AO715" s="10"/>
      <c r="AP715" s="10"/>
      <c r="AQ715" s="10"/>
      <c r="AR715" s="10"/>
      <c r="AS715" s="10"/>
      <c r="AT715" s="10"/>
      <c r="AU715" s="10"/>
      <c r="AV715" s="10"/>
      <c r="AW715" s="10"/>
      <c r="AX715" s="10"/>
      <c r="AY715" s="10"/>
      <c r="AZ715" s="10"/>
      <c r="BA715" s="10"/>
      <c r="BB715" s="10"/>
      <c r="BC715" s="10"/>
      <c r="BD715" s="10"/>
      <c r="BE715" s="10"/>
      <c r="BF715" s="10"/>
      <c r="BG715" s="10"/>
      <c r="BH715" s="10"/>
      <c r="BI715" s="10"/>
      <c r="BJ715" s="10"/>
      <c r="BK715" s="10"/>
      <c r="BL715" s="10"/>
      <c r="BM715" s="10"/>
      <c r="BN715" s="10"/>
      <c r="BO715" s="10"/>
      <c r="BP715" s="10"/>
      <c r="BQ715" s="10"/>
      <c r="BR715" s="10"/>
      <c r="BS715" s="10"/>
    </row>
    <row r="716" spans="1:71" ht="15.75" customHeight="1" x14ac:dyDescent="0.3">
      <c r="A716" s="10"/>
      <c r="B716" s="10"/>
      <c r="C716" s="10"/>
      <c r="D716" s="51"/>
      <c r="E716" s="51"/>
      <c r="F716" s="51"/>
      <c r="G716" s="104"/>
      <c r="H716" s="104"/>
      <c r="I716" s="162" t="s">
        <v>1094</v>
      </c>
      <c r="J716" s="158"/>
      <c r="K716" s="158"/>
      <c r="L716" s="158"/>
      <c r="M716" s="158"/>
      <c r="N716" s="159"/>
      <c r="O716" s="117"/>
      <c r="P716" s="51"/>
      <c r="Q716" s="51"/>
      <c r="R716" s="51"/>
      <c r="S716" s="51"/>
      <c r="T716" s="51"/>
      <c r="U716" s="51"/>
      <c r="V716" s="51"/>
      <c r="W716" s="51"/>
      <c r="X716" s="51"/>
      <c r="Y716" s="51"/>
      <c r="Z716" s="51"/>
      <c r="AA716" s="51"/>
      <c r="AB716" s="51"/>
      <c r="AC716" s="51"/>
      <c r="AD716" s="10"/>
      <c r="AE716" s="10"/>
      <c r="AF716" s="10"/>
      <c r="AG716" s="10"/>
      <c r="AH716" s="10"/>
      <c r="AI716" s="10"/>
      <c r="AJ716" s="10"/>
      <c r="AK716" s="10"/>
      <c r="AL716" s="10"/>
      <c r="AM716" s="10"/>
      <c r="AN716" s="10"/>
      <c r="AO716" s="10"/>
      <c r="AP716" s="10"/>
      <c r="AQ716" s="10"/>
      <c r="AR716" s="10"/>
      <c r="AS716" s="10"/>
      <c r="AT716" s="10"/>
      <c r="AU716" s="10"/>
      <c r="AV716" s="10"/>
      <c r="AW716" s="10"/>
      <c r="AX716" s="10"/>
      <c r="AY716" s="10"/>
      <c r="AZ716" s="10"/>
      <c r="BA716" s="10"/>
      <c r="BB716" s="10"/>
      <c r="BC716" s="10"/>
      <c r="BD716" s="10"/>
      <c r="BE716" s="10"/>
      <c r="BF716" s="10"/>
      <c r="BG716" s="10"/>
      <c r="BH716" s="10"/>
      <c r="BI716" s="10"/>
      <c r="BJ716" s="10"/>
      <c r="BK716" s="10"/>
      <c r="BL716" s="10"/>
      <c r="BM716" s="10"/>
      <c r="BN716" s="10"/>
      <c r="BO716" s="10"/>
      <c r="BP716" s="10"/>
      <c r="BQ716" s="10"/>
      <c r="BR716" s="10"/>
      <c r="BS716" s="10"/>
    </row>
    <row r="717" spans="1:71" ht="15.75" customHeight="1" x14ac:dyDescent="0.3">
      <c r="A717" s="10"/>
      <c r="B717" s="10"/>
      <c r="C717" s="10"/>
      <c r="D717" s="51"/>
      <c r="E717" s="51"/>
      <c r="F717" s="51"/>
      <c r="G717" s="104"/>
      <c r="H717" s="104"/>
      <c r="I717" s="107">
        <f t="shared" ref="I717:M720" si="197">+I699-I710</f>
        <v>10419</v>
      </c>
      <c r="J717" s="132">
        <f t="shared" si="197"/>
        <v>12188</v>
      </c>
      <c r="K717" s="106">
        <f t="shared" si="197"/>
        <v>12714</v>
      </c>
      <c r="L717" s="132">
        <f t="shared" si="197"/>
        <v>14235</v>
      </c>
      <c r="M717" s="106">
        <f t="shared" si="197"/>
        <v>15383</v>
      </c>
      <c r="N717" s="132"/>
      <c r="O717" s="41">
        <f t="shared" ref="O717:O720" si="198">M717/M699</f>
        <v>0.50547103473203425</v>
      </c>
      <c r="P717" s="106" t="s">
        <v>1084</v>
      </c>
      <c r="Q717" s="51"/>
      <c r="R717" s="51"/>
      <c r="S717" s="51"/>
      <c r="T717" s="51"/>
      <c r="U717" s="51"/>
      <c r="V717" s="51"/>
      <c r="W717" s="51"/>
      <c r="X717" s="51"/>
      <c r="Y717" s="51"/>
      <c r="Z717" s="51"/>
      <c r="AA717" s="51"/>
      <c r="AB717" s="51"/>
      <c r="AC717" s="51"/>
      <c r="AD717" s="10"/>
      <c r="AE717" s="10"/>
      <c r="AF717" s="10"/>
      <c r="AG717" s="10"/>
      <c r="AH717" s="10"/>
      <c r="AI717" s="10"/>
      <c r="AJ717" s="10"/>
      <c r="AK717" s="10"/>
      <c r="AL717" s="10"/>
      <c r="AM717" s="10"/>
      <c r="AN717" s="10"/>
      <c r="AO717" s="10"/>
      <c r="AP717" s="10"/>
      <c r="AQ717" s="10"/>
      <c r="AR717" s="10"/>
      <c r="AS717" s="10"/>
      <c r="AT717" s="10"/>
      <c r="AU717" s="10"/>
      <c r="AV717" s="10"/>
      <c r="AW717" s="10"/>
      <c r="AX717" s="10"/>
      <c r="AY717" s="10"/>
      <c r="AZ717" s="10"/>
      <c r="BA717" s="10"/>
      <c r="BB717" s="10"/>
      <c r="BC717" s="10"/>
      <c r="BD717" s="10"/>
      <c r="BE717" s="10"/>
      <c r="BF717" s="10"/>
      <c r="BG717" s="10"/>
      <c r="BH717" s="10"/>
      <c r="BI717" s="10"/>
      <c r="BJ717" s="10"/>
      <c r="BK717" s="10"/>
      <c r="BL717" s="10"/>
      <c r="BM717" s="10"/>
      <c r="BN717" s="10"/>
      <c r="BO717" s="10"/>
      <c r="BP717" s="10"/>
      <c r="BQ717" s="10"/>
      <c r="BR717" s="10"/>
      <c r="BS717" s="10"/>
    </row>
    <row r="718" spans="1:71" ht="15.75" customHeight="1" x14ac:dyDescent="0.3">
      <c r="A718" s="10"/>
      <c r="B718" s="10"/>
      <c r="C718" s="10"/>
      <c r="D718" s="51"/>
      <c r="E718" s="51"/>
      <c r="F718" s="51"/>
      <c r="G718" s="104"/>
      <c r="H718" s="104"/>
      <c r="I718" s="107">
        <f t="shared" si="197"/>
        <v>358</v>
      </c>
      <c r="J718" s="133">
        <f t="shared" si="197"/>
        <v>388</v>
      </c>
      <c r="K718" s="106">
        <f t="shared" si="197"/>
        <v>422</v>
      </c>
      <c r="L718" s="133">
        <f t="shared" si="197"/>
        <v>648</v>
      </c>
      <c r="M718" s="106">
        <f t="shared" si="197"/>
        <v>979</v>
      </c>
      <c r="N718" s="133"/>
      <c r="O718" s="41">
        <f t="shared" si="198"/>
        <v>0.69432624113475172</v>
      </c>
      <c r="P718" s="104" t="s">
        <v>1085</v>
      </c>
      <c r="Q718" s="51"/>
      <c r="R718" s="51"/>
      <c r="S718" s="51"/>
      <c r="T718" s="51"/>
      <c r="U718" s="51"/>
      <c r="V718" s="51"/>
      <c r="W718" s="51"/>
      <c r="X718" s="51"/>
      <c r="Y718" s="51"/>
      <c r="Z718" s="51"/>
      <c r="AA718" s="51"/>
      <c r="AB718" s="51"/>
      <c r="AC718" s="51"/>
      <c r="AD718" s="10"/>
      <c r="AE718" s="10"/>
      <c r="AF718" s="10"/>
      <c r="AG718" s="10"/>
      <c r="AH718" s="10"/>
      <c r="AI718" s="10"/>
      <c r="AJ718" s="10"/>
      <c r="AK718" s="10"/>
      <c r="AL718" s="10"/>
      <c r="AM718" s="10"/>
      <c r="AN718" s="10"/>
      <c r="AO718" s="10"/>
      <c r="AP718" s="10"/>
      <c r="AQ718" s="10"/>
      <c r="AR718" s="10"/>
      <c r="AS718" s="10"/>
      <c r="AT718" s="10"/>
      <c r="AU718" s="10"/>
      <c r="AV718" s="10"/>
      <c r="AW718" s="10"/>
      <c r="AX718" s="10"/>
      <c r="AY718" s="10"/>
      <c r="AZ718" s="10"/>
      <c r="BA718" s="10"/>
      <c r="BB718" s="10"/>
      <c r="BC718" s="10"/>
      <c r="BD718" s="10"/>
      <c r="BE718" s="10"/>
      <c r="BF718" s="10"/>
      <c r="BG718" s="10"/>
      <c r="BH718" s="10"/>
      <c r="BI718" s="10"/>
      <c r="BJ718" s="10"/>
      <c r="BK718" s="10"/>
      <c r="BL718" s="10"/>
      <c r="BM718" s="10"/>
      <c r="BN718" s="10"/>
      <c r="BO718" s="10"/>
      <c r="BP718" s="10"/>
      <c r="BQ718" s="10"/>
      <c r="BR718" s="10"/>
      <c r="BS718" s="10"/>
    </row>
    <row r="719" spans="1:71" ht="15.75" customHeight="1" x14ac:dyDescent="0.3">
      <c r="A719" s="10"/>
      <c r="B719" s="10"/>
      <c r="C719" s="10"/>
      <c r="D719" s="51"/>
      <c r="E719" s="51"/>
      <c r="F719" s="51"/>
      <c r="G719" s="104"/>
      <c r="H719" s="104"/>
      <c r="I719" s="107">
        <f t="shared" si="197"/>
        <v>651</v>
      </c>
      <c r="J719" s="133">
        <f t="shared" si="197"/>
        <v>673</v>
      </c>
      <c r="K719" s="106">
        <f t="shared" si="197"/>
        <v>754</v>
      </c>
      <c r="L719" s="133">
        <f t="shared" si="197"/>
        <v>785</v>
      </c>
      <c r="M719" s="106">
        <f t="shared" si="197"/>
        <v>742</v>
      </c>
      <c r="N719" s="133"/>
      <c r="O719" s="41">
        <f t="shared" si="198"/>
        <v>0.66190900981266731</v>
      </c>
      <c r="P719" s="106" t="s">
        <v>1086</v>
      </c>
      <c r="Q719" s="51"/>
      <c r="R719" s="51"/>
      <c r="S719" s="51"/>
      <c r="T719" s="51"/>
      <c r="U719" s="51"/>
      <c r="V719" s="51"/>
      <c r="W719" s="51"/>
      <c r="X719" s="51"/>
      <c r="Y719" s="51"/>
      <c r="Z719" s="51"/>
      <c r="AA719" s="51"/>
      <c r="AB719" s="51"/>
      <c r="AC719" s="51"/>
      <c r="AD719" s="10"/>
      <c r="AE719" s="10"/>
      <c r="AF719" s="10"/>
      <c r="AG719" s="10"/>
      <c r="AH719" s="10"/>
      <c r="AI719" s="10"/>
      <c r="AJ719" s="10"/>
      <c r="AK719" s="10"/>
      <c r="AL719" s="10"/>
      <c r="AM719" s="10"/>
      <c r="AN719" s="10"/>
      <c r="AO719" s="10"/>
      <c r="AP719" s="10"/>
      <c r="AQ719" s="10"/>
      <c r="AR719" s="10"/>
      <c r="AS719" s="10"/>
      <c r="AT719" s="10"/>
      <c r="AU719" s="10"/>
      <c r="AV719" s="10"/>
      <c r="AW719" s="10"/>
      <c r="AX719" s="10"/>
      <c r="AY719" s="10"/>
      <c r="AZ719" s="10"/>
      <c r="BA719" s="10"/>
      <c r="BB719" s="10"/>
      <c r="BC719" s="10"/>
      <c r="BD719" s="10"/>
      <c r="BE719" s="10"/>
      <c r="BF719" s="10"/>
      <c r="BG719" s="10"/>
      <c r="BH719" s="10"/>
      <c r="BI719" s="10"/>
      <c r="BJ719" s="10"/>
      <c r="BK719" s="10"/>
      <c r="BL719" s="10"/>
      <c r="BM719" s="10"/>
      <c r="BN719" s="10"/>
      <c r="BO719" s="10"/>
      <c r="BP719" s="10"/>
      <c r="BQ719" s="10"/>
      <c r="BR719" s="10"/>
      <c r="BS719" s="10"/>
    </row>
    <row r="720" spans="1:71" ht="15.75" customHeight="1" x14ac:dyDescent="0.3">
      <c r="A720" s="10"/>
      <c r="B720" s="10"/>
      <c r="C720" s="10"/>
      <c r="D720" s="51"/>
      <c r="E720" s="51"/>
      <c r="F720" s="51"/>
      <c r="G720" s="104"/>
      <c r="H720" s="104"/>
      <c r="I720" s="107">
        <f t="shared" si="197"/>
        <v>-1.5</v>
      </c>
      <c r="J720" s="133">
        <f t="shared" si="197"/>
        <v>-0.10000000000000009</v>
      </c>
      <c r="K720" s="106">
        <f t="shared" si="197"/>
        <v>0</v>
      </c>
      <c r="L720" s="133">
        <f t="shared" si="197"/>
        <v>1196</v>
      </c>
      <c r="M720" s="106">
        <f t="shared" si="197"/>
        <v>1071</v>
      </c>
      <c r="N720" s="133"/>
      <c r="O720" s="41">
        <f t="shared" si="198"/>
        <v>0.368801652892562</v>
      </c>
      <c r="P720" s="106" t="s">
        <v>1087</v>
      </c>
      <c r="Q720" s="51"/>
      <c r="R720" s="51"/>
      <c r="S720" s="51"/>
      <c r="T720" s="51"/>
      <c r="U720" s="51"/>
      <c r="V720" s="51"/>
      <c r="W720" s="51"/>
      <c r="X720" s="51"/>
      <c r="Y720" s="51"/>
      <c r="Z720" s="51"/>
      <c r="AA720" s="51"/>
      <c r="AB720" s="51"/>
      <c r="AC720" s="51"/>
      <c r="AD720" s="10"/>
      <c r="AE720" s="10"/>
      <c r="AF720" s="10"/>
      <c r="AG720" s="10"/>
      <c r="AH720" s="10"/>
      <c r="AI720" s="10"/>
      <c r="AJ720" s="10"/>
      <c r="AK720" s="10"/>
      <c r="AL720" s="10"/>
      <c r="AM720" s="10"/>
      <c r="AN720" s="10"/>
      <c r="AO720" s="10"/>
      <c r="AP720" s="10"/>
      <c r="AQ720" s="10"/>
      <c r="AR720" s="10"/>
      <c r="AS720" s="10"/>
      <c r="AT720" s="10"/>
      <c r="AU720" s="10"/>
      <c r="AV720" s="10"/>
      <c r="AW720" s="10"/>
      <c r="AX720" s="10"/>
      <c r="AY720" s="10"/>
      <c r="AZ720" s="10"/>
      <c r="BA720" s="10"/>
      <c r="BB720" s="10"/>
      <c r="BC720" s="10"/>
      <c r="BD720" s="10"/>
      <c r="BE720" s="10"/>
      <c r="BF720" s="10"/>
      <c r="BG720" s="10"/>
      <c r="BH720" s="10"/>
      <c r="BI720" s="10"/>
      <c r="BJ720" s="10"/>
      <c r="BK720" s="10"/>
      <c r="BL720" s="10"/>
      <c r="BM720" s="10"/>
      <c r="BN720" s="10"/>
      <c r="BO720" s="10"/>
      <c r="BP720" s="10"/>
      <c r="BQ720" s="10"/>
      <c r="BR720" s="10"/>
      <c r="BS720" s="10"/>
    </row>
    <row r="721" spans="1:71" ht="15.75" customHeight="1" x14ac:dyDescent="0.3">
      <c r="A721" s="10"/>
      <c r="B721" s="10"/>
      <c r="C721" s="10"/>
      <c r="D721" s="51"/>
      <c r="E721" s="51"/>
      <c r="F721" s="51"/>
      <c r="G721" s="104"/>
      <c r="H721" s="104"/>
      <c r="I721" s="112">
        <f t="shared" ref="I721:M721" si="199">+I704-I714</f>
        <v>216</v>
      </c>
      <c r="J721" s="134">
        <f t="shared" si="199"/>
        <v>303</v>
      </c>
      <c r="K721" s="113">
        <f t="shared" si="199"/>
        <v>350</v>
      </c>
      <c r="L721" s="134">
        <f t="shared" si="199"/>
        <v>401</v>
      </c>
      <c r="M721" s="113">
        <f t="shared" si="199"/>
        <v>457</v>
      </c>
      <c r="N721" s="134"/>
      <c r="O721" s="41">
        <f>M721/M704</f>
        <v>0.53701527614571087</v>
      </c>
      <c r="P721" s="106" t="s">
        <v>1089</v>
      </c>
      <c r="Q721" s="51"/>
      <c r="R721" s="51"/>
      <c r="S721" s="51"/>
      <c r="T721" s="51"/>
      <c r="U721" s="51"/>
      <c r="V721" s="51"/>
      <c r="W721" s="51"/>
      <c r="X721" s="51"/>
      <c r="Y721" s="51"/>
      <c r="Z721" s="51"/>
      <c r="AA721" s="51"/>
      <c r="AB721" s="51"/>
      <c r="AC721" s="51"/>
      <c r="AD721" s="10"/>
      <c r="AE721" s="10"/>
      <c r="AF721" s="10"/>
      <c r="AG721" s="10"/>
      <c r="AH721" s="10"/>
      <c r="AI721" s="10"/>
      <c r="AJ721" s="10"/>
      <c r="AK721" s="10"/>
      <c r="AL721" s="10"/>
      <c r="AM721" s="10"/>
      <c r="AN721" s="10"/>
      <c r="AO721" s="10"/>
      <c r="AP721" s="10"/>
      <c r="AQ721" s="10"/>
      <c r="AR721" s="10"/>
      <c r="AS721" s="10"/>
      <c r="AT721" s="10"/>
      <c r="AU721" s="10"/>
      <c r="AV721" s="10"/>
      <c r="AW721" s="10"/>
      <c r="AX721" s="10"/>
      <c r="AY721" s="10"/>
      <c r="AZ721" s="10"/>
      <c r="BA721" s="10"/>
      <c r="BB721" s="10"/>
      <c r="BC721" s="10"/>
      <c r="BD721" s="10"/>
      <c r="BE721" s="10"/>
      <c r="BF721" s="10"/>
      <c r="BG721" s="10"/>
      <c r="BH721" s="10"/>
      <c r="BI721" s="10"/>
      <c r="BJ721" s="10"/>
      <c r="BK721" s="10"/>
      <c r="BL721" s="10"/>
      <c r="BM721" s="10"/>
      <c r="BN721" s="10"/>
      <c r="BO721" s="10"/>
      <c r="BP721" s="10"/>
      <c r="BQ721" s="10"/>
      <c r="BR721" s="10"/>
      <c r="BS721" s="10"/>
    </row>
    <row r="722" spans="1:71" ht="15.75" customHeight="1" x14ac:dyDescent="0.3">
      <c r="A722" s="10"/>
      <c r="B722" s="10"/>
      <c r="C722" s="10"/>
      <c r="D722" s="51"/>
      <c r="E722" s="51"/>
      <c r="F722" s="51"/>
      <c r="G722" s="104"/>
      <c r="H722" s="104"/>
      <c r="I722" s="106"/>
      <c r="J722" s="106"/>
      <c r="K722" s="106"/>
      <c r="L722" s="106"/>
      <c r="M722" s="106"/>
      <c r="N722" s="106"/>
      <c r="O722" s="41"/>
      <c r="P722" s="106"/>
      <c r="Q722" s="51"/>
      <c r="R722" s="51"/>
      <c r="S722" s="51"/>
      <c r="T722" s="51"/>
      <c r="U722" s="51"/>
      <c r="V722" s="51"/>
      <c r="W722" s="51"/>
      <c r="X722" s="51"/>
      <c r="Y722" s="51"/>
      <c r="Z722" s="51"/>
      <c r="AA722" s="51"/>
      <c r="AB722" s="51"/>
      <c r="AC722" s="51"/>
      <c r="AD722" s="10"/>
      <c r="AE722" s="10"/>
      <c r="AF722" s="10"/>
      <c r="AG722" s="10"/>
      <c r="AH722" s="10"/>
      <c r="AI722" s="10"/>
      <c r="AJ722" s="10"/>
      <c r="AK722" s="10"/>
      <c r="AL722" s="10"/>
      <c r="AM722" s="10"/>
      <c r="AN722" s="10"/>
      <c r="AO722" s="10"/>
      <c r="AP722" s="10"/>
      <c r="AQ722" s="10"/>
      <c r="AR722" s="10"/>
      <c r="AS722" s="10"/>
      <c r="AT722" s="10"/>
      <c r="AU722" s="10"/>
      <c r="AV722" s="10"/>
      <c r="AW722" s="10"/>
      <c r="AX722" s="10"/>
      <c r="AY722" s="10"/>
      <c r="AZ722" s="10"/>
      <c r="BA722" s="10"/>
      <c r="BB722" s="10"/>
      <c r="BC722" s="10"/>
      <c r="BD722" s="10"/>
      <c r="BE722" s="10"/>
      <c r="BF722" s="10"/>
      <c r="BG722" s="10"/>
      <c r="BH722" s="10"/>
      <c r="BI722" s="10"/>
      <c r="BJ722" s="10"/>
      <c r="BK722" s="10"/>
      <c r="BL722" s="10"/>
      <c r="BM722" s="10"/>
      <c r="BN722" s="10"/>
      <c r="BO722" s="10"/>
      <c r="BP722" s="10"/>
      <c r="BQ722" s="10"/>
      <c r="BR722" s="10"/>
      <c r="BS722" s="10"/>
    </row>
    <row r="723" spans="1:71" ht="15" customHeight="1" x14ac:dyDescent="0.3">
      <c r="A723" s="10"/>
      <c r="B723" s="10"/>
      <c r="C723" s="10"/>
      <c r="D723" s="51"/>
      <c r="E723" s="51"/>
      <c r="F723" s="51"/>
      <c r="G723" s="104"/>
      <c r="H723" s="104"/>
      <c r="I723" s="162" t="s">
        <v>1094</v>
      </c>
      <c r="J723" s="158"/>
      <c r="K723" s="158"/>
      <c r="L723" s="158"/>
      <c r="M723" s="158"/>
      <c r="N723" s="159"/>
      <c r="O723" s="117"/>
      <c r="P723" s="51"/>
      <c r="Q723" s="51"/>
      <c r="R723" s="51"/>
      <c r="S723" s="51"/>
      <c r="T723" s="51"/>
      <c r="U723" s="51"/>
      <c r="V723" s="51"/>
      <c r="W723" s="51"/>
      <c r="X723" s="51"/>
      <c r="Y723" s="51"/>
      <c r="Z723" s="51"/>
      <c r="AA723" s="51"/>
      <c r="AB723" s="51"/>
      <c r="AC723" s="51"/>
      <c r="AD723" s="10"/>
      <c r="AE723" s="10"/>
      <c r="AF723" s="10"/>
      <c r="AG723" s="10"/>
      <c r="AH723" s="10"/>
      <c r="AI723" s="10"/>
      <c r="AJ723" s="10"/>
      <c r="AK723" s="10"/>
      <c r="AL723" s="10"/>
      <c r="AM723" s="10"/>
      <c r="AN723" s="10"/>
      <c r="AO723" s="10"/>
      <c r="AP723" s="10"/>
      <c r="AQ723" s="10"/>
      <c r="AR723" s="10"/>
      <c r="AS723" s="10"/>
      <c r="AT723" s="10"/>
      <c r="AU723" s="10"/>
      <c r="AV723" s="10"/>
      <c r="AW723" s="10"/>
      <c r="AX723" s="10"/>
      <c r="AY723" s="10"/>
      <c r="AZ723" s="10"/>
      <c r="BA723" s="10"/>
      <c r="BB723" s="10"/>
      <c r="BC723" s="10"/>
      <c r="BD723" s="10"/>
      <c r="BE723" s="10"/>
      <c r="BF723" s="10"/>
      <c r="BG723" s="10"/>
      <c r="BH723" s="10"/>
      <c r="BI723" s="10"/>
      <c r="BJ723" s="10"/>
      <c r="BK723" s="10"/>
      <c r="BL723" s="10"/>
      <c r="BM723" s="10"/>
      <c r="BN723" s="10"/>
      <c r="BO723" s="10"/>
      <c r="BP723" s="10"/>
      <c r="BQ723" s="10"/>
      <c r="BR723" s="10"/>
      <c r="BS723" s="10"/>
    </row>
    <row r="724" spans="1:71" ht="15.75" customHeight="1" x14ac:dyDescent="0.3">
      <c r="A724" s="10"/>
      <c r="B724" s="10"/>
      <c r="C724" s="10"/>
      <c r="D724" s="51"/>
      <c r="E724" s="51"/>
      <c r="F724" s="51"/>
      <c r="G724" s="51"/>
      <c r="H724" s="51"/>
      <c r="I724" s="135">
        <f t="shared" ref="I724:M727" si="200">I717/I699</f>
        <v>0.48287528386708067</v>
      </c>
      <c r="J724" s="136">
        <f t="shared" si="200"/>
        <v>0.49671924033092879</v>
      </c>
      <c r="K724" s="51">
        <f t="shared" si="200"/>
        <v>0.50173638516179953</v>
      </c>
      <c r="L724" s="136">
        <f t="shared" si="200"/>
        <v>0.50698055417052501</v>
      </c>
      <c r="M724" s="136">
        <f t="shared" si="200"/>
        <v>0.50547103473203425</v>
      </c>
      <c r="N724" s="136"/>
      <c r="O724" s="137">
        <f t="shared" ref="O724:O727" si="201">M724/M707</f>
        <v>4.4574165320285209E-4</v>
      </c>
      <c r="P724" s="51" t="s">
        <v>1084</v>
      </c>
      <c r="Q724" s="51"/>
      <c r="R724" s="51"/>
      <c r="S724" s="51"/>
      <c r="T724" s="51"/>
      <c r="U724" s="51"/>
      <c r="V724" s="51"/>
      <c r="W724" s="51"/>
      <c r="X724" s="51"/>
      <c r="Y724" s="51"/>
      <c r="Z724" s="51"/>
      <c r="AA724" s="51"/>
      <c r="AB724" s="51"/>
      <c r="AC724" s="51"/>
      <c r="AD724" s="10"/>
      <c r="AE724" s="10"/>
      <c r="AF724" s="10"/>
      <c r="AG724" s="10"/>
      <c r="AH724" s="10"/>
      <c r="AI724" s="10"/>
      <c r="AJ724" s="10"/>
      <c r="AK724" s="10"/>
      <c r="AL724" s="10"/>
      <c r="AM724" s="10"/>
      <c r="AN724" s="10"/>
      <c r="AO724" s="10"/>
      <c r="AP724" s="10"/>
      <c r="AQ724" s="10"/>
      <c r="AR724" s="10"/>
      <c r="AS724" s="10"/>
      <c r="AT724" s="10"/>
      <c r="AU724" s="10"/>
      <c r="AV724" s="10"/>
      <c r="AW724" s="10"/>
      <c r="AX724" s="10"/>
      <c r="AY724" s="10"/>
      <c r="AZ724" s="10"/>
      <c r="BA724" s="10"/>
      <c r="BB724" s="10"/>
      <c r="BC724" s="10"/>
      <c r="BD724" s="10"/>
      <c r="BE724" s="10"/>
      <c r="BF724" s="10"/>
      <c r="BG724" s="10"/>
      <c r="BH724" s="10"/>
      <c r="BI724" s="10"/>
      <c r="BJ724" s="10"/>
      <c r="BK724" s="10"/>
      <c r="BL724" s="10"/>
      <c r="BM724" s="10"/>
      <c r="BN724" s="10"/>
      <c r="BO724" s="10"/>
      <c r="BP724" s="10"/>
      <c r="BQ724" s="10"/>
      <c r="BR724" s="10"/>
      <c r="BS724" s="10"/>
    </row>
    <row r="725" spans="1:71" ht="15.75" customHeight="1" x14ac:dyDescent="0.3">
      <c r="A725" s="10"/>
      <c r="B725" s="10"/>
      <c r="C725" s="10"/>
      <c r="D725" s="104"/>
      <c r="E725" s="104"/>
      <c r="F725" s="104"/>
      <c r="G725" s="51"/>
      <c r="H725" s="51"/>
      <c r="I725" s="50">
        <f t="shared" si="200"/>
        <v>0.56112852664576807</v>
      </c>
      <c r="J725" s="50">
        <f t="shared" si="200"/>
        <v>0.58170914542728636</v>
      </c>
      <c r="K725" s="50">
        <f t="shared" si="200"/>
        <v>0.61159420289855071</v>
      </c>
      <c r="L725" s="50">
        <f t="shared" si="200"/>
        <v>0.68354430379746833</v>
      </c>
      <c r="M725" s="50">
        <f t="shared" si="200"/>
        <v>0.69432624113475172</v>
      </c>
      <c r="N725" s="50"/>
      <c r="O725" s="137" t="e">
        <f t="shared" si="201"/>
        <v>#DIV/0!</v>
      </c>
      <c r="P725" s="51" t="s">
        <v>1085</v>
      </c>
      <c r="Q725" s="10"/>
      <c r="R725" s="104"/>
      <c r="S725" s="104"/>
      <c r="T725" s="104"/>
      <c r="U725" s="104"/>
      <c r="V725" s="104"/>
      <c r="W725" s="104"/>
      <c r="X725" s="104"/>
      <c r="Y725" s="104"/>
      <c r="Z725" s="104"/>
      <c r="AA725" s="104"/>
      <c r="AB725" s="104"/>
      <c r="AC725" s="104"/>
      <c r="AD725" s="10"/>
      <c r="AE725" s="10"/>
      <c r="AF725" s="10"/>
      <c r="AG725" s="10"/>
      <c r="AH725" s="10"/>
      <c r="AI725" s="10"/>
      <c r="AJ725" s="10"/>
      <c r="AK725" s="10"/>
      <c r="AL725" s="10"/>
      <c r="AM725" s="10"/>
      <c r="AN725" s="10"/>
      <c r="AO725" s="10"/>
      <c r="AP725" s="10"/>
      <c r="AQ725" s="10"/>
      <c r="AR725" s="10"/>
      <c r="AS725" s="10"/>
      <c r="AT725" s="10"/>
      <c r="AU725" s="10"/>
      <c r="AV725" s="10"/>
      <c r="AW725" s="10"/>
      <c r="AX725" s="10"/>
      <c r="AY725" s="10"/>
      <c r="AZ725" s="10"/>
      <c r="BA725" s="10"/>
      <c r="BB725" s="10"/>
      <c r="BC725" s="10"/>
      <c r="BD725" s="10"/>
      <c r="BE725" s="10"/>
      <c r="BF725" s="10"/>
      <c r="BG725" s="10"/>
      <c r="BH725" s="10"/>
      <c r="BI725" s="10"/>
      <c r="BJ725" s="10"/>
      <c r="BK725" s="10"/>
      <c r="BL725" s="10"/>
      <c r="BM725" s="10"/>
      <c r="BN725" s="10"/>
      <c r="BO725" s="10"/>
      <c r="BP725" s="10"/>
      <c r="BQ725" s="10"/>
      <c r="BR725" s="10"/>
      <c r="BS725" s="10"/>
    </row>
    <row r="726" spans="1:71" ht="15.75" customHeight="1" x14ac:dyDescent="0.3">
      <c r="A726" s="10"/>
      <c r="B726" s="10"/>
      <c r="C726" s="10"/>
      <c r="D726" s="104"/>
      <c r="E726" s="104"/>
      <c r="F726" s="104"/>
      <c r="G726" s="51"/>
      <c r="H726" s="51"/>
      <c r="I726" s="50">
        <f t="shared" si="200"/>
        <v>0.66225839267548325</v>
      </c>
      <c r="J726" s="50">
        <f t="shared" si="200"/>
        <v>0.67434869739478953</v>
      </c>
      <c r="K726" s="50">
        <f t="shared" si="200"/>
        <v>0.68732907930720144</v>
      </c>
      <c r="L726" s="50">
        <f t="shared" si="200"/>
        <v>0.64983443708609268</v>
      </c>
      <c r="M726" s="50">
        <f t="shared" si="200"/>
        <v>0.66190900981266731</v>
      </c>
      <c r="N726" s="50"/>
      <c r="O726" s="137" t="e">
        <f t="shared" si="201"/>
        <v>#DIV/0!</v>
      </c>
      <c r="P726" s="51" t="s">
        <v>1086</v>
      </c>
      <c r="Q726" s="104"/>
      <c r="R726" s="104"/>
      <c r="S726" s="104"/>
      <c r="T726" s="104"/>
      <c r="U726" s="104"/>
      <c r="V726" s="104"/>
      <c r="W726" s="104"/>
      <c r="X726" s="104"/>
      <c r="Y726" s="104"/>
      <c r="Z726" s="104"/>
      <c r="AA726" s="104"/>
      <c r="AB726" s="104"/>
      <c r="AC726" s="104"/>
      <c r="AD726" s="10"/>
      <c r="AE726" s="10"/>
      <c r="AF726" s="10"/>
      <c r="AG726" s="10"/>
      <c r="AH726" s="10"/>
      <c r="AI726" s="10"/>
      <c r="AJ726" s="10"/>
      <c r="AK726" s="10"/>
      <c r="AL726" s="10"/>
      <c r="AM726" s="10"/>
      <c r="AN726" s="10"/>
      <c r="AO726" s="10"/>
      <c r="AP726" s="10"/>
      <c r="AQ726" s="10"/>
      <c r="AR726" s="10"/>
      <c r="AS726" s="10"/>
      <c r="AT726" s="10"/>
      <c r="AU726" s="10"/>
      <c r="AV726" s="10"/>
      <c r="AW726" s="10"/>
      <c r="AX726" s="10"/>
      <c r="AY726" s="10"/>
      <c r="AZ726" s="10"/>
      <c r="BA726" s="10"/>
      <c r="BB726" s="10"/>
      <c r="BC726" s="10"/>
      <c r="BD726" s="10"/>
      <c r="BE726" s="10"/>
      <c r="BF726" s="10"/>
      <c r="BG726" s="10"/>
      <c r="BH726" s="10"/>
      <c r="BI726" s="10"/>
      <c r="BJ726" s="10"/>
      <c r="BK726" s="10"/>
      <c r="BL726" s="10"/>
      <c r="BM726" s="10"/>
      <c r="BN726" s="10"/>
      <c r="BO726" s="10"/>
      <c r="BP726" s="10"/>
      <c r="BQ726" s="10"/>
      <c r="BR726" s="10"/>
      <c r="BS726" s="10"/>
    </row>
    <row r="727" spans="1:71" ht="15.75" customHeight="1" x14ac:dyDescent="0.3">
      <c r="A727" s="10"/>
      <c r="B727" s="10"/>
      <c r="C727" s="10"/>
      <c r="D727" s="104"/>
      <c r="E727" s="104"/>
      <c r="F727" s="104"/>
      <c r="G727" s="51"/>
      <c r="H727" s="51"/>
      <c r="I727" s="50">
        <f t="shared" si="200"/>
        <v>-0.15</v>
      </c>
      <c r="J727" s="50">
        <f t="shared" si="200"/>
        <v>-0.10000000000000009</v>
      </c>
      <c r="K727" s="50">
        <f t="shared" si="200"/>
        <v>0</v>
      </c>
      <c r="L727" s="50">
        <f t="shared" si="200"/>
        <v>0.43301955104996381</v>
      </c>
      <c r="M727" s="50">
        <f t="shared" si="200"/>
        <v>0.368801652892562</v>
      </c>
      <c r="N727" s="50"/>
      <c r="O727" s="137">
        <f t="shared" si="201"/>
        <v>2.4505093215452626E-5</v>
      </c>
      <c r="P727" s="51" t="s">
        <v>1087</v>
      </c>
      <c r="Q727" s="10"/>
      <c r="R727" s="104"/>
      <c r="S727" s="104"/>
      <c r="T727" s="104"/>
      <c r="U727" s="104"/>
      <c r="V727" s="104"/>
      <c r="W727" s="104"/>
      <c r="X727" s="104"/>
      <c r="Y727" s="104"/>
      <c r="Z727" s="104"/>
      <c r="AA727" s="104"/>
      <c r="AB727" s="104"/>
      <c r="AC727" s="104"/>
      <c r="AD727" s="10"/>
      <c r="AE727" s="10"/>
      <c r="AF727" s="10"/>
      <c r="AG727" s="10"/>
      <c r="AH727" s="10"/>
      <c r="AI727" s="10"/>
      <c r="AJ727" s="10"/>
      <c r="AK727" s="10"/>
      <c r="AL727" s="10"/>
      <c r="AM727" s="10"/>
      <c r="AN727" s="10"/>
      <c r="AO727" s="10"/>
      <c r="AP727" s="10"/>
      <c r="AQ727" s="10"/>
      <c r="AR727" s="10"/>
      <c r="AS727" s="10"/>
      <c r="AT727" s="10"/>
      <c r="AU727" s="10"/>
      <c r="AV727" s="10"/>
      <c r="AW727" s="10"/>
      <c r="AX727" s="10"/>
      <c r="AY727" s="10"/>
      <c r="AZ727" s="10"/>
      <c r="BA727" s="10"/>
      <c r="BB727" s="10"/>
      <c r="BC727" s="10"/>
      <c r="BD727" s="10"/>
      <c r="BE727" s="10"/>
      <c r="BF727" s="10"/>
      <c r="BG727" s="10"/>
      <c r="BH727" s="10"/>
      <c r="BI727" s="10"/>
      <c r="BJ727" s="10"/>
      <c r="BK727" s="10"/>
      <c r="BL727" s="10"/>
      <c r="BM727" s="10"/>
      <c r="BN727" s="10"/>
      <c r="BO727" s="10"/>
      <c r="BP727" s="10"/>
      <c r="BQ727" s="10"/>
      <c r="BR727" s="10"/>
      <c r="BS727" s="10"/>
    </row>
    <row r="728" spans="1:71" ht="15.75" customHeight="1" x14ac:dyDescent="0.3">
      <c r="A728" s="10"/>
      <c r="B728" s="10"/>
      <c r="C728" s="10"/>
      <c r="D728" s="104"/>
      <c r="E728" s="104"/>
      <c r="F728" s="104"/>
      <c r="G728" s="51"/>
      <c r="H728" s="51"/>
      <c r="I728" s="50">
        <f t="shared" ref="I728:M728" si="202">I721/I704</f>
        <v>0.20224719101123595</v>
      </c>
      <c r="J728" s="50">
        <f t="shared" si="202"/>
        <v>0.21814254859611232</v>
      </c>
      <c r="K728" s="50">
        <f t="shared" si="202"/>
        <v>0.21459227467811159</v>
      </c>
      <c r="L728" s="50">
        <f t="shared" si="202"/>
        <v>0.54706684856753074</v>
      </c>
      <c r="M728" s="50">
        <f t="shared" si="202"/>
        <v>0.53701527614571087</v>
      </c>
      <c r="N728" s="50"/>
      <c r="O728" s="137">
        <f>M728/M712</f>
        <v>1.4169268499886829E-3</v>
      </c>
      <c r="P728" s="51" t="s">
        <v>1089</v>
      </c>
      <c r="Q728" s="104"/>
      <c r="R728" s="104"/>
      <c r="S728" s="104"/>
      <c r="T728" s="104"/>
      <c r="U728" s="104"/>
      <c r="V728" s="104"/>
      <c r="W728" s="104"/>
      <c r="X728" s="104"/>
      <c r="Y728" s="104"/>
      <c r="Z728" s="104"/>
      <c r="AA728" s="104"/>
      <c r="AB728" s="104"/>
      <c r="AC728" s="104"/>
      <c r="AD728" s="10"/>
      <c r="AE728" s="10"/>
      <c r="AF728" s="10"/>
      <c r="AG728" s="10"/>
      <c r="AH728" s="10"/>
      <c r="AI728" s="10"/>
      <c r="AJ728" s="10"/>
      <c r="AK728" s="10"/>
      <c r="AL728" s="10"/>
      <c r="AM728" s="10"/>
      <c r="AN728" s="10"/>
      <c r="AO728" s="10"/>
      <c r="AP728" s="10"/>
      <c r="AQ728" s="10"/>
      <c r="AR728" s="10"/>
      <c r="AS728" s="10"/>
      <c r="AT728" s="10"/>
      <c r="AU728" s="10"/>
      <c r="AV728" s="10"/>
      <c r="AW728" s="10"/>
      <c r="AX728" s="10"/>
      <c r="AY728" s="10"/>
      <c r="AZ728" s="10"/>
      <c r="BA728" s="10"/>
      <c r="BB728" s="10"/>
      <c r="BC728" s="10"/>
      <c r="BD728" s="10"/>
      <c r="BE728" s="10"/>
      <c r="BF728" s="10"/>
      <c r="BG728" s="10"/>
      <c r="BH728" s="10"/>
      <c r="BI728" s="10"/>
      <c r="BJ728" s="10"/>
      <c r="BK728" s="10"/>
      <c r="BL728" s="10"/>
      <c r="BM728" s="10"/>
      <c r="BN728" s="10"/>
      <c r="BO728" s="10"/>
      <c r="BP728" s="10"/>
      <c r="BQ728" s="10"/>
      <c r="BR728" s="10"/>
      <c r="BS728" s="10"/>
    </row>
    <row r="729" spans="1:71" ht="15.75" customHeight="1" x14ac:dyDescent="0.3">
      <c r="A729" s="10"/>
      <c r="B729" s="10"/>
      <c r="C729" s="10"/>
      <c r="D729" s="104"/>
      <c r="E729" s="104"/>
      <c r="F729" s="104"/>
      <c r="G729" s="51"/>
      <c r="H729" s="51"/>
      <c r="I729" s="138">
        <f t="shared" ref="I729:M729" si="203">SUM(I717:I721)/SUM(I699:I704)</f>
        <v>0.47945064448379526</v>
      </c>
      <c r="J729" s="138">
        <f t="shared" si="203"/>
        <v>0.49040674531374395</v>
      </c>
      <c r="K729" s="138">
        <f t="shared" si="203"/>
        <v>0.49468491627874661</v>
      </c>
      <c r="L729" s="138">
        <f t="shared" si="203"/>
        <v>0.51131315524492094</v>
      </c>
      <c r="M729" s="138">
        <f t="shared" si="203"/>
        <v>0.50742122606824802</v>
      </c>
      <c r="N729" s="139"/>
      <c r="O729" s="137"/>
      <c r="P729" s="80" t="s">
        <v>1095</v>
      </c>
      <c r="Q729" s="104"/>
      <c r="R729" s="104"/>
      <c r="S729" s="104"/>
      <c r="T729" s="104"/>
      <c r="U729" s="104"/>
      <c r="V729" s="104"/>
      <c r="W729" s="104"/>
      <c r="X729" s="104"/>
      <c r="Y729" s="104"/>
      <c r="Z729" s="104"/>
      <c r="AA729" s="104"/>
      <c r="AB729" s="104"/>
      <c r="AC729" s="104"/>
      <c r="AD729" s="10"/>
      <c r="AE729" s="10"/>
      <c r="AF729" s="10"/>
      <c r="AG729" s="10"/>
      <c r="AH729" s="10"/>
      <c r="AI729" s="10"/>
      <c r="AJ729" s="10"/>
      <c r="AK729" s="10"/>
      <c r="AL729" s="10"/>
      <c r="AM729" s="10"/>
      <c r="AN729" s="10"/>
      <c r="AO729" s="10"/>
      <c r="AP729" s="10"/>
      <c r="AQ729" s="10"/>
      <c r="AR729" s="10"/>
      <c r="AS729" s="10"/>
      <c r="AT729" s="10"/>
      <c r="AU729" s="10"/>
      <c r="AV729" s="10"/>
      <c r="AW729" s="10"/>
      <c r="AX729" s="10"/>
      <c r="AY729" s="10"/>
      <c r="AZ729" s="10"/>
      <c r="BA729" s="10"/>
      <c r="BB729" s="10"/>
      <c r="BC729" s="10"/>
      <c r="BD729" s="10"/>
      <c r="BE729" s="10"/>
      <c r="BF729" s="10"/>
      <c r="BG729" s="10"/>
      <c r="BH729" s="10"/>
      <c r="BI729" s="10"/>
      <c r="BJ729" s="10"/>
      <c r="BK729" s="10"/>
      <c r="BL729" s="10"/>
      <c r="BM729" s="10"/>
      <c r="BN729" s="10"/>
      <c r="BO729" s="10"/>
      <c r="BP729" s="10"/>
      <c r="BQ729" s="10"/>
      <c r="BR729" s="10"/>
      <c r="BS729" s="10"/>
    </row>
    <row r="730" spans="1:71" ht="15.75" customHeight="1" x14ac:dyDescent="0.3">
      <c r="A730" s="10"/>
      <c r="B730" s="10"/>
      <c r="C730" s="10"/>
      <c r="D730" s="104"/>
      <c r="E730" s="104"/>
      <c r="F730" s="104"/>
      <c r="G730" s="104"/>
      <c r="H730" s="104"/>
      <c r="I730" s="104"/>
      <c r="J730" s="104"/>
      <c r="K730" s="104"/>
      <c r="L730" s="51"/>
      <c r="M730" s="104"/>
      <c r="N730" s="104"/>
      <c r="O730" s="117"/>
      <c r="P730" s="140"/>
      <c r="Q730" s="10"/>
      <c r="R730" s="104"/>
      <c r="S730" s="104"/>
      <c r="T730" s="104"/>
      <c r="U730" s="104"/>
      <c r="V730" s="104"/>
      <c r="W730" s="104"/>
      <c r="X730" s="104"/>
      <c r="Y730" s="104"/>
      <c r="Z730" s="104"/>
      <c r="AA730" s="104"/>
      <c r="AB730" s="104"/>
      <c r="AC730" s="104"/>
      <c r="AD730" s="10"/>
      <c r="AE730" s="10"/>
      <c r="AF730" s="10"/>
      <c r="AG730" s="10"/>
      <c r="AH730" s="10"/>
      <c r="AI730" s="10"/>
      <c r="AJ730" s="10"/>
      <c r="AK730" s="10"/>
      <c r="AL730" s="10"/>
      <c r="AM730" s="10"/>
      <c r="AN730" s="10"/>
      <c r="AO730" s="10"/>
      <c r="AP730" s="10"/>
      <c r="AQ730" s="10"/>
      <c r="AR730" s="10"/>
      <c r="AS730" s="10"/>
      <c r="AT730" s="10"/>
      <c r="AU730" s="10"/>
      <c r="AV730" s="10"/>
      <c r="AW730" s="10"/>
      <c r="AX730" s="10"/>
      <c r="AY730" s="10"/>
      <c r="AZ730" s="10"/>
      <c r="BA730" s="10"/>
      <c r="BB730" s="10"/>
      <c r="BC730" s="10"/>
      <c r="BD730" s="10"/>
      <c r="BE730" s="10"/>
      <c r="BF730" s="10"/>
      <c r="BG730" s="10"/>
      <c r="BH730" s="10"/>
      <c r="BI730" s="10"/>
      <c r="BJ730" s="10"/>
      <c r="BK730" s="10"/>
      <c r="BL730" s="10"/>
      <c r="BM730" s="10"/>
      <c r="BN730" s="10"/>
      <c r="BO730" s="10"/>
      <c r="BP730" s="10"/>
      <c r="BQ730" s="10"/>
      <c r="BR730" s="10"/>
      <c r="BS730" s="10"/>
    </row>
    <row r="731" spans="1:71" ht="15.75" customHeight="1" x14ac:dyDescent="0.3">
      <c r="A731" s="10"/>
      <c r="B731" s="10"/>
      <c r="C731" s="10"/>
      <c r="D731" s="104"/>
      <c r="E731" s="104"/>
      <c r="F731" s="104"/>
      <c r="G731" s="104"/>
      <c r="H731" s="104"/>
      <c r="I731" s="162" t="s">
        <v>1096</v>
      </c>
      <c r="J731" s="158"/>
      <c r="K731" s="158"/>
      <c r="L731" s="158"/>
      <c r="M731" s="158"/>
      <c r="N731" s="159"/>
      <c r="O731" s="27"/>
      <c r="P731" s="109"/>
      <c r="Q731" s="104"/>
      <c r="R731" s="104"/>
      <c r="S731" s="104"/>
      <c r="T731" s="104"/>
      <c r="U731" s="104"/>
      <c r="V731" s="104"/>
      <c r="W731" s="104"/>
      <c r="X731" s="104"/>
      <c r="Y731" s="104"/>
      <c r="Z731" s="104"/>
      <c r="AA731" s="104"/>
      <c r="AB731" s="104"/>
      <c r="AC731" s="104"/>
      <c r="AD731" s="10"/>
      <c r="AE731" s="10"/>
      <c r="AF731" s="10"/>
      <c r="AG731" s="10"/>
      <c r="AH731" s="10"/>
      <c r="AI731" s="10"/>
      <c r="AJ731" s="10"/>
      <c r="AK731" s="10"/>
      <c r="AL731" s="10"/>
      <c r="AM731" s="10"/>
      <c r="AN731" s="10"/>
      <c r="AO731" s="10"/>
      <c r="AP731" s="10"/>
      <c r="AQ731" s="10"/>
      <c r="AR731" s="10"/>
      <c r="AS731" s="10"/>
      <c r="AT731" s="10"/>
      <c r="AU731" s="10"/>
      <c r="AV731" s="10"/>
      <c r="AW731" s="10"/>
      <c r="AX731" s="10"/>
      <c r="AY731" s="10"/>
      <c r="AZ731" s="10"/>
      <c r="BA731" s="10"/>
      <c r="BB731" s="10"/>
      <c r="BC731" s="10"/>
      <c r="BD731" s="10"/>
      <c r="BE731" s="10"/>
      <c r="BF731" s="10"/>
      <c r="BG731" s="10"/>
      <c r="BH731" s="10"/>
      <c r="BI731" s="10"/>
      <c r="BJ731" s="10"/>
      <c r="BK731" s="10"/>
      <c r="BL731" s="10"/>
      <c r="BM731" s="10"/>
      <c r="BN731" s="10"/>
      <c r="BO731" s="10"/>
      <c r="BP731" s="10"/>
      <c r="BQ731" s="10"/>
      <c r="BR731" s="10"/>
      <c r="BS731" s="10"/>
    </row>
    <row r="732" spans="1:71" ht="15.75" customHeight="1" x14ac:dyDescent="0.3">
      <c r="A732" s="10"/>
      <c r="B732" s="10"/>
      <c r="C732" s="10"/>
      <c r="D732" s="104"/>
      <c r="E732" s="104"/>
      <c r="F732" s="104"/>
      <c r="G732" s="51"/>
      <c r="H732" s="51"/>
      <c r="I732" s="35"/>
      <c r="J732" s="36"/>
      <c r="K732" s="36"/>
      <c r="L732" s="119">
        <v>0.2</v>
      </c>
      <c r="M732" s="119">
        <v>0.19800000000000001</v>
      </c>
      <c r="N732" s="37"/>
      <c r="O732" s="141"/>
      <c r="P732" s="80" t="s">
        <v>155</v>
      </c>
      <c r="Q732" s="104"/>
      <c r="R732" s="104"/>
      <c r="S732" s="104"/>
      <c r="T732" s="104"/>
      <c r="U732" s="104"/>
      <c r="V732" s="104"/>
      <c r="W732" s="104"/>
      <c r="X732" s="104"/>
      <c r="Y732" s="104"/>
      <c r="Z732" s="104"/>
      <c r="AA732" s="104"/>
      <c r="AB732" s="104"/>
      <c r="AC732" s="104"/>
      <c r="AD732" s="10"/>
      <c r="AE732" s="10"/>
      <c r="AF732" s="10"/>
      <c r="AG732" s="10"/>
      <c r="AH732" s="10"/>
      <c r="AI732" s="10"/>
      <c r="AJ732" s="10"/>
      <c r="AK732" s="10"/>
      <c r="AL732" s="10"/>
      <c r="AM732" s="10"/>
      <c r="AN732" s="10"/>
      <c r="AO732" s="10"/>
      <c r="AP732" s="10"/>
      <c r="AQ732" s="10"/>
      <c r="AR732" s="10"/>
      <c r="AS732" s="10"/>
      <c r="AT732" s="10"/>
      <c r="AU732" s="10"/>
      <c r="AV732" s="10"/>
      <c r="AW732" s="10"/>
      <c r="AX732" s="10"/>
      <c r="AY732" s="10"/>
      <c r="AZ732" s="10"/>
      <c r="BA732" s="10"/>
      <c r="BB732" s="10"/>
      <c r="BC732" s="10"/>
      <c r="BD732" s="10"/>
      <c r="BE732" s="10"/>
      <c r="BF732" s="10"/>
      <c r="BG732" s="10"/>
      <c r="BH732" s="10"/>
      <c r="BI732" s="10"/>
      <c r="BJ732" s="10"/>
      <c r="BK732" s="10"/>
      <c r="BL732" s="10"/>
      <c r="BM732" s="10"/>
      <c r="BN732" s="10"/>
      <c r="BO732" s="10"/>
      <c r="BP732" s="10"/>
      <c r="BQ732" s="10"/>
      <c r="BR732" s="10"/>
      <c r="BS732" s="10"/>
    </row>
    <row r="733" spans="1:71" ht="15.75" customHeight="1" x14ac:dyDescent="0.3">
      <c r="A733" s="10"/>
      <c r="B733" s="10"/>
      <c r="C733" s="10"/>
      <c r="D733" s="104"/>
      <c r="E733" s="104"/>
      <c r="F733" s="104"/>
      <c r="G733" s="51"/>
      <c r="H733" s="51"/>
      <c r="I733" s="35"/>
      <c r="J733" s="36"/>
      <c r="K733" s="36"/>
      <c r="L733" s="142">
        <v>0.05</v>
      </c>
      <c r="M733" s="142">
        <v>4.9000000000000002E-2</v>
      </c>
      <c r="N733" s="37"/>
      <c r="O733" s="141"/>
      <c r="P733" s="80" t="s">
        <v>1097</v>
      </c>
      <c r="Q733" s="10"/>
      <c r="R733" s="104"/>
      <c r="S733" s="104"/>
      <c r="T733" s="104"/>
      <c r="U733" s="104"/>
      <c r="V733" s="104"/>
      <c r="W733" s="104"/>
      <c r="X733" s="104"/>
      <c r="Y733" s="104"/>
      <c r="Z733" s="104"/>
      <c r="AA733" s="104"/>
      <c r="AB733" s="104"/>
      <c r="AC733" s="104"/>
      <c r="AD733" s="10"/>
      <c r="AE733" s="10"/>
      <c r="AF733" s="10"/>
      <c r="AG733" s="10"/>
      <c r="AH733" s="10"/>
      <c r="AI733" s="10"/>
      <c r="AJ733" s="10"/>
      <c r="AK733" s="10"/>
      <c r="AL733" s="10"/>
      <c r="AM733" s="10"/>
      <c r="AN733" s="10"/>
      <c r="AO733" s="10"/>
      <c r="AP733" s="10"/>
      <c r="AQ733" s="10"/>
      <c r="AR733" s="10"/>
      <c r="AS733" s="10"/>
      <c r="AT733" s="10"/>
      <c r="AU733" s="10"/>
      <c r="AV733" s="10"/>
      <c r="AW733" s="10"/>
      <c r="AX733" s="10"/>
      <c r="AY733" s="10"/>
      <c r="AZ733" s="10"/>
      <c r="BA733" s="10"/>
      <c r="BB733" s="10"/>
      <c r="BC733" s="10"/>
      <c r="BD733" s="10"/>
      <c r="BE733" s="10"/>
      <c r="BF733" s="10"/>
      <c r="BG733" s="10"/>
      <c r="BH733" s="10"/>
      <c r="BI733" s="10"/>
      <c r="BJ733" s="10"/>
      <c r="BK733" s="10"/>
      <c r="BL733" s="10"/>
      <c r="BM733" s="10"/>
      <c r="BN733" s="10"/>
      <c r="BO733" s="10"/>
      <c r="BP733" s="10"/>
      <c r="BQ733" s="10"/>
      <c r="BR733" s="10"/>
      <c r="BS733" s="10"/>
    </row>
    <row r="734" spans="1:71" ht="15.75" customHeight="1" x14ac:dyDescent="0.3">
      <c r="A734" s="10"/>
      <c r="B734" s="10"/>
      <c r="C734" s="10"/>
      <c r="D734" s="104"/>
      <c r="E734" s="104"/>
      <c r="F734" s="104"/>
      <c r="G734" s="51"/>
      <c r="H734" s="51"/>
      <c r="I734" s="35"/>
      <c r="J734" s="36"/>
      <c r="K734" s="36"/>
      <c r="L734" s="142">
        <v>0.04</v>
      </c>
      <c r="M734" s="142">
        <v>0.04</v>
      </c>
      <c r="N734" s="37"/>
      <c r="O734" s="141"/>
      <c r="P734" s="80" t="s">
        <v>1098</v>
      </c>
      <c r="Q734" s="104"/>
      <c r="R734" s="104"/>
      <c r="S734" s="104"/>
      <c r="T734" s="104"/>
      <c r="U734" s="104"/>
      <c r="V734" s="104"/>
      <c r="W734" s="104"/>
      <c r="X734" s="104"/>
      <c r="Y734" s="104"/>
      <c r="Z734" s="104"/>
      <c r="AA734" s="104"/>
      <c r="AB734" s="104"/>
      <c r="AC734" s="104"/>
      <c r="AD734" s="10"/>
      <c r="AE734" s="10"/>
      <c r="AF734" s="10"/>
      <c r="AG734" s="10"/>
      <c r="AH734" s="10"/>
      <c r="AI734" s="10"/>
      <c r="AJ734" s="10"/>
      <c r="AK734" s="10"/>
      <c r="AL734" s="10"/>
      <c r="AM734" s="10"/>
      <c r="AN734" s="10"/>
      <c r="AO734" s="10"/>
      <c r="AP734" s="10"/>
      <c r="AQ734" s="10"/>
      <c r="AR734" s="10"/>
      <c r="AS734" s="10"/>
      <c r="AT734" s="10"/>
      <c r="AU734" s="10"/>
      <c r="AV734" s="10"/>
      <c r="AW734" s="10"/>
      <c r="AX734" s="10"/>
      <c r="AY734" s="10"/>
      <c r="AZ734" s="10"/>
      <c r="BA734" s="10"/>
      <c r="BB734" s="10"/>
      <c r="BC734" s="10"/>
      <c r="BD734" s="10"/>
      <c r="BE734" s="10"/>
      <c r="BF734" s="10"/>
      <c r="BG734" s="10"/>
      <c r="BH734" s="10"/>
      <c r="BI734" s="10"/>
      <c r="BJ734" s="10"/>
      <c r="BK734" s="10"/>
      <c r="BL734" s="10"/>
      <c r="BM734" s="10"/>
      <c r="BN734" s="10"/>
      <c r="BO734" s="10"/>
      <c r="BP734" s="10"/>
      <c r="BQ734" s="10"/>
      <c r="BR734" s="10"/>
      <c r="BS734" s="10"/>
    </row>
    <row r="735" spans="1:71" ht="15.75" customHeight="1" x14ac:dyDescent="0.3">
      <c r="A735" s="10"/>
      <c r="B735" s="10"/>
      <c r="C735" s="10"/>
      <c r="D735" s="104"/>
      <c r="E735" s="104"/>
      <c r="F735" s="104"/>
      <c r="G735" s="51"/>
      <c r="H735" s="51"/>
      <c r="I735" s="35"/>
      <c r="J735" s="36"/>
      <c r="K735" s="36"/>
      <c r="L735" s="142">
        <v>0.03</v>
      </c>
      <c r="M735" s="142">
        <v>2.8000000000000001E-2</v>
      </c>
      <c r="N735" s="37"/>
      <c r="O735" s="141"/>
      <c r="P735" s="80" t="s">
        <v>514</v>
      </c>
      <c r="Q735" s="104"/>
      <c r="R735" s="104"/>
      <c r="S735" s="104"/>
      <c r="T735" s="104"/>
      <c r="U735" s="104"/>
      <c r="V735" s="104"/>
      <c r="W735" s="104"/>
      <c r="X735" s="104"/>
      <c r="Y735" s="104"/>
      <c r="Z735" s="104"/>
      <c r="AA735" s="104"/>
      <c r="AB735" s="104"/>
      <c r="AC735" s="104"/>
      <c r="AD735" s="10"/>
      <c r="AE735" s="10"/>
      <c r="AF735" s="10"/>
      <c r="AG735" s="10"/>
      <c r="AH735" s="10"/>
      <c r="AI735" s="10"/>
      <c r="AJ735" s="10"/>
      <c r="AK735" s="10"/>
      <c r="AL735" s="10"/>
      <c r="AM735" s="10"/>
      <c r="AN735" s="10"/>
      <c r="AO735" s="10"/>
      <c r="AP735" s="10"/>
      <c r="AQ735" s="10"/>
      <c r="AR735" s="10"/>
      <c r="AS735" s="10"/>
      <c r="AT735" s="10"/>
      <c r="AU735" s="10"/>
      <c r="AV735" s="10"/>
      <c r="AW735" s="10"/>
      <c r="AX735" s="10"/>
      <c r="AY735" s="10"/>
      <c r="AZ735" s="10"/>
      <c r="BA735" s="10"/>
      <c r="BB735" s="10"/>
      <c r="BC735" s="10"/>
      <c r="BD735" s="10"/>
      <c r="BE735" s="10"/>
      <c r="BF735" s="10"/>
      <c r="BG735" s="10"/>
      <c r="BH735" s="10"/>
      <c r="BI735" s="10"/>
      <c r="BJ735" s="10"/>
      <c r="BK735" s="10"/>
      <c r="BL735" s="10"/>
      <c r="BM735" s="10"/>
      <c r="BN735" s="10"/>
      <c r="BO735" s="10"/>
      <c r="BP735" s="10"/>
      <c r="BQ735" s="10"/>
      <c r="BR735" s="10"/>
      <c r="BS735" s="10"/>
    </row>
    <row r="736" spans="1:71" ht="15.75" customHeight="1" x14ac:dyDescent="0.3">
      <c r="A736" s="10"/>
      <c r="B736" s="10"/>
      <c r="C736" s="10"/>
      <c r="D736" s="104"/>
      <c r="E736" s="104"/>
      <c r="F736" s="104"/>
      <c r="G736" s="51"/>
      <c r="H736" s="51"/>
      <c r="I736" s="35"/>
      <c r="J736" s="36"/>
      <c r="K736" s="36"/>
      <c r="L736" s="142">
        <v>0.03</v>
      </c>
      <c r="M736" s="142">
        <v>2.9000000000000001E-2</v>
      </c>
      <c r="N736" s="37"/>
      <c r="O736" s="141"/>
      <c r="P736" s="80" t="s">
        <v>1099</v>
      </c>
      <c r="Q736" s="104"/>
      <c r="R736" s="104"/>
      <c r="S736" s="104"/>
      <c r="T736" s="104"/>
      <c r="U736" s="104"/>
      <c r="V736" s="104"/>
      <c r="W736" s="104"/>
      <c r="X736" s="104"/>
      <c r="Y736" s="104"/>
      <c r="Z736" s="104"/>
      <c r="AA736" s="104"/>
      <c r="AB736" s="104"/>
      <c r="AC736" s="104"/>
      <c r="AD736" s="10"/>
      <c r="AE736" s="10"/>
      <c r="AF736" s="10"/>
      <c r="AG736" s="10"/>
      <c r="AH736" s="10"/>
      <c r="AI736" s="10"/>
      <c r="AJ736" s="10"/>
      <c r="AK736" s="10"/>
      <c r="AL736" s="10"/>
      <c r="AM736" s="10"/>
      <c r="AN736" s="10"/>
      <c r="AO736" s="10"/>
      <c r="AP736" s="10"/>
      <c r="AQ736" s="10"/>
      <c r="AR736" s="10"/>
      <c r="AS736" s="10"/>
      <c r="AT736" s="10"/>
      <c r="AU736" s="10"/>
      <c r="AV736" s="10"/>
      <c r="AW736" s="10"/>
      <c r="AX736" s="10"/>
      <c r="AY736" s="10"/>
      <c r="AZ736" s="10"/>
      <c r="BA736" s="10"/>
      <c r="BB736" s="10"/>
      <c r="BC736" s="10"/>
      <c r="BD736" s="10"/>
      <c r="BE736" s="10"/>
      <c r="BF736" s="10"/>
      <c r="BG736" s="10"/>
      <c r="BH736" s="10"/>
      <c r="BI736" s="10"/>
      <c r="BJ736" s="10"/>
      <c r="BK736" s="10"/>
      <c r="BL736" s="10"/>
      <c r="BM736" s="10"/>
      <c r="BN736" s="10"/>
      <c r="BO736" s="10"/>
      <c r="BP736" s="10"/>
      <c r="BQ736" s="10"/>
      <c r="BR736" s="10"/>
      <c r="BS736" s="10"/>
    </row>
    <row r="737" spans="1:71" ht="15.75" customHeight="1" x14ac:dyDescent="0.3">
      <c r="A737" s="10"/>
      <c r="B737" s="10"/>
      <c r="C737" s="10"/>
      <c r="D737" s="104"/>
      <c r="E737" s="104"/>
      <c r="F737" s="104"/>
      <c r="G737" s="51"/>
      <c r="H737" s="51"/>
      <c r="I737" s="35"/>
      <c r="J737" s="36"/>
      <c r="K737" s="36"/>
      <c r="L737" s="142">
        <v>0.02</v>
      </c>
      <c r="M737" s="142">
        <v>1.7000000000000001E-2</v>
      </c>
      <c r="N737" s="37"/>
      <c r="O737" s="141"/>
      <c r="P737" s="80" t="s">
        <v>1100</v>
      </c>
      <c r="Q737" s="104"/>
      <c r="R737" s="104"/>
      <c r="S737" s="104"/>
      <c r="T737" s="104"/>
      <c r="U737" s="104"/>
      <c r="V737" s="104"/>
      <c r="W737" s="104"/>
      <c r="X737" s="104"/>
      <c r="Y737" s="104"/>
      <c r="Z737" s="104"/>
      <c r="AA737" s="104"/>
      <c r="AB737" s="104"/>
      <c r="AC737" s="104"/>
      <c r="AD737" s="10"/>
      <c r="AE737" s="10"/>
      <c r="AF737" s="10"/>
      <c r="AG737" s="10"/>
      <c r="AH737" s="10"/>
      <c r="AI737" s="10"/>
      <c r="AJ737" s="10"/>
      <c r="AK737" s="10"/>
      <c r="AL737" s="10"/>
      <c r="AM737" s="10"/>
      <c r="AN737" s="10"/>
      <c r="AO737" s="10"/>
      <c r="AP737" s="10"/>
      <c r="AQ737" s="10"/>
      <c r="AR737" s="10"/>
      <c r="AS737" s="10"/>
      <c r="AT737" s="10"/>
      <c r="AU737" s="10"/>
      <c r="AV737" s="10"/>
      <c r="AW737" s="10"/>
      <c r="AX737" s="10"/>
      <c r="AY737" s="10"/>
      <c r="AZ737" s="10"/>
      <c r="BA737" s="10"/>
      <c r="BB737" s="10"/>
      <c r="BC737" s="10"/>
      <c r="BD737" s="10"/>
      <c r="BE737" s="10"/>
      <c r="BF737" s="10"/>
      <c r="BG737" s="10"/>
      <c r="BH737" s="10"/>
      <c r="BI737" s="10"/>
      <c r="BJ737" s="10"/>
      <c r="BK737" s="10"/>
      <c r="BL737" s="10"/>
      <c r="BM737" s="10"/>
      <c r="BN737" s="10"/>
      <c r="BO737" s="10"/>
      <c r="BP737" s="10"/>
      <c r="BQ737" s="10"/>
      <c r="BR737" s="10"/>
      <c r="BS737" s="10"/>
    </row>
    <row r="738" spans="1:71" ht="15.75" customHeight="1" x14ac:dyDescent="0.3">
      <c r="A738" s="10"/>
      <c r="B738" s="10"/>
      <c r="C738" s="10"/>
      <c r="D738" s="104"/>
      <c r="E738" s="104"/>
      <c r="F738" s="104"/>
      <c r="G738" s="51"/>
      <c r="H738" s="51"/>
      <c r="I738" s="35"/>
      <c r="J738" s="36"/>
      <c r="K738" s="36"/>
      <c r="L738" s="142">
        <v>0.03</v>
      </c>
      <c r="M738" s="142">
        <v>2.9000000000000001E-2</v>
      </c>
      <c r="N738" s="37"/>
      <c r="O738" s="141"/>
      <c r="P738" s="80" t="s">
        <v>1101</v>
      </c>
      <c r="Q738" s="104"/>
      <c r="R738" s="104"/>
      <c r="S738" s="104"/>
      <c r="T738" s="104"/>
      <c r="U738" s="104"/>
      <c r="V738" s="104"/>
      <c r="W738" s="104"/>
      <c r="X738" s="104"/>
      <c r="Y738" s="104"/>
      <c r="Z738" s="104"/>
      <c r="AA738" s="104"/>
      <c r="AB738" s="104"/>
      <c r="AC738" s="104"/>
      <c r="AD738" s="10"/>
      <c r="AE738" s="10"/>
      <c r="AF738" s="10"/>
      <c r="AG738" s="10"/>
      <c r="AH738" s="10"/>
      <c r="AI738" s="10"/>
      <c r="AJ738" s="10"/>
      <c r="AK738" s="10"/>
      <c r="AL738" s="10"/>
      <c r="AM738" s="10"/>
      <c r="AN738" s="10"/>
      <c r="AO738" s="10"/>
      <c r="AP738" s="10"/>
      <c r="AQ738" s="10"/>
      <c r="AR738" s="10"/>
      <c r="AS738" s="10"/>
      <c r="AT738" s="10"/>
      <c r="AU738" s="10"/>
      <c r="AV738" s="10"/>
      <c r="AW738" s="10"/>
      <c r="AX738" s="10"/>
      <c r="AY738" s="10"/>
      <c r="AZ738" s="10"/>
      <c r="BA738" s="10"/>
      <c r="BB738" s="10"/>
      <c r="BC738" s="10"/>
      <c r="BD738" s="10"/>
      <c r="BE738" s="10"/>
      <c r="BF738" s="10"/>
      <c r="BG738" s="10"/>
      <c r="BH738" s="10"/>
      <c r="BI738" s="10"/>
      <c r="BJ738" s="10"/>
      <c r="BK738" s="10"/>
      <c r="BL738" s="10"/>
      <c r="BM738" s="10"/>
      <c r="BN738" s="10"/>
      <c r="BO738" s="10"/>
      <c r="BP738" s="10"/>
      <c r="BQ738" s="10"/>
      <c r="BR738" s="10"/>
      <c r="BS738" s="10"/>
    </row>
    <row r="739" spans="1:71" ht="15.75" customHeight="1" x14ac:dyDescent="0.3">
      <c r="A739" s="10"/>
      <c r="B739" s="10"/>
      <c r="C739" s="10"/>
      <c r="D739" s="104"/>
      <c r="E739" s="104"/>
      <c r="F739" s="104"/>
      <c r="G739" s="51"/>
      <c r="H739" s="51"/>
      <c r="I739" s="35"/>
      <c r="J739" s="36"/>
      <c r="K739" s="36"/>
      <c r="L739" s="142">
        <v>0.02</v>
      </c>
      <c r="M739" s="142">
        <v>1.7000000000000001E-2</v>
      </c>
      <c r="N739" s="37"/>
      <c r="O739" s="141"/>
      <c r="P739" s="80" t="s">
        <v>1102</v>
      </c>
      <c r="Q739" s="104"/>
      <c r="R739" s="104"/>
      <c r="S739" s="104"/>
      <c r="T739" s="104"/>
      <c r="U739" s="104"/>
      <c r="V739" s="104"/>
      <c r="W739" s="104"/>
      <c r="X739" s="104"/>
      <c r="Y739" s="104"/>
      <c r="Z739" s="104"/>
      <c r="AA739" s="104"/>
      <c r="AB739" s="104"/>
      <c r="AC739" s="104"/>
      <c r="AD739" s="10"/>
      <c r="AE739" s="10"/>
      <c r="AF739" s="10"/>
      <c r="AG739" s="10"/>
      <c r="AH739" s="10"/>
      <c r="AI739" s="10"/>
      <c r="AJ739" s="10"/>
      <c r="AK739" s="10"/>
      <c r="AL739" s="10"/>
      <c r="AM739" s="10"/>
      <c r="AN739" s="10"/>
      <c r="AO739" s="10"/>
      <c r="AP739" s="10"/>
      <c r="AQ739" s="10"/>
      <c r="AR739" s="10"/>
      <c r="AS739" s="10"/>
      <c r="AT739" s="10"/>
      <c r="AU739" s="10"/>
      <c r="AV739" s="10"/>
      <c r="AW739" s="10"/>
      <c r="AX739" s="10"/>
      <c r="AY739" s="10"/>
      <c r="AZ739" s="10"/>
      <c r="BA739" s="10"/>
      <c r="BB739" s="10"/>
      <c r="BC739" s="10"/>
      <c r="BD739" s="10"/>
      <c r="BE739" s="10"/>
      <c r="BF739" s="10"/>
      <c r="BG739" s="10"/>
      <c r="BH739" s="10"/>
      <c r="BI739" s="10"/>
      <c r="BJ739" s="10"/>
      <c r="BK739" s="10"/>
      <c r="BL739" s="10"/>
      <c r="BM739" s="10"/>
      <c r="BN739" s="10"/>
      <c r="BO739" s="10"/>
      <c r="BP739" s="10"/>
      <c r="BQ739" s="10"/>
      <c r="BR739" s="10"/>
      <c r="BS739" s="10"/>
    </row>
    <row r="740" spans="1:71" ht="15.75" customHeight="1" x14ac:dyDescent="0.3">
      <c r="A740" s="10"/>
      <c r="B740" s="10"/>
      <c r="C740" s="10"/>
      <c r="D740" s="104"/>
      <c r="E740" s="104"/>
      <c r="F740" s="104"/>
      <c r="G740" s="51"/>
      <c r="H740" s="51"/>
      <c r="I740" s="35"/>
      <c r="J740" s="36"/>
      <c r="K740" s="36"/>
      <c r="L740" s="142">
        <v>0.22</v>
      </c>
      <c r="M740" s="142">
        <v>0.22800000000000001</v>
      </c>
      <c r="N740" s="37"/>
      <c r="O740" s="141"/>
      <c r="P740" s="80" t="s">
        <v>1103</v>
      </c>
      <c r="Q740" s="104"/>
      <c r="R740" s="104"/>
      <c r="S740" s="104"/>
      <c r="T740" s="104"/>
      <c r="U740" s="104"/>
      <c r="V740" s="104"/>
      <c r="W740" s="104"/>
      <c r="X740" s="104"/>
      <c r="Y740" s="104"/>
      <c r="Z740" s="104"/>
      <c r="AA740" s="104"/>
      <c r="AB740" s="104"/>
      <c r="AC740" s="104"/>
      <c r="AD740" s="10"/>
      <c r="AE740" s="10"/>
      <c r="AF740" s="10"/>
      <c r="AG740" s="10"/>
      <c r="AH740" s="10"/>
      <c r="AI740" s="10"/>
      <c r="AJ740" s="10"/>
      <c r="AK740" s="10"/>
      <c r="AL740" s="10"/>
      <c r="AM740" s="10"/>
      <c r="AN740" s="10"/>
      <c r="AO740" s="10"/>
      <c r="AP740" s="10"/>
      <c r="AQ740" s="10"/>
      <c r="AR740" s="10"/>
      <c r="AS740" s="10"/>
      <c r="AT740" s="10"/>
      <c r="AU740" s="10"/>
      <c r="AV740" s="10"/>
      <c r="AW740" s="10"/>
      <c r="AX740" s="10"/>
      <c r="AY740" s="10"/>
      <c r="AZ740" s="10"/>
      <c r="BA740" s="10"/>
      <c r="BB740" s="10"/>
      <c r="BC740" s="10"/>
      <c r="BD740" s="10"/>
      <c r="BE740" s="10"/>
      <c r="BF740" s="10"/>
      <c r="BG740" s="10"/>
      <c r="BH740" s="10"/>
      <c r="BI740" s="10"/>
      <c r="BJ740" s="10"/>
      <c r="BK740" s="10"/>
      <c r="BL740" s="10"/>
      <c r="BM740" s="10"/>
      <c r="BN740" s="10"/>
      <c r="BO740" s="10"/>
      <c r="BP740" s="10"/>
      <c r="BQ740" s="10"/>
      <c r="BR740" s="10"/>
      <c r="BS740" s="10"/>
    </row>
    <row r="741" spans="1:71" ht="15.75" customHeight="1" x14ac:dyDescent="0.3">
      <c r="A741" s="10"/>
      <c r="B741" s="10"/>
      <c r="C741" s="10"/>
      <c r="D741" s="104"/>
      <c r="E741" s="104"/>
      <c r="F741" s="104"/>
      <c r="G741" s="51"/>
      <c r="H741" s="51"/>
      <c r="I741" s="143"/>
      <c r="J741" s="144"/>
      <c r="K741" s="144"/>
      <c r="L741" s="145">
        <v>0.36</v>
      </c>
      <c r="M741" s="145">
        <v>0.36399999999999999</v>
      </c>
      <c r="N741" s="146"/>
      <c r="O741" s="141"/>
      <c r="P741" s="80" t="s">
        <v>1092</v>
      </c>
      <c r="Q741" s="104"/>
      <c r="R741" s="104"/>
      <c r="S741" s="104"/>
      <c r="T741" s="104"/>
      <c r="U741" s="104"/>
      <c r="V741" s="104"/>
      <c r="W741" s="104"/>
      <c r="X741" s="104"/>
      <c r="Y741" s="104"/>
      <c r="Z741" s="104"/>
      <c r="AA741" s="104"/>
      <c r="AB741" s="104"/>
      <c r="AC741" s="104"/>
      <c r="AD741" s="10"/>
      <c r="AE741" s="10"/>
      <c r="AF741" s="10"/>
      <c r="AG741" s="10"/>
      <c r="AH741" s="10"/>
      <c r="AI741" s="10"/>
      <c r="AJ741" s="10"/>
      <c r="AK741" s="10"/>
      <c r="AL741" s="10"/>
      <c r="AM741" s="10"/>
      <c r="AN741" s="10"/>
      <c r="AO741" s="10"/>
      <c r="AP741" s="10"/>
      <c r="AQ741" s="10"/>
      <c r="AR741" s="10"/>
      <c r="AS741" s="10"/>
      <c r="AT741" s="10"/>
      <c r="AU741" s="10"/>
      <c r="AV741" s="10"/>
      <c r="AW741" s="10"/>
      <c r="AX741" s="10"/>
      <c r="AY741" s="10"/>
      <c r="AZ741" s="10"/>
      <c r="BA741" s="10"/>
      <c r="BB741" s="10"/>
      <c r="BC741" s="10"/>
      <c r="BD741" s="10"/>
      <c r="BE741" s="10"/>
      <c r="BF741" s="10"/>
      <c r="BG741" s="10"/>
      <c r="BH741" s="10"/>
      <c r="BI741" s="10"/>
      <c r="BJ741" s="10"/>
      <c r="BK741" s="10"/>
      <c r="BL741" s="10"/>
      <c r="BM741" s="10"/>
      <c r="BN741" s="10"/>
      <c r="BO741" s="10"/>
      <c r="BP741" s="10"/>
      <c r="BQ741" s="10"/>
      <c r="BR741" s="10"/>
      <c r="BS741" s="10"/>
    </row>
    <row r="742" spans="1:71" ht="15.75" customHeight="1" x14ac:dyDescent="0.3">
      <c r="A742" s="10"/>
      <c r="B742" s="10"/>
      <c r="C742" s="10"/>
      <c r="D742" s="104"/>
      <c r="E742" s="104"/>
      <c r="F742" s="104"/>
      <c r="G742" s="104"/>
      <c r="H742" s="104"/>
      <c r="I742" s="104"/>
      <c r="J742" s="104"/>
      <c r="K742" s="104"/>
      <c r="L742" s="104"/>
      <c r="M742" s="104"/>
      <c r="N742" s="104"/>
      <c r="O742" s="27"/>
      <c r="P742" s="109"/>
      <c r="Q742" s="104"/>
      <c r="R742" s="104"/>
      <c r="S742" s="104"/>
      <c r="T742" s="104"/>
      <c r="U742" s="104"/>
      <c r="V742" s="104"/>
      <c r="W742" s="104"/>
      <c r="X742" s="104"/>
      <c r="Y742" s="104"/>
      <c r="Z742" s="104"/>
      <c r="AA742" s="104"/>
      <c r="AB742" s="104"/>
      <c r="AC742" s="104"/>
      <c r="AD742" s="10"/>
      <c r="AE742" s="10"/>
      <c r="AF742" s="10"/>
      <c r="AG742" s="10"/>
      <c r="AH742" s="10"/>
      <c r="AI742" s="10"/>
      <c r="AJ742" s="10"/>
      <c r="AK742" s="10"/>
      <c r="AL742" s="10"/>
      <c r="AM742" s="10"/>
      <c r="AN742" s="10"/>
      <c r="AO742" s="10"/>
      <c r="AP742" s="10"/>
      <c r="AQ742" s="10"/>
      <c r="AR742" s="10"/>
      <c r="AS742" s="10"/>
      <c r="AT742" s="10"/>
      <c r="AU742" s="10"/>
      <c r="AV742" s="10"/>
      <c r="AW742" s="10"/>
      <c r="AX742" s="10"/>
      <c r="AY742" s="10"/>
      <c r="AZ742" s="10"/>
      <c r="BA742" s="10"/>
      <c r="BB742" s="10"/>
      <c r="BC742" s="10"/>
      <c r="BD742" s="10"/>
      <c r="BE742" s="10"/>
      <c r="BF742" s="10"/>
      <c r="BG742" s="10"/>
      <c r="BH742" s="10"/>
      <c r="BI742" s="10"/>
      <c r="BJ742" s="10"/>
      <c r="BK742" s="10"/>
      <c r="BL742" s="10"/>
      <c r="BM742" s="10"/>
      <c r="BN742" s="10"/>
      <c r="BO742" s="10"/>
      <c r="BP742" s="10"/>
      <c r="BQ742" s="10"/>
      <c r="BR742" s="10"/>
      <c r="BS742" s="10"/>
    </row>
    <row r="743" spans="1:71" ht="15.75" customHeight="1" x14ac:dyDescent="0.3">
      <c r="A743" s="10"/>
      <c r="B743" s="10"/>
      <c r="C743" s="10"/>
      <c r="D743" s="104"/>
      <c r="E743" s="104"/>
      <c r="F743" s="104"/>
      <c r="G743" s="106"/>
      <c r="H743" s="106"/>
      <c r="I743" s="106"/>
      <c r="J743" s="106"/>
      <c r="K743" s="106"/>
      <c r="L743" s="106">
        <v>32</v>
      </c>
      <c r="M743" s="106">
        <v>34</v>
      </c>
      <c r="N743" s="106"/>
      <c r="O743" s="108"/>
      <c r="P743" s="105" t="s">
        <v>1104</v>
      </c>
      <c r="Q743" s="104"/>
      <c r="R743" s="104"/>
      <c r="S743" s="104"/>
      <c r="T743" s="104"/>
      <c r="U743" s="104"/>
      <c r="V743" s="104"/>
      <c r="W743" s="104"/>
      <c r="X743" s="104"/>
      <c r="Y743" s="104"/>
      <c r="Z743" s="104"/>
      <c r="AA743" s="104"/>
      <c r="AB743" s="104"/>
      <c r="AC743" s="104"/>
      <c r="AD743" s="10"/>
      <c r="AE743" s="10"/>
      <c r="AF743" s="10"/>
      <c r="AG743" s="10"/>
      <c r="AH743" s="10"/>
      <c r="AI743" s="10"/>
      <c r="AJ743" s="10"/>
      <c r="AK743" s="10"/>
      <c r="AL743" s="10"/>
      <c r="AM743" s="10"/>
      <c r="AN743" s="10"/>
      <c r="AO743" s="10"/>
      <c r="AP743" s="10"/>
      <c r="AQ743" s="10"/>
      <c r="AR743" s="10"/>
      <c r="AS743" s="10"/>
      <c r="AT743" s="10"/>
      <c r="AU743" s="10"/>
      <c r="AV743" s="10"/>
      <c r="AW743" s="10"/>
      <c r="AX743" s="10"/>
      <c r="AY743" s="10"/>
      <c r="AZ743" s="10"/>
      <c r="BA743" s="10"/>
      <c r="BB743" s="10"/>
      <c r="BC743" s="10"/>
      <c r="BD743" s="10"/>
      <c r="BE743" s="10"/>
      <c r="BF743" s="10"/>
      <c r="BG743" s="10"/>
      <c r="BH743" s="10"/>
      <c r="BI743" s="10"/>
      <c r="BJ743" s="10"/>
      <c r="BK743" s="10"/>
      <c r="BL743" s="10"/>
      <c r="BM743" s="10"/>
      <c r="BN743" s="10"/>
      <c r="BO743" s="10"/>
      <c r="BP743" s="10"/>
      <c r="BQ743" s="10"/>
      <c r="BR743" s="10"/>
      <c r="BS743" s="10"/>
    </row>
    <row r="744" spans="1:71" ht="15.75" customHeight="1" x14ac:dyDescent="0.3">
      <c r="A744" s="10"/>
      <c r="B744" s="10"/>
      <c r="C744" s="10"/>
      <c r="D744" s="104"/>
      <c r="E744" s="104"/>
      <c r="F744" s="104"/>
      <c r="G744" s="104"/>
      <c r="H744" s="104"/>
      <c r="I744" s="104"/>
      <c r="J744" s="104"/>
      <c r="K744" s="104"/>
      <c r="L744" s="104">
        <v>14</v>
      </c>
      <c r="M744" s="104"/>
      <c r="N744" s="104"/>
      <c r="O744" s="27"/>
      <c r="P744" s="109" t="s">
        <v>1105</v>
      </c>
      <c r="Q744" s="10"/>
      <c r="R744" s="104"/>
      <c r="S744" s="104"/>
      <c r="T744" s="104"/>
      <c r="U744" s="104"/>
      <c r="V744" s="104"/>
      <c r="W744" s="104"/>
      <c r="X744" s="104"/>
      <c r="Y744" s="104"/>
      <c r="Z744" s="104"/>
      <c r="AA744" s="104"/>
      <c r="AB744" s="104"/>
      <c r="AC744" s="104"/>
      <c r="AD744" s="10"/>
      <c r="AE744" s="10"/>
      <c r="AF744" s="10"/>
      <c r="AG744" s="10"/>
      <c r="AH744" s="10"/>
      <c r="AI744" s="10"/>
      <c r="AJ744" s="10"/>
      <c r="AK744" s="10"/>
      <c r="AL744" s="10"/>
      <c r="AM744" s="10"/>
      <c r="AN744" s="10"/>
      <c r="AO744" s="10"/>
      <c r="AP744" s="10"/>
      <c r="AQ744" s="10"/>
      <c r="AR744" s="10"/>
      <c r="AS744" s="10"/>
      <c r="AT744" s="10"/>
      <c r="AU744" s="10"/>
      <c r="AV744" s="10"/>
      <c r="AW744" s="10"/>
      <c r="AX744" s="10"/>
      <c r="AY744" s="10"/>
      <c r="AZ744" s="10"/>
      <c r="BA744" s="10"/>
      <c r="BB744" s="10"/>
      <c r="BC744" s="10"/>
      <c r="BD744" s="10"/>
      <c r="BE744" s="10"/>
      <c r="BF744" s="10"/>
      <c r="BG744" s="10"/>
      <c r="BH744" s="10"/>
      <c r="BI744" s="10"/>
      <c r="BJ744" s="10"/>
      <c r="BK744" s="10"/>
      <c r="BL744" s="10"/>
      <c r="BM744" s="10"/>
      <c r="BN744" s="10"/>
      <c r="BO744" s="10"/>
      <c r="BP744" s="10"/>
      <c r="BQ744" s="10"/>
      <c r="BR744" s="10"/>
      <c r="BS744" s="10"/>
    </row>
    <row r="745" spans="1:71" ht="15.75" customHeight="1" x14ac:dyDescent="0.3">
      <c r="A745" s="10"/>
      <c r="B745" s="10"/>
      <c r="C745" s="10"/>
      <c r="D745" s="104"/>
      <c r="E745" s="104"/>
      <c r="F745" s="104"/>
      <c r="G745" s="104"/>
      <c r="H745" s="104"/>
      <c r="I745" s="104"/>
      <c r="J745" s="104"/>
      <c r="K745" s="104"/>
      <c r="L745" s="104">
        <v>18</v>
      </c>
      <c r="M745" s="104"/>
      <c r="N745" s="104"/>
      <c r="O745" s="27"/>
      <c r="P745" s="109" t="s">
        <v>1106</v>
      </c>
      <c r="Q745" s="104"/>
      <c r="R745" s="104"/>
      <c r="S745" s="104"/>
      <c r="T745" s="104"/>
      <c r="U745" s="104"/>
      <c r="V745" s="104"/>
      <c r="W745" s="104"/>
      <c r="X745" s="104"/>
      <c r="Y745" s="104"/>
      <c r="Z745" s="104"/>
      <c r="AA745" s="104"/>
      <c r="AB745" s="104"/>
      <c r="AC745" s="104"/>
      <c r="AD745" s="10"/>
      <c r="AE745" s="10"/>
      <c r="AF745" s="10"/>
      <c r="AG745" s="10"/>
      <c r="AH745" s="10"/>
      <c r="AI745" s="10"/>
      <c r="AJ745" s="10"/>
      <c r="AK745" s="10"/>
      <c r="AL745" s="10"/>
      <c r="AM745" s="10"/>
      <c r="AN745" s="10"/>
      <c r="AO745" s="10"/>
      <c r="AP745" s="10"/>
      <c r="AQ745" s="10"/>
      <c r="AR745" s="10"/>
      <c r="AS745" s="10"/>
      <c r="AT745" s="10"/>
      <c r="AU745" s="10"/>
      <c r="AV745" s="10"/>
      <c r="AW745" s="10"/>
      <c r="AX745" s="10"/>
      <c r="AY745" s="10"/>
      <c r="AZ745" s="10"/>
      <c r="BA745" s="10"/>
      <c r="BB745" s="10"/>
      <c r="BC745" s="10"/>
      <c r="BD745" s="10"/>
      <c r="BE745" s="10"/>
      <c r="BF745" s="10"/>
      <c r="BG745" s="10"/>
      <c r="BH745" s="10"/>
      <c r="BI745" s="10"/>
      <c r="BJ745" s="10"/>
      <c r="BK745" s="10"/>
      <c r="BL745" s="10"/>
      <c r="BM745" s="10"/>
      <c r="BN745" s="10"/>
      <c r="BO745" s="10"/>
      <c r="BP745" s="10"/>
      <c r="BQ745" s="10"/>
      <c r="BR745" s="10"/>
      <c r="BS745" s="10"/>
    </row>
    <row r="746" spans="1:71" ht="15.75" customHeight="1" x14ac:dyDescent="0.3">
      <c r="A746" s="10"/>
      <c r="B746" s="10"/>
      <c r="C746" s="10"/>
      <c r="D746" s="104"/>
      <c r="E746" s="104"/>
      <c r="F746" s="104"/>
      <c r="G746" s="104"/>
      <c r="H746" s="104"/>
      <c r="I746" s="104"/>
      <c r="J746" s="104"/>
      <c r="K746" s="104"/>
      <c r="L746" s="104"/>
      <c r="M746" s="104"/>
      <c r="N746" s="104"/>
      <c r="O746" s="27"/>
      <c r="P746" s="109"/>
      <c r="Q746" s="104"/>
      <c r="R746" s="104"/>
      <c r="S746" s="104"/>
      <c r="T746" s="104"/>
      <c r="U746" s="104"/>
      <c r="V746" s="104"/>
      <c r="W746" s="104"/>
      <c r="X746" s="104"/>
      <c r="Y746" s="104"/>
      <c r="Z746" s="104"/>
      <c r="AA746" s="104"/>
      <c r="AB746" s="104"/>
      <c r="AC746" s="104"/>
      <c r="AD746" s="10"/>
      <c r="AE746" s="10"/>
      <c r="AF746" s="10"/>
      <c r="AG746" s="10"/>
      <c r="AH746" s="10"/>
      <c r="AI746" s="10"/>
      <c r="AJ746" s="10"/>
      <c r="AK746" s="10"/>
      <c r="AL746" s="10"/>
      <c r="AM746" s="10"/>
      <c r="AN746" s="10"/>
      <c r="AO746" s="10"/>
      <c r="AP746" s="10"/>
      <c r="AQ746" s="10"/>
      <c r="AR746" s="10"/>
      <c r="AS746" s="10"/>
      <c r="AT746" s="10"/>
      <c r="AU746" s="10"/>
      <c r="AV746" s="10"/>
      <c r="AW746" s="10"/>
      <c r="AX746" s="10"/>
      <c r="AY746" s="10"/>
      <c r="AZ746" s="10"/>
      <c r="BA746" s="10"/>
      <c r="BB746" s="10"/>
      <c r="BC746" s="10"/>
      <c r="BD746" s="10"/>
      <c r="BE746" s="10"/>
      <c r="BF746" s="10"/>
      <c r="BG746" s="10"/>
      <c r="BH746" s="10"/>
      <c r="BI746" s="10"/>
      <c r="BJ746" s="10"/>
      <c r="BK746" s="10"/>
      <c r="BL746" s="10"/>
      <c r="BM746" s="10"/>
      <c r="BN746" s="10"/>
      <c r="BO746" s="10"/>
      <c r="BP746" s="10"/>
      <c r="BQ746" s="10"/>
      <c r="BR746" s="10"/>
      <c r="BS746" s="10"/>
    </row>
    <row r="747" spans="1:71" ht="15.75" customHeight="1" x14ac:dyDescent="0.3">
      <c r="A747" s="10"/>
      <c r="B747" s="10"/>
      <c r="C747" s="10"/>
      <c r="D747" s="104"/>
      <c r="E747" s="104"/>
      <c r="F747" s="104"/>
      <c r="G747" s="104"/>
      <c r="H747" s="104"/>
      <c r="I747" s="104"/>
      <c r="J747" s="104"/>
      <c r="K747" s="104"/>
      <c r="L747" s="104">
        <v>7</v>
      </c>
      <c r="M747" s="104">
        <v>7</v>
      </c>
      <c r="N747" s="104"/>
      <c r="O747" s="27"/>
      <c r="P747" s="109" t="s">
        <v>1085</v>
      </c>
      <c r="Q747" s="104"/>
      <c r="R747" s="104"/>
      <c r="S747" s="104"/>
      <c r="T747" s="104"/>
      <c r="U747" s="104"/>
      <c r="V747" s="104"/>
      <c r="W747" s="104"/>
      <c r="X747" s="104"/>
      <c r="Y747" s="104"/>
      <c r="Z747" s="104"/>
      <c r="AA747" s="104"/>
      <c r="AB747" s="104"/>
      <c r="AC747" s="104"/>
      <c r="AD747" s="10"/>
      <c r="AE747" s="10"/>
      <c r="AF747" s="10"/>
      <c r="AG747" s="10"/>
      <c r="AH747" s="10"/>
      <c r="AI747" s="10"/>
      <c r="AJ747" s="10"/>
      <c r="AK747" s="10"/>
      <c r="AL747" s="10"/>
      <c r="AM747" s="10"/>
      <c r="AN747" s="10"/>
      <c r="AO747" s="10"/>
      <c r="AP747" s="10"/>
      <c r="AQ747" s="10"/>
      <c r="AR747" s="10"/>
      <c r="AS747" s="10"/>
      <c r="AT747" s="10"/>
      <c r="AU747" s="10"/>
      <c r="AV747" s="10"/>
      <c r="AW747" s="10"/>
      <c r="AX747" s="10"/>
      <c r="AY747" s="10"/>
      <c r="AZ747" s="10"/>
      <c r="BA747" s="10"/>
      <c r="BB747" s="10"/>
      <c r="BC747" s="10"/>
      <c r="BD747" s="10"/>
      <c r="BE747" s="10"/>
      <c r="BF747" s="10"/>
      <c r="BG747" s="10"/>
      <c r="BH747" s="10"/>
      <c r="BI747" s="10"/>
      <c r="BJ747" s="10"/>
      <c r="BK747" s="10"/>
      <c r="BL747" s="10"/>
      <c r="BM747" s="10"/>
      <c r="BN747" s="10"/>
      <c r="BO747" s="10"/>
      <c r="BP747" s="10"/>
      <c r="BQ747" s="10"/>
      <c r="BR747" s="10"/>
      <c r="BS747" s="10"/>
    </row>
    <row r="748" spans="1:71" ht="15.75" customHeight="1" x14ac:dyDescent="0.3">
      <c r="A748" s="10"/>
      <c r="B748" s="10"/>
      <c r="C748" s="10"/>
      <c r="D748" s="104"/>
      <c r="E748" s="104"/>
      <c r="F748" s="104"/>
      <c r="G748" s="104"/>
      <c r="H748" s="104"/>
      <c r="I748" s="104"/>
      <c r="J748" s="104"/>
      <c r="K748" s="104"/>
      <c r="L748" s="104"/>
      <c r="M748" s="104"/>
      <c r="N748" s="104"/>
      <c r="O748" s="27"/>
      <c r="P748" s="109"/>
      <c r="Q748" s="104"/>
      <c r="R748" s="104"/>
      <c r="S748" s="104"/>
      <c r="T748" s="104"/>
      <c r="U748" s="104"/>
      <c r="V748" s="104"/>
      <c r="W748" s="104"/>
      <c r="X748" s="104"/>
      <c r="Y748" s="104"/>
      <c r="Z748" s="104"/>
      <c r="AA748" s="104"/>
      <c r="AB748" s="104"/>
      <c r="AC748" s="104"/>
      <c r="AD748" s="10"/>
      <c r="AE748" s="10"/>
      <c r="AF748" s="10"/>
      <c r="AG748" s="10"/>
      <c r="AH748" s="10"/>
      <c r="AI748" s="10"/>
      <c r="AJ748" s="10"/>
      <c r="AK748" s="10"/>
      <c r="AL748" s="10"/>
      <c r="AM748" s="10"/>
      <c r="AN748" s="10"/>
      <c r="AO748" s="10"/>
      <c r="AP748" s="10"/>
      <c r="AQ748" s="10"/>
      <c r="AR748" s="10"/>
      <c r="AS748" s="10"/>
      <c r="AT748" s="10"/>
      <c r="AU748" s="10"/>
      <c r="AV748" s="10"/>
      <c r="AW748" s="10"/>
      <c r="AX748" s="10"/>
      <c r="AY748" s="10"/>
      <c r="AZ748" s="10"/>
      <c r="BA748" s="10"/>
      <c r="BB748" s="10"/>
      <c r="BC748" s="10"/>
      <c r="BD748" s="10"/>
      <c r="BE748" s="10"/>
      <c r="BF748" s="10"/>
      <c r="BG748" s="10"/>
      <c r="BH748" s="10"/>
      <c r="BI748" s="10"/>
      <c r="BJ748" s="10"/>
      <c r="BK748" s="10"/>
      <c r="BL748" s="10"/>
      <c r="BM748" s="10"/>
      <c r="BN748" s="10"/>
      <c r="BO748" s="10"/>
      <c r="BP748" s="10"/>
      <c r="BQ748" s="10"/>
      <c r="BR748" s="10"/>
      <c r="BS748" s="10"/>
    </row>
    <row r="749" spans="1:71" ht="15.75" customHeight="1" x14ac:dyDescent="0.3">
      <c r="A749" s="10"/>
      <c r="B749" s="10"/>
      <c r="C749" s="10"/>
      <c r="D749" s="104"/>
      <c r="E749" s="104"/>
      <c r="F749" s="104"/>
      <c r="G749" s="104"/>
      <c r="H749" s="104"/>
      <c r="I749" s="104"/>
      <c r="J749" s="104"/>
      <c r="K749" s="104"/>
      <c r="L749" s="104">
        <v>2</v>
      </c>
      <c r="M749" s="104">
        <v>2</v>
      </c>
      <c r="N749" s="104"/>
      <c r="O749" s="27"/>
      <c r="P749" s="109" t="s">
        <v>1107</v>
      </c>
      <c r="Q749" s="104"/>
      <c r="R749" s="104"/>
      <c r="S749" s="104"/>
      <c r="T749" s="104"/>
      <c r="U749" s="104"/>
      <c r="V749" s="104"/>
      <c r="W749" s="104"/>
      <c r="X749" s="104"/>
      <c r="Y749" s="104"/>
      <c r="Z749" s="104"/>
      <c r="AA749" s="104"/>
      <c r="AB749" s="104"/>
      <c r="AC749" s="104"/>
      <c r="AD749" s="10"/>
      <c r="AE749" s="10"/>
      <c r="AF749" s="10"/>
      <c r="AG749" s="10"/>
      <c r="AH749" s="10"/>
      <c r="AI749" s="10"/>
      <c r="AJ749" s="10"/>
      <c r="AK749" s="10"/>
      <c r="AL749" s="10"/>
      <c r="AM749" s="10"/>
      <c r="AN749" s="10"/>
      <c r="AO749" s="10"/>
      <c r="AP749" s="10"/>
      <c r="AQ749" s="10"/>
      <c r="AR749" s="10"/>
      <c r="AS749" s="10"/>
      <c r="AT749" s="10"/>
      <c r="AU749" s="10"/>
      <c r="AV749" s="10"/>
      <c r="AW749" s="10"/>
      <c r="AX749" s="10"/>
      <c r="AY749" s="10"/>
      <c r="AZ749" s="10"/>
      <c r="BA749" s="10"/>
      <c r="BB749" s="10"/>
      <c r="BC749" s="10"/>
      <c r="BD749" s="10"/>
      <c r="BE749" s="10"/>
      <c r="BF749" s="10"/>
      <c r="BG749" s="10"/>
      <c r="BH749" s="10"/>
      <c r="BI749" s="10"/>
      <c r="BJ749" s="10"/>
      <c r="BK749" s="10"/>
      <c r="BL749" s="10"/>
      <c r="BM749" s="10"/>
      <c r="BN749" s="10"/>
      <c r="BO749" s="10"/>
      <c r="BP749" s="10"/>
      <c r="BQ749" s="10"/>
      <c r="BR749" s="10"/>
      <c r="BS749" s="10"/>
    </row>
    <row r="750" spans="1:71" ht="15.75" customHeight="1" x14ac:dyDescent="0.3">
      <c r="A750" s="10"/>
      <c r="B750" s="10"/>
      <c r="C750" s="10"/>
      <c r="D750" s="104"/>
      <c r="E750" s="104"/>
      <c r="F750" s="104"/>
      <c r="G750" s="104"/>
      <c r="H750" s="104"/>
      <c r="I750" s="104"/>
      <c r="J750" s="104"/>
      <c r="K750" s="104"/>
      <c r="L750" s="104">
        <f>259+302</f>
        <v>561</v>
      </c>
      <c r="M750" s="104">
        <v>561</v>
      </c>
      <c r="N750" s="104"/>
      <c r="O750" s="27"/>
      <c r="P750" s="109" t="s">
        <v>1108</v>
      </c>
      <c r="Q750" s="104"/>
      <c r="R750" s="104"/>
      <c r="S750" s="104"/>
      <c r="T750" s="104"/>
      <c r="U750" s="104"/>
      <c r="V750" s="104"/>
      <c r="W750" s="104"/>
      <c r="X750" s="104"/>
      <c r="Y750" s="104"/>
      <c r="Z750" s="104"/>
      <c r="AA750" s="104"/>
      <c r="AB750" s="104"/>
      <c r="AC750" s="104"/>
      <c r="AD750" s="10"/>
      <c r="AE750" s="10"/>
      <c r="AF750" s="10"/>
      <c r="AG750" s="10"/>
      <c r="AH750" s="10"/>
      <c r="AI750" s="10"/>
      <c r="AJ750" s="10"/>
      <c r="AK750" s="10"/>
      <c r="AL750" s="10"/>
      <c r="AM750" s="10"/>
      <c r="AN750" s="10"/>
      <c r="AO750" s="10"/>
      <c r="AP750" s="10"/>
      <c r="AQ750" s="10"/>
      <c r="AR750" s="10"/>
      <c r="AS750" s="10"/>
      <c r="AT750" s="10"/>
      <c r="AU750" s="10"/>
      <c r="AV750" s="10"/>
      <c r="AW750" s="10"/>
      <c r="AX750" s="10"/>
      <c r="AY750" s="10"/>
      <c r="AZ750" s="10"/>
      <c r="BA750" s="10"/>
      <c r="BB750" s="10"/>
      <c r="BC750" s="10"/>
      <c r="BD750" s="10"/>
      <c r="BE750" s="10"/>
      <c r="BF750" s="10"/>
      <c r="BG750" s="10"/>
      <c r="BH750" s="10"/>
      <c r="BI750" s="10"/>
      <c r="BJ750" s="10"/>
      <c r="BK750" s="10"/>
      <c r="BL750" s="10"/>
      <c r="BM750" s="10"/>
      <c r="BN750" s="10"/>
      <c r="BO750" s="10"/>
      <c r="BP750" s="10"/>
      <c r="BQ750" s="10"/>
      <c r="BR750" s="10"/>
      <c r="BS750" s="10"/>
    </row>
    <row r="751" spans="1:71" ht="15.75" customHeight="1" x14ac:dyDescent="0.3">
      <c r="A751" s="10"/>
      <c r="B751" s="10"/>
      <c r="C751" s="10"/>
      <c r="D751" s="104"/>
      <c r="E751" s="104"/>
      <c r="F751" s="104"/>
      <c r="G751" s="104"/>
      <c r="H751" s="104"/>
      <c r="I751" s="104"/>
      <c r="J751" s="104"/>
      <c r="K751" s="104"/>
      <c r="L751" s="104"/>
      <c r="M751" s="104"/>
      <c r="N751" s="104"/>
      <c r="O751" s="27"/>
      <c r="P751" s="109"/>
      <c r="Q751" s="104"/>
      <c r="R751" s="104"/>
      <c r="S751" s="104"/>
      <c r="T751" s="104"/>
      <c r="U751" s="104"/>
      <c r="V751" s="104"/>
      <c r="W751" s="104"/>
      <c r="X751" s="104"/>
      <c r="Y751" s="104"/>
      <c r="Z751" s="104"/>
      <c r="AA751" s="104"/>
      <c r="AB751" s="104"/>
      <c r="AC751" s="104"/>
      <c r="AD751" s="10"/>
      <c r="AE751" s="10"/>
      <c r="AF751" s="10"/>
      <c r="AG751" s="10"/>
      <c r="AH751" s="10"/>
      <c r="AI751" s="10"/>
      <c r="AJ751" s="10"/>
      <c r="AK751" s="10"/>
      <c r="AL751" s="10"/>
      <c r="AM751" s="10"/>
      <c r="AN751" s="10"/>
      <c r="AO751" s="10"/>
      <c r="AP751" s="10"/>
      <c r="AQ751" s="10"/>
      <c r="AR751" s="10"/>
      <c r="AS751" s="10"/>
      <c r="AT751" s="10"/>
      <c r="AU751" s="10"/>
      <c r="AV751" s="10"/>
      <c r="AW751" s="10"/>
      <c r="AX751" s="10"/>
      <c r="AY751" s="10"/>
      <c r="AZ751" s="10"/>
      <c r="BA751" s="10"/>
      <c r="BB751" s="10"/>
      <c r="BC751" s="10"/>
      <c r="BD751" s="10"/>
      <c r="BE751" s="10"/>
      <c r="BF751" s="10"/>
      <c r="BG751" s="10"/>
      <c r="BH751" s="10"/>
      <c r="BI751" s="10"/>
      <c r="BJ751" s="10"/>
      <c r="BK751" s="10"/>
      <c r="BL751" s="10"/>
      <c r="BM751" s="10"/>
      <c r="BN751" s="10"/>
      <c r="BO751" s="10"/>
      <c r="BP751" s="10"/>
      <c r="BQ751" s="10"/>
      <c r="BR751" s="10"/>
      <c r="BS751" s="10"/>
    </row>
    <row r="752" spans="1:71" ht="15.75" customHeight="1" x14ac:dyDescent="0.3">
      <c r="A752" s="10"/>
      <c r="B752" s="10"/>
      <c r="C752" s="10"/>
      <c r="D752" s="104"/>
      <c r="E752" s="104"/>
      <c r="F752" s="104"/>
      <c r="G752" s="104"/>
      <c r="H752" s="104"/>
      <c r="I752" s="104"/>
      <c r="J752" s="104"/>
      <c r="K752" s="104"/>
      <c r="L752" s="104">
        <v>7</v>
      </c>
      <c r="M752" s="104"/>
      <c r="N752" s="104"/>
      <c r="O752" s="27"/>
      <c r="P752" s="109" t="s">
        <v>1109</v>
      </c>
      <c r="Q752" s="104"/>
      <c r="R752" s="104"/>
      <c r="S752" s="104"/>
      <c r="T752" s="104"/>
      <c r="U752" s="104"/>
      <c r="V752" s="104"/>
      <c r="W752" s="104"/>
      <c r="X752" s="104"/>
      <c r="Y752" s="104"/>
      <c r="Z752" s="104"/>
      <c r="AA752" s="104"/>
      <c r="AB752" s="104"/>
      <c r="AC752" s="104"/>
      <c r="AD752" s="10"/>
      <c r="AE752" s="10"/>
      <c r="AF752" s="10"/>
      <c r="AG752" s="10"/>
      <c r="AH752" s="10"/>
      <c r="AI752" s="10"/>
      <c r="AJ752" s="10"/>
      <c r="AK752" s="10"/>
      <c r="AL752" s="10"/>
      <c r="AM752" s="10"/>
      <c r="AN752" s="10"/>
      <c r="AO752" s="10"/>
      <c r="AP752" s="10"/>
      <c r="AQ752" s="10"/>
      <c r="AR752" s="10"/>
      <c r="AS752" s="10"/>
      <c r="AT752" s="10"/>
      <c r="AU752" s="10"/>
      <c r="AV752" s="10"/>
      <c r="AW752" s="10"/>
      <c r="AX752" s="10"/>
      <c r="AY752" s="10"/>
      <c r="AZ752" s="10"/>
      <c r="BA752" s="10"/>
      <c r="BB752" s="10"/>
      <c r="BC752" s="10"/>
      <c r="BD752" s="10"/>
      <c r="BE752" s="10"/>
      <c r="BF752" s="10"/>
      <c r="BG752" s="10"/>
      <c r="BH752" s="10"/>
      <c r="BI752" s="10"/>
      <c r="BJ752" s="10"/>
      <c r="BK752" s="10"/>
      <c r="BL752" s="10"/>
      <c r="BM752" s="10"/>
      <c r="BN752" s="10"/>
      <c r="BO752" s="10"/>
      <c r="BP752" s="10"/>
      <c r="BQ752" s="10"/>
      <c r="BR752" s="10"/>
      <c r="BS752" s="10"/>
    </row>
    <row r="753" spans="1:71" ht="15.75" customHeight="1" x14ac:dyDescent="0.3">
      <c r="A753" s="10"/>
      <c r="B753" s="10"/>
      <c r="C753" s="10"/>
      <c r="D753" s="104"/>
      <c r="E753" s="104"/>
      <c r="F753" s="104"/>
      <c r="G753" s="104"/>
      <c r="H753" s="104"/>
      <c r="I753" s="104"/>
      <c r="J753" s="104"/>
      <c r="K753" s="104"/>
      <c r="L753" s="104"/>
      <c r="M753" s="104"/>
      <c r="N753" s="104"/>
      <c r="O753" s="27"/>
      <c r="P753" s="109"/>
      <c r="Q753" s="10"/>
      <c r="R753" s="104"/>
      <c r="S753" s="104"/>
      <c r="T753" s="104"/>
      <c r="U753" s="104"/>
      <c r="V753" s="104"/>
      <c r="W753" s="104"/>
      <c r="X753" s="104"/>
      <c r="Y753" s="104"/>
      <c r="Z753" s="104"/>
      <c r="AA753" s="104"/>
      <c r="AB753" s="104"/>
      <c r="AC753" s="104"/>
      <c r="AD753" s="10"/>
      <c r="AE753" s="10"/>
      <c r="AF753" s="10"/>
      <c r="AG753" s="10"/>
      <c r="AH753" s="10"/>
      <c r="AI753" s="10"/>
      <c r="AJ753" s="10"/>
      <c r="AK753" s="10"/>
      <c r="AL753" s="10"/>
      <c r="AM753" s="10"/>
      <c r="AN753" s="10"/>
      <c r="AO753" s="10"/>
      <c r="AP753" s="10"/>
      <c r="AQ753" s="10"/>
      <c r="AR753" s="10"/>
      <c r="AS753" s="10"/>
      <c r="AT753" s="10"/>
      <c r="AU753" s="10"/>
      <c r="AV753" s="10"/>
      <c r="AW753" s="10"/>
      <c r="AX753" s="10"/>
      <c r="AY753" s="10"/>
      <c r="AZ753" s="10"/>
      <c r="BA753" s="10"/>
      <c r="BB753" s="10"/>
      <c r="BC753" s="10"/>
      <c r="BD753" s="10"/>
      <c r="BE753" s="10"/>
      <c r="BF753" s="10"/>
      <c r="BG753" s="10"/>
      <c r="BH753" s="10"/>
      <c r="BI753" s="10"/>
      <c r="BJ753" s="10"/>
      <c r="BK753" s="10"/>
      <c r="BL753" s="10"/>
      <c r="BM753" s="10"/>
      <c r="BN753" s="10"/>
      <c r="BO753" s="10"/>
      <c r="BP753" s="10"/>
      <c r="BQ753" s="10"/>
      <c r="BR753" s="10"/>
      <c r="BS753" s="10"/>
    </row>
    <row r="754" spans="1:71" ht="15.75" customHeight="1" x14ac:dyDescent="0.3">
      <c r="A754" s="10"/>
      <c r="B754" s="10"/>
      <c r="C754" s="10"/>
      <c r="D754" s="104"/>
      <c r="E754" s="104"/>
      <c r="F754" s="104"/>
      <c r="G754" s="104"/>
      <c r="H754" s="104"/>
      <c r="I754" s="104"/>
      <c r="J754" s="104"/>
      <c r="K754" s="104"/>
      <c r="L754" s="104"/>
      <c r="M754" s="104"/>
      <c r="N754" s="104"/>
      <c r="O754" s="27"/>
      <c r="P754" s="109" t="s">
        <v>1088</v>
      </c>
      <c r="Q754" s="10"/>
      <c r="R754" s="104"/>
      <c r="S754" s="104"/>
      <c r="T754" s="104"/>
      <c r="U754" s="104"/>
      <c r="V754" s="104"/>
      <c r="W754" s="104"/>
      <c r="X754" s="104"/>
      <c r="Y754" s="104"/>
      <c r="Z754" s="104"/>
      <c r="AA754" s="104"/>
      <c r="AB754" s="104"/>
      <c r="AC754" s="104"/>
      <c r="AD754" s="10"/>
      <c r="AE754" s="10"/>
      <c r="AF754" s="10"/>
      <c r="AG754" s="10"/>
      <c r="AH754" s="10"/>
      <c r="AI754" s="10"/>
      <c r="AJ754" s="10"/>
      <c r="AK754" s="10"/>
      <c r="AL754" s="10"/>
      <c r="AM754" s="10"/>
      <c r="AN754" s="10"/>
      <c r="AO754" s="10"/>
      <c r="AP754" s="10"/>
      <c r="AQ754" s="10"/>
      <c r="AR754" s="10"/>
      <c r="AS754" s="10"/>
      <c r="AT754" s="10"/>
      <c r="AU754" s="10"/>
      <c r="AV754" s="10"/>
      <c r="AW754" s="10"/>
      <c r="AX754" s="10"/>
      <c r="AY754" s="10"/>
      <c r="AZ754" s="10"/>
      <c r="BA754" s="10"/>
      <c r="BB754" s="10"/>
      <c r="BC754" s="10"/>
      <c r="BD754" s="10"/>
      <c r="BE754" s="10"/>
      <c r="BF754" s="10"/>
      <c r="BG754" s="10"/>
      <c r="BH754" s="10"/>
      <c r="BI754" s="10"/>
      <c r="BJ754" s="10"/>
      <c r="BK754" s="10"/>
      <c r="BL754" s="10"/>
      <c r="BM754" s="10"/>
      <c r="BN754" s="10"/>
      <c r="BO754" s="10"/>
      <c r="BP754" s="10"/>
      <c r="BQ754" s="10"/>
      <c r="BR754" s="10"/>
      <c r="BS754" s="10"/>
    </row>
    <row r="755" spans="1:71" ht="15.75" customHeight="1" x14ac:dyDescent="0.3">
      <c r="A755" s="10"/>
      <c r="B755" s="10"/>
      <c r="C755" s="10"/>
      <c r="D755" s="104"/>
      <c r="E755" s="104"/>
      <c r="F755" s="104"/>
      <c r="G755" s="104"/>
      <c r="H755" s="104"/>
      <c r="I755" s="104"/>
      <c r="J755" s="104"/>
      <c r="K755" s="104"/>
      <c r="L755" s="104">
        <v>1</v>
      </c>
      <c r="M755" s="104"/>
      <c r="N755" s="104"/>
      <c r="O755" s="27"/>
      <c r="P755" s="109" t="s">
        <v>1110</v>
      </c>
      <c r="Q755" s="10"/>
      <c r="R755" s="104"/>
      <c r="S755" s="104"/>
      <c r="T755" s="104"/>
      <c r="U755" s="104"/>
      <c r="V755" s="104"/>
      <c r="W755" s="104"/>
      <c r="X755" s="104"/>
      <c r="Y755" s="104"/>
      <c r="Z755" s="104"/>
      <c r="AA755" s="104"/>
      <c r="AB755" s="104"/>
      <c r="AC755" s="104"/>
      <c r="AD755" s="10"/>
      <c r="AE755" s="10"/>
      <c r="AF755" s="10"/>
      <c r="AG755" s="10"/>
      <c r="AH755" s="10"/>
      <c r="AI755" s="10"/>
      <c r="AJ755" s="10"/>
      <c r="AK755" s="10"/>
      <c r="AL755" s="10"/>
      <c r="AM755" s="10"/>
      <c r="AN755" s="10"/>
      <c r="AO755" s="10"/>
      <c r="AP755" s="10"/>
      <c r="AQ755" s="10"/>
      <c r="AR755" s="10"/>
      <c r="AS755" s="10"/>
      <c r="AT755" s="10"/>
      <c r="AU755" s="10"/>
      <c r="AV755" s="10"/>
      <c r="AW755" s="10"/>
      <c r="AX755" s="10"/>
      <c r="AY755" s="10"/>
      <c r="AZ755" s="10"/>
      <c r="BA755" s="10"/>
      <c r="BB755" s="10"/>
      <c r="BC755" s="10"/>
      <c r="BD755" s="10"/>
      <c r="BE755" s="10"/>
      <c r="BF755" s="10"/>
      <c r="BG755" s="10"/>
      <c r="BH755" s="10"/>
      <c r="BI755" s="10"/>
      <c r="BJ755" s="10"/>
      <c r="BK755" s="10"/>
      <c r="BL755" s="10"/>
      <c r="BM755" s="10"/>
      <c r="BN755" s="10"/>
      <c r="BO755" s="10"/>
      <c r="BP755" s="10"/>
      <c r="BQ755" s="10"/>
      <c r="BR755" s="10"/>
      <c r="BS755" s="10"/>
    </row>
    <row r="756" spans="1:71" ht="15.75" customHeight="1" x14ac:dyDescent="0.3">
      <c r="A756" s="10"/>
      <c r="B756" s="10"/>
      <c r="C756" s="10"/>
      <c r="D756" s="104"/>
      <c r="E756" s="104"/>
      <c r="F756" s="104"/>
      <c r="G756" s="104"/>
      <c r="H756" s="104"/>
      <c r="I756" s="104"/>
      <c r="J756" s="104"/>
      <c r="K756" s="104"/>
      <c r="L756" s="104">
        <v>1</v>
      </c>
      <c r="M756" s="104"/>
      <c r="N756" s="104"/>
      <c r="O756" s="27"/>
      <c r="P756" s="109" t="s">
        <v>1111</v>
      </c>
      <c r="Q756" s="10"/>
      <c r="R756" s="104"/>
      <c r="S756" s="104"/>
      <c r="T756" s="104"/>
      <c r="U756" s="104"/>
      <c r="V756" s="104"/>
      <c r="W756" s="104"/>
      <c r="X756" s="104"/>
      <c r="Y756" s="104"/>
      <c r="Z756" s="104"/>
      <c r="AA756" s="104"/>
      <c r="AB756" s="104"/>
      <c r="AC756" s="104"/>
      <c r="AD756" s="10"/>
      <c r="AE756" s="10"/>
      <c r="AF756" s="10"/>
      <c r="AG756" s="10"/>
      <c r="AH756" s="10"/>
      <c r="AI756" s="10"/>
      <c r="AJ756" s="10"/>
      <c r="AK756" s="10"/>
      <c r="AL756" s="10"/>
      <c r="AM756" s="10"/>
      <c r="AN756" s="10"/>
      <c r="AO756" s="10"/>
      <c r="AP756" s="10"/>
      <c r="AQ756" s="10"/>
      <c r="AR756" s="10"/>
      <c r="AS756" s="10"/>
      <c r="AT756" s="10"/>
      <c r="AU756" s="10"/>
      <c r="AV756" s="10"/>
      <c r="AW756" s="10"/>
      <c r="AX756" s="10"/>
      <c r="AY756" s="10"/>
      <c r="AZ756" s="10"/>
      <c r="BA756" s="10"/>
      <c r="BB756" s="10"/>
      <c r="BC756" s="10"/>
      <c r="BD756" s="10"/>
      <c r="BE756" s="10"/>
      <c r="BF756" s="10"/>
      <c r="BG756" s="10"/>
      <c r="BH756" s="10"/>
      <c r="BI756" s="10"/>
      <c r="BJ756" s="10"/>
      <c r="BK756" s="10"/>
      <c r="BL756" s="10"/>
      <c r="BM756" s="10"/>
      <c r="BN756" s="10"/>
      <c r="BO756" s="10"/>
      <c r="BP756" s="10"/>
      <c r="BQ756" s="10"/>
      <c r="BR756" s="10"/>
      <c r="BS756" s="10"/>
    </row>
    <row r="757" spans="1:71" ht="15.75" customHeight="1" x14ac:dyDescent="0.3">
      <c r="A757" s="10"/>
      <c r="B757" s="10"/>
      <c r="C757" s="10"/>
      <c r="D757" s="104"/>
      <c r="E757" s="104"/>
      <c r="F757" s="104"/>
      <c r="G757" s="104"/>
      <c r="H757" s="104"/>
      <c r="I757" s="104"/>
      <c r="J757" s="104"/>
      <c r="K757" s="104"/>
      <c r="L757" s="104">
        <v>1</v>
      </c>
      <c r="M757" s="104"/>
      <c r="N757" s="104"/>
      <c r="O757" s="27"/>
      <c r="P757" s="109" t="s">
        <v>1112</v>
      </c>
      <c r="Q757" s="10"/>
      <c r="R757" s="104"/>
      <c r="S757" s="104"/>
      <c r="T757" s="104"/>
      <c r="U757" s="104"/>
      <c r="V757" s="104"/>
      <c r="W757" s="104"/>
      <c r="X757" s="104"/>
      <c r="Y757" s="104"/>
      <c r="Z757" s="104"/>
      <c r="AA757" s="104"/>
      <c r="AB757" s="104"/>
      <c r="AC757" s="104"/>
      <c r="AD757" s="10"/>
      <c r="AE757" s="10"/>
      <c r="AF757" s="10"/>
      <c r="AG757" s="10"/>
      <c r="AH757" s="10"/>
      <c r="AI757" s="10"/>
      <c r="AJ757" s="10"/>
      <c r="AK757" s="10"/>
      <c r="AL757" s="10"/>
      <c r="AM757" s="10"/>
      <c r="AN757" s="10"/>
      <c r="AO757" s="10"/>
      <c r="AP757" s="10"/>
      <c r="AQ757" s="10"/>
      <c r="AR757" s="10"/>
      <c r="AS757" s="10"/>
      <c r="AT757" s="10"/>
      <c r="AU757" s="10"/>
      <c r="AV757" s="10"/>
      <c r="AW757" s="10"/>
      <c r="AX757" s="10"/>
      <c r="AY757" s="10"/>
      <c r="AZ757" s="10"/>
      <c r="BA757" s="10"/>
      <c r="BB757" s="10"/>
      <c r="BC757" s="10"/>
      <c r="BD757" s="10"/>
      <c r="BE757" s="10"/>
      <c r="BF757" s="10"/>
      <c r="BG757" s="10"/>
      <c r="BH757" s="10"/>
      <c r="BI757" s="10"/>
      <c r="BJ757" s="10"/>
      <c r="BK757" s="10"/>
      <c r="BL757" s="10"/>
      <c r="BM757" s="10"/>
      <c r="BN757" s="10"/>
      <c r="BO757" s="10"/>
      <c r="BP757" s="10"/>
      <c r="BQ757" s="10"/>
      <c r="BR757" s="10"/>
      <c r="BS757" s="10"/>
    </row>
  </sheetData>
  <mergeCells count="64">
    <mergeCell ref="I709:N709"/>
    <mergeCell ref="I716:N716"/>
    <mergeCell ref="I723:N723"/>
    <mergeCell ref="I731:N731"/>
    <mergeCell ref="B613:N613"/>
    <mergeCell ref="B616:N616"/>
    <mergeCell ref="B632:N632"/>
    <mergeCell ref="B637:N637"/>
    <mergeCell ref="B646:N646"/>
    <mergeCell ref="G698:N698"/>
    <mergeCell ref="B609:N609"/>
    <mergeCell ref="B561:N561"/>
    <mergeCell ref="B566:N566"/>
    <mergeCell ref="B572:N572"/>
    <mergeCell ref="B577:N577"/>
    <mergeCell ref="B578:N578"/>
    <mergeCell ref="B583:N583"/>
    <mergeCell ref="B588:N588"/>
    <mergeCell ref="B593:N593"/>
    <mergeCell ref="B598:N598"/>
    <mergeCell ref="B603:N603"/>
    <mergeCell ref="B608:N608"/>
    <mergeCell ref="B556:N556"/>
    <mergeCell ref="B481:N481"/>
    <mergeCell ref="B489:N489"/>
    <mergeCell ref="B497:N497"/>
    <mergeCell ref="B504:N504"/>
    <mergeCell ref="B512:N512"/>
    <mergeCell ref="B520:N520"/>
    <mergeCell ref="B527:N527"/>
    <mergeCell ref="B534:N534"/>
    <mergeCell ref="B541:N541"/>
    <mergeCell ref="B549:N549"/>
    <mergeCell ref="B550:N550"/>
    <mergeCell ref="B473:N473"/>
    <mergeCell ref="B422:N422"/>
    <mergeCell ref="B423:N423"/>
    <mergeCell ref="B429:N429"/>
    <mergeCell ref="B435:N435"/>
    <mergeCell ref="B436:N436"/>
    <mergeCell ref="B443:N443"/>
    <mergeCell ref="B449:N449"/>
    <mergeCell ref="B455:N455"/>
    <mergeCell ref="B456:N456"/>
    <mergeCell ref="B464:N464"/>
    <mergeCell ref="B472:N472"/>
    <mergeCell ref="B416:N416"/>
    <mergeCell ref="B356:N356"/>
    <mergeCell ref="B362:N362"/>
    <mergeCell ref="B368:N368"/>
    <mergeCell ref="B374:N374"/>
    <mergeCell ref="B379:N379"/>
    <mergeCell ref="B380:N380"/>
    <mergeCell ref="B386:N386"/>
    <mergeCell ref="B392:N392"/>
    <mergeCell ref="B398:N398"/>
    <mergeCell ref="B404:N404"/>
    <mergeCell ref="B410:N410"/>
    <mergeCell ref="B350:N350"/>
    <mergeCell ref="B325:N325"/>
    <mergeCell ref="B326:N326"/>
    <mergeCell ref="B332:N332"/>
    <mergeCell ref="B338:N338"/>
    <mergeCell ref="B344:N344"/>
  </mergeCells>
  <conditionalFormatting sqref="P482:P485 P490:P493 P521:P524 P495 P547 P474:P477 P479 P526 P542:P545 O455:P456 O324:P324 B520 B455 P503 C327:M331 C333:M337 C339:M343 C345:M349 C351:M355 C357:M361 C367:M367 C373:M373 P434 P437:P441 B571 B589:N592 N333:N335 N339:N341 N345:N347 N351:N353 N357:N359 B363:N365 B366:M366 B369:N371 B372:M372 B375:N377 B381:N383 B384:M384 B387:N389 B390:M390 B393:N395 B396:M396 B399:N401 B402:M402 B405:N407 B408:M408 B409:N409 B411:N413 B414:M414 B417:N419 B420:M420 B424:N426 B427:M427 B430:N432 B433:M433 B462:N462 B526 B557:N560 B555 B599:N602 B510:N510 B518:N518 B533:N533 B547:N547 O632 B632 O541:P541 B541 O534:P534 B534 O512:P512 B512 B495 O443:P443 B443 O435:P436 B435:B436 B429 B422:B423 B416 B410 B398 B392 B386 B378:M378 B379:B380 B374 B368 B362 B356:B360 B350:B354 B344:B348 B338:B342 B332:B336 B325:B326 B497 D708:AC708 D715:AC715 G723:H730 D724:F730 D717:AC722 I724:AC730 D705:F707 O705:AC707 D710:H714 O710:AC714">
    <cfRule type="cellIs" dxfId="1983" priority="3" operator="lessThan">
      <formula>0</formula>
    </cfRule>
  </conditionalFormatting>
  <conditionalFormatting sqref="O541">
    <cfRule type="cellIs" dxfId="1982" priority="4" operator="lessThan">
      <formula>0</formula>
    </cfRule>
  </conditionalFormatting>
  <conditionalFormatting sqref="B324:N324">
    <cfRule type="cellIs" dxfId="1981" priority="5" operator="lessThan">
      <formula>0</formula>
    </cfRule>
  </conditionalFormatting>
  <conditionalFormatting sqref="O472:O473">
    <cfRule type="cellIs" dxfId="1980" priority="6" operator="lessThan">
      <formula>0</formula>
    </cfRule>
  </conditionalFormatting>
  <conditionalFormatting sqref="O481 P487 P497:P503">
    <cfRule type="cellIs" dxfId="1979" priority="7" operator="lessThan">
      <formula>0</formula>
    </cfRule>
  </conditionalFormatting>
  <conditionalFormatting sqref="O489">
    <cfRule type="cellIs" dxfId="1978" priority="8" operator="lessThan">
      <formula>0</formula>
    </cfRule>
  </conditionalFormatting>
  <conditionalFormatting sqref="O520">
    <cfRule type="cellIs" dxfId="1977" priority="9" operator="lessThan">
      <formula>0</formula>
    </cfRule>
  </conditionalFormatting>
  <conditionalFormatting sqref="B324:N324">
    <cfRule type="cellIs" dxfId="1976" priority="10" operator="lessThan">
      <formula>0</formula>
    </cfRule>
  </conditionalFormatting>
  <conditionalFormatting sqref="P546">
    <cfRule type="cellIs" dxfId="1975" priority="11" operator="lessThan">
      <formula>0</formula>
    </cfRule>
  </conditionalFormatting>
  <conditionalFormatting sqref="P457:P460">
    <cfRule type="cellIs" dxfId="1974" priority="12" operator="lessThan">
      <formula>0</formula>
    </cfRule>
  </conditionalFormatting>
  <conditionalFormatting sqref="P461">
    <cfRule type="cellIs" dxfId="1973" priority="13" operator="lessThan">
      <formula>0</formula>
    </cfRule>
  </conditionalFormatting>
  <conditionalFormatting sqref="P461">
    <cfRule type="cellIs" dxfId="1972" priority="14" operator="lessThan">
      <formula>0</formula>
    </cfRule>
  </conditionalFormatting>
  <conditionalFormatting sqref="B472">
    <cfRule type="cellIs" dxfId="1971" priority="15" operator="lessThan">
      <formula>0</formula>
    </cfRule>
  </conditionalFormatting>
  <conditionalFormatting sqref="B489">
    <cfRule type="cellIs" dxfId="1970" priority="16" operator="lessThan">
      <formula>0</formula>
    </cfRule>
  </conditionalFormatting>
  <conditionalFormatting sqref="P478">
    <cfRule type="cellIs" dxfId="1969" priority="17" operator="lessThan">
      <formula>0</formula>
    </cfRule>
  </conditionalFormatting>
  <conditionalFormatting sqref="P478">
    <cfRule type="cellIs" dxfId="1968" priority="18" operator="lessThan">
      <formula>0</formula>
    </cfRule>
  </conditionalFormatting>
  <conditionalFormatting sqref="P525">
    <cfRule type="cellIs" dxfId="1967" priority="19" operator="lessThan">
      <formula>0</formula>
    </cfRule>
  </conditionalFormatting>
  <conditionalFormatting sqref="B481 B473">
    <cfRule type="cellIs" dxfId="1966" priority="20" operator="lessThan">
      <formula>0</formula>
    </cfRule>
  </conditionalFormatting>
  <conditionalFormatting sqref="P486">
    <cfRule type="cellIs" dxfId="1965" priority="21" operator="lessThan">
      <formula>0</formula>
    </cfRule>
  </conditionalFormatting>
  <conditionalFormatting sqref="P494">
    <cfRule type="cellIs" dxfId="1964" priority="22" operator="lessThan">
      <formula>0</formula>
    </cfRule>
  </conditionalFormatting>
  <conditionalFormatting sqref="P494">
    <cfRule type="cellIs" dxfId="1963" priority="23" operator="lessThan">
      <formula>0</formula>
    </cfRule>
  </conditionalFormatting>
  <conditionalFormatting sqref="O497">
    <cfRule type="cellIs" dxfId="1962" priority="24" operator="lessThan">
      <formula>0</formula>
    </cfRule>
  </conditionalFormatting>
  <conditionalFormatting sqref="P486">
    <cfRule type="cellIs" dxfId="1961" priority="25" operator="lessThan">
      <formula>0</formula>
    </cfRule>
  </conditionalFormatting>
  <conditionalFormatting sqref="P525">
    <cfRule type="cellIs" dxfId="1960" priority="26" operator="lessThan">
      <formula>0</formula>
    </cfRule>
  </conditionalFormatting>
  <conditionalFormatting sqref="O542:O545">
    <cfRule type="cellIs" dxfId="1959" priority="27" operator="lessThan">
      <formula>0</formula>
    </cfRule>
  </conditionalFormatting>
  <conditionalFormatting sqref="O521:O524">
    <cfRule type="cellIs" dxfId="1958" priority="28" operator="lessThan">
      <formula>0</formula>
    </cfRule>
  </conditionalFormatting>
  <conditionalFormatting sqref="P342">
    <cfRule type="cellIs" dxfId="1957" priority="29" operator="lessThan">
      <formula>0</formula>
    </cfRule>
  </conditionalFormatting>
  <conditionalFormatting sqref="P546">
    <cfRule type="cellIs" dxfId="1956" priority="30" operator="lessThan">
      <formula>0</formula>
    </cfRule>
  </conditionalFormatting>
  <conditionalFormatting sqref="P502">
    <cfRule type="cellIs" dxfId="1955" priority="31" operator="lessThan">
      <formula>0</formula>
    </cfRule>
  </conditionalFormatting>
  <conditionalFormatting sqref="J329:N330 K327:N328">
    <cfRule type="cellIs" dxfId="1954" priority="32" operator="lessThan">
      <formula>0</formula>
    </cfRule>
  </conditionalFormatting>
  <conditionalFormatting sqref="O474:O477">
    <cfRule type="cellIs" dxfId="1953" priority="33" operator="lessThan">
      <formula>0</formula>
    </cfRule>
  </conditionalFormatting>
  <conditionalFormatting sqref="O482:O485">
    <cfRule type="cellIs" dxfId="1952" priority="34" operator="lessThan">
      <formula>0</formula>
    </cfRule>
  </conditionalFormatting>
  <conditionalFormatting sqref="O497:O501">
    <cfRule type="cellIs" dxfId="1951" priority="35" operator="lessThan">
      <formula>0</formula>
    </cfRule>
  </conditionalFormatting>
  <conditionalFormatting sqref="O490:O493">
    <cfRule type="cellIs" dxfId="1950" priority="36" operator="lessThan">
      <formula>0</formula>
    </cfRule>
  </conditionalFormatting>
  <conditionalFormatting sqref="P502">
    <cfRule type="cellIs" dxfId="1949" priority="37" operator="lessThan">
      <formula>0</formula>
    </cfRule>
  </conditionalFormatting>
  <conditionalFormatting sqref="P330">
    <cfRule type="cellIs" dxfId="1948" priority="38" operator="lessThan">
      <formula>0</formula>
    </cfRule>
  </conditionalFormatting>
  <conditionalFormatting sqref="P498:P501 B497">
    <cfRule type="cellIs" dxfId="1947" priority="39" operator="lessThan">
      <formula>0</formula>
    </cfRule>
  </conditionalFormatting>
  <conditionalFormatting sqref="O513:O516">
    <cfRule type="cellIs" dxfId="1946" priority="40" operator="lessThan">
      <formula>0</formula>
    </cfRule>
  </conditionalFormatting>
  <conditionalFormatting sqref="P513:P516 P518">
    <cfRule type="cellIs" dxfId="1945" priority="41" operator="lessThan">
      <formula>0</formula>
    </cfRule>
  </conditionalFormatting>
  <conditionalFormatting sqref="P517">
    <cfRule type="cellIs" dxfId="1944" priority="42" operator="lessThan">
      <formula>0</formula>
    </cfRule>
  </conditionalFormatting>
  <conditionalFormatting sqref="P444:P448">
    <cfRule type="cellIs" dxfId="1943" priority="43" operator="lessThan">
      <formula>0</formula>
    </cfRule>
  </conditionalFormatting>
  <conditionalFormatting sqref="P517">
    <cfRule type="cellIs" dxfId="1942" priority="44" operator="lessThan">
      <formula>0</formula>
    </cfRule>
  </conditionalFormatting>
  <conditionalFormatting sqref="J327">
    <cfRule type="cellIs" dxfId="1941" priority="45" operator="lessThan">
      <formula>0</formula>
    </cfRule>
  </conditionalFormatting>
  <conditionalFormatting sqref="O498:O501">
    <cfRule type="cellIs" dxfId="1940" priority="46" operator="lessThan">
      <formula>0</formula>
    </cfRule>
  </conditionalFormatting>
  <conditionalFormatting sqref="O325:P326 P327:P329">
    <cfRule type="cellIs" dxfId="1939" priority="47" operator="lessThan">
      <formula>0</formula>
    </cfRule>
  </conditionalFormatting>
  <conditionalFormatting sqref="P372">
    <cfRule type="cellIs" dxfId="1938" priority="48" operator="lessThan">
      <formula>0</formula>
    </cfRule>
  </conditionalFormatting>
  <conditionalFormatting sqref="B325">
    <cfRule type="cellIs" dxfId="1937" priority="49" operator="lessThan">
      <formula>0</formula>
    </cfRule>
  </conditionalFormatting>
  <conditionalFormatting sqref="O369:O371">
    <cfRule type="cellIs" dxfId="1936" priority="50" operator="lessThan">
      <formula>0</formula>
    </cfRule>
  </conditionalFormatting>
  <conditionalFormatting sqref="P373">
    <cfRule type="cellIs" dxfId="1935" priority="51" operator="lessThan">
      <formula>0</formula>
    </cfRule>
  </conditionalFormatting>
  <conditionalFormatting sqref="O325:O326">
    <cfRule type="cellIs" dxfId="1934" priority="52" operator="lessThan">
      <formula>0</formula>
    </cfRule>
  </conditionalFormatting>
  <conditionalFormatting sqref="O327:O330">
    <cfRule type="cellIs" dxfId="1933" priority="53" operator="lessThan">
      <formula>0</formula>
    </cfRule>
  </conditionalFormatting>
  <conditionalFormatting sqref="C373:M373">
    <cfRule type="cellIs" dxfId="1932" priority="54" operator="lessThan">
      <formula>0</formula>
    </cfRule>
  </conditionalFormatting>
  <conditionalFormatting sqref="P331">
    <cfRule type="cellIs" dxfId="1931" priority="55" operator="lessThan">
      <formula>0</formula>
    </cfRule>
  </conditionalFormatting>
  <conditionalFormatting sqref="O374:P374 P375:P377">
    <cfRule type="cellIs" dxfId="1930" priority="56" operator="lessThan">
      <formula>0</formula>
    </cfRule>
  </conditionalFormatting>
  <conditionalFormatting sqref="O375:O377">
    <cfRule type="cellIs" dxfId="1929" priority="57" operator="lessThan">
      <formula>0</formula>
    </cfRule>
  </conditionalFormatting>
  <conditionalFormatting sqref="C333:J333">
    <cfRule type="cellIs" dxfId="1928" priority="58" operator="lessThan">
      <formula>0</formula>
    </cfRule>
  </conditionalFormatting>
  <conditionalFormatting sqref="H361">
    <cfRule type="cellIs" dxfId="1927" priority="59" operator="lessThan">
      <formula>0</formula>
    </cfRule>
  </conditionalFormatting>
  <conditionalFormatting sqref="P378">
    <cfRule type="cellIs" dxfId="1926" priority="60" operator="lessThan">
      <formula>0</formula>
    </cfRule>
  </conditionalFormatting>
  <conditionalFormatting sqref="B326">
    <cfRule type="cellIs" dxfId="1925" priority="61" operator="lessThan">
      <formula>0</formula>
    </cfRule>
  </conditionalFormatting>
  <conditionalFormatting sqref="J328">
    <cfRule type="cellIs" dxfId="1924" priority="62" operator="lessThan">
      <formula>0</formula>
    </cfRule>
  </conditionalFormatting>
  <conditionalFormatting sqref="O331">
    <cfRule type="cellIs" dxfId="1923" priority="63" operator="lessThan">
      <formula>0</formula>
    </cfRule>
  </conditionalFormatting>
  <conditionalFormatting sqref="O416">
    <cfRule type="cellIs" dxfId="1922" priority="64" operator="lessThan">
      <formula>0</formula>
    </cfRule>
  </conditionalFormatting>
  <conditionalFormatting sqref="P330">
    <cfRule type="cellIs" dxfId="1921" priority="65" operator="lessThan">
      <formula>0</formula>
    </cfRule>
  </conditionalFormatting>
  <conditionalFormatting sqref="O332:P332 P333:P335">
    <cfRule type="cellIs" dxfId="1920" priority="66" operator="lessThan">
      <formula>0</formula>
    </cfRule>
  </conditionalFormatting>
  <conditionalFormatting sqref="O332">
    <cfRule type="cellIs" dxfId="1919" priority="67" operator="lessThan">
      <formula>0</formula>
    </cfRule>
  </conditionalFormatting>
  <conditionalFormatting sqref="O333:O336">
    <cfRule type="cellIs" dxfId="1918" priority="68" operator="lessThan">
      <formula>0</formula>
    </cfRule>
  </conditionalFormatting>
  <conditionalFormatting sqref="I334 K334:N334 C335:M336 K333:M333">
    <cfRule type="cellIs" dxfId="1917" priority="69" operator="lessThan">
      <formula>0</formula>
    </cfRule>
  </conditionalFormatting>
  <conditionalFormatting sqref="B332">
    <cfRule type="cellIs" dxfId="1916" priority="70" operator="lessThan">
      <formula>0</formula>
    </cfRule>
  </conditionalFormatting>
  <conditionalFormatting sqref="I333">
    <cfRule type="cellIs" dxfId="1915" priority="71" operator="lessThan">
      <formula>0</formula>
    </cfRule>
  </conditionalFormatting>
  <conditionalFormatting sqref="P337">
    <cfRule type="cellIs" dxfId="1914" priority="72" operator="lessThan">
      <formula>0</formula>
    </cfRule>
  </conditionalFormatting>
  <conditionalFormatting sqref="C334:J334">
    <cfRule type="cellIs" dxfId="1913" priority="73" operator="lessThan">
      <formula>0</formula>
    </cfRule>
  </conditionalFormatting>
  <conditionalFormatting sqref="P336">
    <cfRule type="cellIs" dxfId="1912" priority="74" operator="lessThan">
      <formula>0</formula>
    </cfRule>
  </conditionalFormatting>
  <conditionalFormatting sqref="P336">
    <cfRule type="cellIs" dxfId="1911" priority="75" operator="lessThan">
      <formula>0</formula>
    </cfRule>
  </conditionalFormatting>
  <conditionalFormatting sqref="O338:P338 P339:P341">
    <cfRule type="cellIs" dxfId="1910" priority="76" operator="lessThan">
      <formula>0</formula>
    </cfRule>
  </conditionalFormatting>
  <conditionalFormatting sqref="O338">
    <cfRule type="cellIs" dxfId="1909" priority="77" operator="lessThan">
      <formula>0</formula>
    </cfRule>
  </conditionalFormatting>
  <conditionalFormatting sqref="J339">
    <cfRule type="cellIs" dxfId="1908" priority="78" operator="lessThan">
      <formula>0</formula>
    </cfRule>
  </conditionalFormatting>
  <conditionalFormatting sqref="K339:N340 J341:M342">
    <cfRule type="cellIs" dxfId="1907" priority="79" operator="lessThan">
      <formula>0</formula>
    </cfRule>
  </conditionalFormatting>
  <conditionalFormatting sqref="O344">
    <cfRule type="cellIs" dxfId="1906" priority="80" operator="lessThan">
      <formula>0</formula>
    </cfRule>
  </conditionalFormatting>
  <conditionalFormatting sqref="P343">
    <cfRule type="cellIs" dxfId="1905" priority="81" operator="lessThan">
      <formula>0</formula>
    </cfRule>
  </conditionalFormatting>
  <conditionalFormatting sqref="B338">
    <cfRule type="cellIs" dxfId="1904" priority="82" operator="lessThan">
      <formula>0</formula>
    </cfRule>
  </conditionalFormatting>
  <conditionalFormatting sqref="O381:O383">
    <cfRule type="cellIs" dxfId="1903" priority="83" operator="lessThan">
      <formula>0</formula>
    </cfRule>
  </conditionalFormatting>
  <conditionalFormatting sqref="J340">
    <cfRule type="cellIs" dxfId="1902" priority="84" operator="lessThan">
      <formula>0</formula>
    </cfRule>
  </conditionalFormatting>
  <conditionalFormatting sqref="P342">
    <cfRule type="cellIs" dxfId="1901" priority="85" operator="lessThan">
      <formula>0</formula>
    </cfRule>
  </conditionalFormatting>
  <conditionalFormatting sqref="O344:P344 P345:P347">
    <cfRule type="cellIs" dxfId="1900" priority="86" operator="lessThan">
      <formula>0</formula>
    </cfRule>
  </conditionalFormatting>
  <conditionalFormatting sqref="P348">
    <cfRule type="cellIs" dxfId="1899" priority="87" operator="lessThan">
      <formula>0</formula>
    </cfRule>
  </conditionalFormatting>
  <conditionalFormatting sqref="I346 K345:N346 C347:M348">
    <cfRule type="cellIs" dxfId="1898" priority="88" operator="lessThan">
      <formula>0</formula>
    </cfRule>
  </conditionalFormatting>
  <conditionalFormatting sqref="I345">
    <cfRule type="cellIs" dxfId="1897" priority="89" operator="lessThan">
      <formula>0</formula>
    </cfRule>
  </conditionalFormatting>
  <conditionalFormatting sqref="C345:J345">
    <cfRule type="cellIs" dxfId="1896" priority="90" operator="lessThan">
      <formula>0</formula>
    </cfRule>
  </conditionalFormatting>
  <conditionalFormatting sqref="B344">
    <cfRule type="cellIs" dxfId="1895" priority="91" operator="lessThan">
      <formula>0</formula>
    </cfRule>
  </conditionalFormatting>
  <conditionalFormatting sqref="P349">
    <cfRule type="cellIs" dxfId="1894" priority="92" operator="lessThan">
      <formula>0</formula>
    </cfRule>
  </conditionalFormatting>
  <conditionalFormatting sqref="O387:O389">
    <cfRule type="cellIs" dxfId="1893" priority="93" operator="lessThan">
      <formula>0</formula>
    </cfRule>
  </conditionalFormatting>
  <conditionalFormatting sqref="C346:J346">
    <cfRule type="cellIs" dxfId="1892" priority="94" operator="lessThan">
      <formula>0</formula>
    </cfRule>
  </conditionalFormatting>
  <conditionalFormatting sqref="P348">
    <cfRule type="cellIs" dxfId="1891" priority="95" operator="lessThan">
      <formula>0</formula>
    </cfRule>
  </conditionalFormatting>
  <conditionalFormatting sqref="O350:P350 P351:P353">
    <cfRule type="cellIs" dxfId="1890" priority="96" operator="lessThan">
      <formula>0</formula>
    </cfRule>
  </conditionalFormatting>
  <conditionalFormatting sqref="O350">
    <cfRule type="cellIs" dxfId="1889" priority="97" operator="lessThan">
      <formula>0</formula>
    </cfRule>
  </conditionalFormatting>
  <conditionalFormatting sqref="O351:O353">
    <cfRule type="cellIs" dxfId="1888" priority="98" operator="lessThan">
      <formula>0</formula>
    </cfRule>
  </conditionalFormatting>
  <conditionalFormatting sqref="I352 K351:N352 C353:M354">
    <cfRule type="cellIs" dxfId="1887" priority="99" operator="lessThan">
      <formula>0</formula>
    </cfRule>
  </conditionalFormatting>
  <conditionalFormatting sqref="I351">
    <cfRule type="cellIs" dxfId="1886" priority="100" operator="lessThan">
      <formula>0</formula>
    </cfRule>
  </conditionalFormatting>
  <conditionalFormatting sqref="C351:J351">
    <cfRule type="cellIs" dxfId="1885" priority="101" operator="lessThan">
      <formula>0</formula>
    </cfRule>
  </conditionalFormatting>
  <conditionalFormatting sqref="B350">
    <cfRule type="cellIs" dxfId="1884" priority="102" operator="lessThan">
      <formula>0</formula>
    </cfRule>
  </conditionalFormatting>
  <conditionalFormatting sqref="P355">
    <cfRule type="cellIs" dxfId="1883" priority="103" operator="lessThan">
      <formula>0</formula>
    </cfRule>
  </conditionalFormatting>
  <conditionalFormatting sqref="C352:J352">
    <cfRule type="cellIs" dxfId="1882" priority="104" operator="lessThan">
      <formula>0</formula>
    </cfRule>
  </conditionalFormatting>
  <conditionalFormatting sqref="P354">
    <cfRule type="cellIs" dxfId="1881" priority="105" operator="lessThan">
      <formula>0</formula>
    </cfRule>
  </conditionalFormatting>
  <conditionalFormatting sqref="P354">
    <cfRule type="cellIs" dxfId="1880" priority="106" operator="lessThan">
      <formula>0</formula>
    </cfRule>
  </conditionalFormatting>
  <conditionalFormatting sqref="O356:P356 P357:P359">
    <cfRule type="cellIs" dxfId="1879" priority="107" operator="lessThan">
      <formula>0</formula>
    </cfRule>
  </conditionalFormatting>
  <conditionalFormatting sqref="O356">
    <cfRule type="cellIs" dxfId="1878" priority="108" operator="lessThan">
      <formula>0</formula>
    </cfRule>
  </conditionalFormatting>
  <conditionalFormatting sqref="O357:O359">
    <cfRule type="cellIs" dxfId="1877" priority="109" operator="lessThan">
      <formula>0</formula>
    </cfRule>
  </conditionalFormatting>
  <conditionalFormatting sqref="I358 K357:N358 C359:N359 C360:M360">
    <cfRule type="cellIs" dxfId="1876" priority="110" operator="lessThan">
      <formula>0</formula>
    </cfRule>
  </conditionalFormatting>
  <conditionalFormatting sqref="I357">
    <cfRule type="cellIs" dxfId="1875" priority="111" operator="lessThan">
      <formula>0</formula>
    </cfRule>
  </conditionalFormatting>
  <conditionalFormatting sqref="C357:J357">
    <cfRule type="cellIs" dxfId="1874" priority="112" operator="lessThan">
      <formula>0</formula>
    </cfRule>
  </conditionalFormatting>
  <conditionalFormatting sqref="B356">
    <cfRule type="cellIs" dxfId="1873" priority="113" operator="lessThan">
      <formula>0</formula>
    </cfRule>
  </conditionalFormatting>
  <conditionalFormatting sqref="P361">
    <cfRule type="cellIs" dxfId="1872" priority="114" operator="lessThan">
      <formula>0</formula>
    </cfRule>
  </conditionalFormatting>
  <conditionalFormatting sqref="C358:J358">
    <cfRule type="cellIs" dxfId="1871" priority="115" operator="lessThan">
      <formula>0</formula>
    </cfRule>
  </conditionalFormatting>
  <conditionalFormatting sqref="P360">
    <cfRule type="cellIs" dxfId="1870" priority="116" operator="lessThan">
      <formula>0</formula>
    </cfRule>
  </conditionalFormatting>
  <conditionalFormatting sqref="P360">
    <cfRule type="cellIs" dxfId="1869" priority="117" operator="lessThan">
      <formula>0</formula>
    </cfRule>
  </conditionalFormatting>
  <conditionalFormatting sqref="O362:P362 P363:P365">
    <cfRule type="cellIs" dxfId="1868" priority="118" operator="lessThan">
      <formula>0</formula>
    </cfRule>
  </conditionalFormatting>
  <conditionalFormatting sqref="O362">
    <cfRule type="cellIs" dxfId="1867" priority="119" operator="lessThan">
      <formula>0</formula>
    </cfRule>
  </conditionalFormatting>
  <conditionalFormatting sqref="O363:O365">
    <cfRule type="cellIs" dxfId="1866" priority="120" operator="lessThan">
      <formula>0</formula>
    </cfRule>
  </conditionalFormatting>
  <conditionalFormatting sqref="B362">
    <cfRule type="cellIs" dxfId="1865" priority="121" operator="lessThan">
      <formula>0</formula>
    </cfRule>
  </conditionalFormatting>
  <conditionalFormatting sqref="P367">
    <cfRule type="cellIs" dxfId="1864" priority="122" operator="lessThan">
      <formula>0</formula>
    </cfRule>
  </conditionalFormatting>
  <conditionalFormatting sqref="P366">
    <cfRule type="cellIs" dxfId="1863" priority="123" operator="lessThan">
      <formula>0</formula>
    </cfRule>
  </conditionalFormatting>
  <conditionalFormatting sqref="P366">
    <cfRule type="cellIs" dxfId="1862" priority="124" operator="lessThan">
      <formula>0</formula>
    </cfRule>
  </conditionalFormatting>
  <conditionalFormatting sqref="O368:P368 P369:P371">
    <cfRule type="cellIs" dxfId="1861" priority="125" operator="lessThan">
      <formula>0</formula>
    </cfRule>
  </conditionalFormatting>
  <conditionalFormatting sqref="O368">
    <cfRule type="cellIs" dxfId="1860" priority="126" operator="lessThan">
      <formula>0</formula>
    </cfRule>
  </conditionalFormatting>
  <conditionalFormatting sqref="H373">
    <cfRule type="cellIs" dxfId="1859" priority="127" operator="lessThan">
      <formula>0</formula>
    </cfRule>
  </conditionalFormatting>
  <conditionalFormatting sqref="B368">
    <cfRule type="cellIs" dxfId="1858" priority="128" operator="lessThan">
      <formula>0</formula>
    </cfRule>
  </conditionalFormatting>
  <conditionalFormatting sqref="H354">
    <cfRule type="cellIs" dxfId="1857" priority="129" operator="lessThan">
      <formula>0</formula>
    </cfRule>
  </conditionalFormatting>
  <conditionalFormatting sqref="P372">
    <cfRule type="cellIs" dxfId="1856" priority="130" operator="lessThan">
      <formula>0</formula>
    </cfRule>
  </conditionalFormatting>
  <conditionalFormatting sqref="H336">
    <cfRule type="cellIs" dxfId="1855" priority="131" operator="lessThan">
      <formula>0</formula>
    </cfRule>
  </conditionalFormatting>
  <conditionalFormatting sqref="H337">
    <cfRule type="cellIs" dxfId="1854" priority="132" operator="lessThan">
      <formula>0</formula>
    </cfRule>
  </conditionalFormatting>
  <conditionalFormatting sqref="O374">
    <cfRule type="cellIs" dxfId="1853" priority="133" operator="lessThan">
      <formula>0</formula>
    </cfRule>
  </conditionalFormatting>
  <conditionalFormatting sqref="P414">
    <cfRule type="cellIs" dxfId="1852" priority="134" operator="lessThan">
      <formula>0</formula>
    </cfRule>
  </conditionalFormatting>
  <conditionalFormatting sqref="H348">
    <cfRule type="cellIs" dxfId="1851" priority="135" operator="lessThan">
      <formula>0</formula>
    </cfRule>
  </conditionalFormatting>
  <conditionalFormatting sqref="P378">
    <cfRule type="cellIs" dxfId="1850" priority="136" operator="lessThan">
      <formula>0</formula>
    </cfRule>
  </conditionalFormatting>
  <conditionalFormatting sqref="O416:P416 P417:P419">
    <cfRule type="cellIs" dxfId="1849" priority="137" operator="lessThan">
      <formula>0</formula>
    </cfRule>
  </conditionalFormatting>
  <conditionalFormatting sqref="C367:M367">
    <cfRule type="cellIs" dxfId="1848" priority="138" operator="lessThan">
      <formula>0</formula>
    </cfRule>
  </conditionalFormatting>
  <conditionalFormatting sqref="C361:M361">
    <cfRule type="cellIs" dxfId="1847" priority="139" operator="lessThan">
      <formula>0</formula>
    </cfRule>
  </conditionalFormatting>
  <conditionalFormatting sqref="C355:M355">
    <cfRule type="cellIs" dxfId="1846" priority="140" operator="lessThan">
      <formula>0</formula>
    </cfRule>
  </conditionalFormatting>
  <conditionalFormatting sqref="C349:M349">
    <cfRule type="cellIs" dxfId="1845" priority="141" operator="lessThan">
      <formula>0</formula>
    </cfRule>
  </conditionalFormatting>
  <conditionalFormatting sqref="J343:M343">
    <cfRule type="cellIs" dxfId="1844" priority="142" operator="lessThan">
      <formula>0</formula>
    </cfRule>
  </conditionalFormatting>
  <conditionalFormatting sqref="C337:M337">
    <cfRule type="cellIs" dxfId="1843" priority="143" operator="lessThan">
      <formula>0</formula>
    </cfRule>
  </conditionalFormatting>
  <conditionalFormatting sqref="J331:N331">
    <cfRule type="cellIs" dxfId="1842" priority="144" operator="lessThan">
      <formula>0</formula>
    </cfRule>
  </conditionalFormatting>
  <conditionalFormatting sqref="B374">
    <cfRule type="cellIs" dxfId="1841" priority="145" operator="lessThan">
      <formula>0</formula>
    </cfRule>
  </conditionalFormatting>
  <conditionalFormatting sqref="B379">
    <cfRule type="cellIs" dxfId="1840" priority="146" operator="lessThan">
      <formula>0</formula>
    </cfRule>
  </conditionalFormatting>
  <conditionalFormatting sqref="P384">
    <cfRule type="cellIs" dxfId="1839" priority="147" operator="lessThan">
      <formula>0</formula>
    </cfRule>
  </conditionalFormatting>
  <conditionalFormatting sqref="P385">
    <cfRule type="cellIs" dxfId="1838" priority="148" operator="lessThan">
      <formula>0</formula>
    </cfRule>
  </conditionalFormatting>
  <conditionalFormatting sqref="O380:P380 P381:P383">
    <cfRule type="cellIs" dxfId="1837" priority="149" operator="lessThan">
      <formula>0</formula>
    </cfRule>
  </conditionalFormatting>
  <conditionalFormatting sqref="O380">
    <cfRule type="cellIs" dxfId="1836" priority="150" operator="lessThan">
      <formula>0</formula>
    </cfRule>
  </conditionalFormatting>
  <conditionalFormatting sqref="P384">
    <cfRule type="cellIs" dxfId="1835" priority="151" operator="lessThan">
      <formula>0</formula>
    </cfRule>
  </conditionalFormatting>
  <conditionalFormatting sqref="B380">
    <cfRule type="cellIs" dxfId="1834" priority="152" operator="lessThan">
      <formula>0</formula>
    </cfRule>
  </conditionalFormatting>
  <conditionalFormatting sqref="P390">
    <cfRule type="cellIs" dxfId="1833" priority="153" operator="lessThan">
      <formula>0</formula>
    </cfRule>
  </conditionalFormatting>
  <conditionalFormatting sqref="P391">
    <cfRule type="cellIs" dxfId="1832" priority="154" operator="lessThan">
      <formula>0</formula>
    </cfRule>
  </conditionalFormatting>
  <conditionalFormatting sqref="O386:P386 P387:P389">
    <cfRule type="cellIs" dxfId="1831" priority="155" operator="lessThan">
      <formula>0</formula>
    </cfRule>
  </conditionalFormatting>
  <conditionalFormatting sqref="O386">
    <cfRule type="cellIs" dxfId="1830" priority="156" operator="lessThan">
      <formula>0</formula>
    </cfRule>
  </conditionalFormatting>
  <conditionalFormatting sqref="P390">
    <cfRule type="cellIs" dxfId="1829" priority="157" operator="lessThan">
      <formula>0</formula>
    </cfRule>
  </conditionalFormatting>
  <conditionalFormatting sqref="B386">
    <cfRule type="cellIs" dxfId="1828" priority="158" operator="lessThan">
      <formula>0</formula>
    </cfRule>
  </conditionalFormatting>
  <conditionalFormatting sqref="P408">
    <cfRule type="cellIs" dxfId="1827" priority="159" operator="lessThan">
      <formula>0</formula>
    </cfRule>
  </conditionalFormatting>
  <conditionalFormatting sqref="O405:O407">
    <cfRule type="cellIs" dxfId="1826" priority="160" operator="lessThan">
      <formula>0</formula>
    </cfRule>
  </conditionalFormatting>
  <conditionalFormatting sqref="P409">
    <cfRule type="cellIs" dxfId="1825" priority="161" operator="lessThan">
      <formula>0</formula>
    </cfRule>
  </conditionalFormatting>
  <conditionalFormatting sqref="O404:P404 P405:P407">
    <cfRule type="cellIs" dxfId="1824" priority="162" operator="lessThan">
      <formula>0</formula>
    </cfRule>
  </conditionalFormatting>
  <conditionalFormatting sqref="O404">
    <cfRule type="cellIs" dxfId="1823" priority="163" operator="lessThan">
      <formula>0</formula>
    </cfRule>
  </conditionalFormatting>
  <conditionalFormatting sqref="P408">
    <cfRule type="cellIs" dxfId="1822" priority="164" operator="lessThan">
      <formula>0</formula>
    </cfRule>
  </conditionalFormatting>
  <conditionalFormatting sqref="H367">
    <cfRule type="cellIs" dxfId="1821" priority="165" operator="lessThan">
      <formula>0</formula>
    </cfRule>
  </conditionalFormatting>
  <conditionalFormatting sqref="O411:O413">
    <cfRule type="cellIs" dxfId="1820" priority="166" operator="lessThan">
      <formula>0</formula>
    </cfRule>
  </conditionalFormatting>
  <conditionalFormatting sqref="P420">
    <cfRule type="cellIs" dxfId="1819" priority="167" operator="lessThan">
      <formula>0</formula>
    </cfRule>
  </conditionalFormatting>
  <conditionalFormatting sqref="H360">
    <cfRule type="cellIs" dxfId="1818" priority="168" operator="lessThan">
      <formula>0</formula>
    </cfRule>
  </conditionalFormatting>
  <conditionalFormatting sqref="H355">
    <cfRule type="cellIs" dxfId="1817" priority="169" operator="lessThan">
      <formula>0</formula>
    </cfRule>
  </conditionalFormatting>
  <conditionalFormatting sqref="P414">
    <cfRule type="cellIs" dxfId="1816" priority="170" operator="lessThan">
      <formula>0</formula>
    </cfRule>
  </conditionalFormatting>
  <conditionalFormatting sqref="H349">
    <cfRule type="cellIs" dxfId="1815" priority="171" operator="lessThan">
      <formula>0</formula>
    </cfRule>
  </conditionalFormatting>
  <conditionalFormatting sqref="O417:O419">
    <cfRule type="cellIs" dxfId="1814" priority="172" operator="lessThan">
      <formula>0</formula>
    </cfRule>
  </conditionalFormatting>
  <conditionalFormatting sqref="O410:P410 P411:P413">
    <cfRule type="cellIs" dxfId="1813" priority="173" operator="lessThan">
      <formula>0</formula>
    </cfRule>
  </conditionalFormatting>
  <conditionalFormatting sqref="O410">
    <cfRule type="cellIs" dxfId="1812" priority="174" operator="lessThan">
      <formula>0</formula>
    </cfRule>
  </conditionalFormatting>
  <conditionalFormatting sqref="B410">
    <cfRule type="cellIs" dxfId="1811" priority="175" operator="lessThan">
      <formula>0</formula>
    </cfRule>
  </conditionalFormatting>
  <conditionalFormatting sqref="P421:P422">
    <cfRule type="cellIs" dxfId="1810" priority="176" operator="lessThan">
      <formula>0</formula>
    </cfRule>
  </conditionalFormatting>
  <conditionalFormatting sqref="P420">
    <cfRule type="cellIs" dxfId="1809" priority="177" operator="lessThan">
      <formula>0</formula>
    </cfRule>
  </conditionalFormatting>
  <conditionalFormatting sqref="B422">
    <cfRule type="cellIs" dxfId="1808" priority="178" operator="lessThan">
      <formula>0</formula>
    </cfRule>
  </conditionalFormatting>
  <conditionalFormatting sqref="B416">
    <cfRule type="cellIs" dxfId="1807" priority="179" operator="lessThan">
      <formula>0</formula>
    </cfRule>
  </conditionalFormatting>
  <conditionalFormatting sqref="O422">
    <cfRule type="cellIs" dxfId="1806" priority="180" operator="lessThan">
      <formula>0</formula>
    </cfRule>
  </conditionalFormatting>
  <conditionalFormatting sqref="B423">
    <cfRule type="cellIs" dxfId="1805" priority="181" operator="lessThan">
      <formula>0</formula>
    </cfRule>
  </conditionalFormatting>
  <conditionalFormatting sqref="P415">
    <cfRule type="cellIs" dxfId="1804" priority="182" operator="lessThan">
      <formula>0</formula>
    </cfRule>
  </conditionalFormatting>
  <conditionalFormatting sqref="P424:P426">
    <cfRule type="cellIs" dxfId="1803" priority="183" operator="lessThan">
      <formula>0</formula>
    </cfRule>
  </conditionalFormatting>
  <conditionalFormatting sqref="O424:O426">
    <cfRule type="cellIs" dxfId="1802" priority="184" operator="lessThan">
      <formula>0</formula>
    </cfRule>
  </conditionalFormatting>
  <conditionalFormatting sqref="P571">
    <cfRule type="cellIs" dxfId="1801" priority="185" operator="lessThan">
      <formula>0</formula>
    </cfRule>
  </conditionalFormatting>
  <conditionalFormatting sqref="B603">
    <cfRule type="cellIs" dxfId="1800" priority="186" operator="lessThan">
      <formula>0</formula>
    </cfRule>
  </conditionalFormatting>
  <conditionalFormatting sqref="O430:O432">
    <cfRule type="cellIs" dxfId="1799" priority="187" operator="lessThan">
      <formula>0</formula>
    </cfRule>
  </conditionalFormatting>
  <conditionalFormatting sqref="P433">
    <cfRule type="cellIs" dxfId="1798" priority="188" operator="lessThan">
      <formula>0</formula>
    </cfRule>
  </conditionalFormatting>
  <conditionalFormatting sqref="P555">
    <cfRule type="cellIs" dxfId="1797" priority="189" operator="lessThan">
      <formula>0</formula>
    </cfRule>
  </conditionalFormatting>
  <conditionalFormatting sqref="P427">
    <cfRule type="cellIs" dxfId="1796" priority="190" operator="lessThan">
      <formula>0</formula>
    </cfRule>
  </conditionalFormatting>
  <conditionalFormatting sqref="P427">
    <cfRule type="cellIs" dxfId="1795" priority="191" operator="lessThan">
      <formula>0</formula>
    </cfRule>
  </conditionalFormatting>
  <conditionalFormatting sqref="P433">
    <cfRule type="cellIs" dxfId="1794" priority="192" operator="lessThan">
      <formula>0</formula>
    </cfRule>
  </conditionalFormatting>
  <conditionalFormatting sqref="J551:N553 J554:M554">
    <cfRule type="cellIs" dxfId="1793" priority="193" operator="lessThan">
      <formula>0</formula>
    </cfRule>
  </conditionalFormatting>
  <conditionalFormatting sqref="B429">
    <cfRule type="cellIs" dxfId="1792" priority="194" operator="lessThan">
      <formula>0</formula>
    </cfRule>
  </conditionalFormatting>
  <conditionalFormatting sqref="O567:O570">
    <cfRule type="cellIs" dxfId="1791" priority="195" operator="lessThan">
      <formula>0</formula>
    </cfRule>
  </conditionalFormatting>
  <conditionalFormatting sqref="P430:P432">
    <cfRule type="cellIs" dxfId="1790" priority="196" operator="lessThan">
      <formula>0</formula>
    </cfRule>
  </conditionalFormatting>
  <conditionalFormatting sqref="P551:P553">
    <cfRule type="cellIs" dxfId="1789" priority="197" operator="lessThan">
      <formula>0</formula>
    </cfRule>
  </conditionalFormatting>
  <conditionalFormatting sqref="P554">
    <cfRule type="cellIs" dxfId="1788" priority="198" operator="lessThan">
      <formula>0</formula>
    </cfRule>
  </conditionalFormatting>
  <conditionalFormatting sqref="P428">
    <cfRule type="cellIs" dxfId="1787" priority="199" operator="lessThan">
      <formula>0</formula>
    </cfRule>
  </conditionalFormatting>
  <conditionalFormatting sqref="B550">
    <cfRule type="cellIs" dxfId="1786" priority="200" operator="lessThan">
      <formula>0</formula>
    </cfRule>
  </conditionalFormatting>
  <conditionalFormatting sqref="O551:O553">
    <cfRule type="cellIs" dxfId="1785" priority="201" operator="lessThan">
      <formula>0</formula>
    </cfRule>
  </conditionalFormatting>
  <conditionalFormatting sqref="J552">
    <cfRule type="cellIs" dxfId="1784" priority="202" operator="lessThan">
      <formula>0</formula>
    </cfRule>
  </conditionalFormatting>
  <conditionalFormatting sqref="P570">
    <cfRule type="cellIs" dxfId="1783" priority="203" operator="lessThan">
      <formula>0</formula>
    </cfRule>
  </conditionalFormatting>
  <conditionalFormatting sqref="J553:N553 K551:N552 J554:M554">
    <cfRule type="cellIs" dxfId="1782" priority="204" operator="lessThan">
      <formula>0</formula>
    </cfRule>
  </conditionalFormatting>
  <conditionalFormatting sqref="P554">
    <cfRule type="cellIs" dxfId="1781" priority="205" operator="lessThan">
      <formula>0</formula>
    </cfRule>
  </conditionalFormatting>
  <conditionalFormatting sqref="J567:N567 J569:N570 J568:M568">
    <cfRule type="cellIs" dxfId="1780" priority="206" operator="lessThan">
      <formula>0</formula>
    </cfRule>
  </conditionalFormatting>
  <conditionalFormatting sqref="O594:O597">
    <cfRule type="cellIs" dxfId="1779" priority="207" operator="lessThan">
      <formula>0</formula>
    </cfRule>
  </conditionalFormatting>
  <conditionalFormatting sqref="P570">
    <cfRule type="cellIs" dxfId="1778" priority="208" operator="lessThan">
      <formula>0</formula>
    </cfRule>
  </conditionalFormatting>
  <conditionalFormatting sqref="J568">
    <cfRule type="cellIs" dxfId="1777" priority="209" operator="lessThan">
      <formula>0</formula>
    </cfRule>
  </conditionalFormatting>
  <conditionalFormatting sqref="J569:N570 K567:N567 K568:M568">
    <cfRule type="cellIs" dxfId="1776" priority="210" operator="lessThan">
      <formula>0</formula>
    </cfRule>
  </conditionalFormatting>
  <conditionalFormatting sqref="P567:P569">
    <cfRule type="cellIs" dxfId="1775" priority="211" operator="lessThan">
      <formula>0</formula>
    </cfRule>
  </conditionalFormatting>
  <conditionalFormatting sqref="P607">
    <cfRule type="cellIs" dxfId="1774" priority="212" operator="lessThan">
      <formula>0</formula>
    </cfRule>
  </conditionalFormatting>
  <conditionalFormatting sqref="I604">
    <cfRule type="cellIs" dxfId="1773" priority="213" operator="lessThan">
      <formula>0</formula>
    </cfRule>
  </conditionalFormatting>
  <conditionalFormatting sqref="C594:N597">
    <cfRule type="cellIs" dxfId="1772" priority="214" operator="lessThan">
      <formula>0</formula>
    </cfRule>
  </conditionalFormatting>
  <conditionalFormatting sqref="P597">
    <cfRule type="cellIs" dxfId="1771" priority="215" operator="lessThan">
      <formula>0</formula>
    </cfRule>
  </conditionalFormatting>
  <conditionalFormatting sqref="I594">
    <cfRule type="cellIs" dxfId="1770" priority="216" operator="lessThan">
      <formula>0</formula>
    </cfRule>
  </conditionalFormatting>
  <conditionalFormatting sqref="H599:H602">
    <cfRule type="cellIs" dxfId="1769" priority="217" operator="lessThan">
      <formula>0</formula>
    </cfRule>
  </conditionalFormatting>
  <conditionalFormatting sqref="P597">
    <cfRule type="cellIs" dxfId="1768" priority="218" operator="lessThan">
      <formula>0</formula>
    </cfRule>
  </conditionalFormatting>
  <conditionalFormatting sqref="H594">
    <cfRule type="cellIs" dxfId="1767" priority="219" operator="lessThan">
      <formula>0</formula>
    </cfRule>
  </conditionalFormatting>
  <conditionalFormatting sqref="H594:H597">
    <cfRule type="cellIs" dxfId="1766" priority="220" operator="lessThan">
      <formula>0</formula>
    </cfRule>
  </conditionalFormatting>
  <conditionalFormatting sqref="C595:J595">
    <cfRule type="cellIs" dxfId="1765" priority="221" operator="lessThan">
      <formula>0</formula>
    </cfRule>
  </conditionalFormatting>
  <conditionalFormatting sqref="H595:H597">
    <cfRule type="cellIs" dxfId="1764" priority="222" operator="lessThan">
      <formula>0</formula>
    </cfRule>
  </conditionalFormatting>
  <conditionalFormatting sqref="I595 K594:N595 C596:N597">
    <cfRule type="cellIs" dxfId="1763" priority="223" operator="lessThan">
      <formula>0</formula>
    </cfRule>
  </conditionalFormatting>
  <conditionalFormatting sqref="P594:P596">
    <cfRule type="cellIs" dxfId="1762" priority="224" operator="lessThan">
      <formula>0</formula>
    </cfRule>
  </conditionalFormatting>
  <conditionalFormatting sqref="B593">
    <cfRule type="cellIs" dxfId="1761" priority="225" operator="lessThan">
      <formula>0</formula>
    </cfRule>
  </conditionalFormatting>
  <conditionalFormatting sqref="P602">
    <cfRule type="cellIs" dxfId="1760" priority="226" operator="lessThan">
      <formula>0</formula>
    </cfRule>
  </conditionalFormatting>
  <conditionalFormatting sqref="I599">
    <cfRule type="cellIs" dxfId="1759" priority="227" operator="lessThan">
      <formula>0</formula>
    </cfRule>
  </conditionalFormatting>
  <conditionalFormatting sqref="C599:N602">
    <cfRule type="cellIs" dxfId="1758" priority="228" operator="lessThan">
      <formula>0</formula>
    </cfRule>
  </conditionalFormatting>
  <conditionalFormatting sqref="P602">
    <cfRule type="cellIs" dxfId="1757" priority="229" operator="lessThan">
      <formula>0</formula>
    </cfRule>
  </conditionalFormatting>
  <conditionalFormatting sqref="H599">
    <cfRule type="cellIs" dxfId="1756" priority="230" operator="lessThan">
      <formula>0</formula>
    </cfRule>
  </conditionalFormatting>
  <conditionalFormatting sqref="O599:O602">
    <cfRule type="cellIs" dxfId="1755" priority="231" operator="lessThan">
      <formula>0</formula>
    </cfRule>
  </conditionalFormatting>
  <conditionalFormatting sqref="C600:J600">
    <cfRule type="cellIs" dxfId="1754" priority="232" operator="lessThan">
      <formula>0</formula>
    </cfRule>
  </conditionalFormatting>
  <conditionalFormatting sqref="H600:H602">
    <cfRule type="cellIs" dxfId="1753" priority="233" operator="lessThan">
      <formula>0</formula>
    </cfRule>
  </conditionalFormatting>
  <conditionalFormatting sqref="I600 K599:N600 C601:N602">
    <cfRule type="cellIs" dxfId="1752" priority="234" operator="lessThan">
      <formula>0</formula>
    </cfRule>
  </conditionalFormatting>
  <conditionalFormatting sqref="P599:P601">
    <cfRule type="cellIs" dxfId="1751" priority="235" operator="lessThan">
      <formula>0</formula>
    </cfRule>
  </conditionalFormatting>
  <conditionalFormatting sqref="B598">
    <cfRule type="cellIs" dxfId="1750" priority="236" operator="lessThan">
      <formula>0</formula>
    </cfRule>
  </conditionalFormatting>
  <conditionalFormatting sqref="C604:N607">
    <cfRule type="cellIs" dxfId="1749" priority="237" operator="lessThan">
      <formula>0</formula>
    </cfRule>
  </conditionalFormatting>
  <conditionalFormatting sqref="P607">
    <cfRule type="cellIs" dxfId="1748" priority="238" operator="lessThan">
      <formula>0</formula>
    </cfRule>
  </conditionalFormatting>
  <conditionalFormatting sqref="H604">
    <cfRule type="cellIs" dxfId="1747" priority="239" operator="lessThan">
      <formula>0</formula>
    </cfRule>
  </conditionalFormatting>
  <conditionalFormatting sqref="H604:H607">
    <cfRule type="cellIs" dxfId="1746" priority="240" operator="lessThan">
      <formula>0</formula>
    </cfRule>
  </conditionalFormatting>
  <conditionalFormatting sqref="O604:O607">
    <cfRule type="cellIs" dxfId="1745" priority="241" operator="lessThan">
      <formula>0</formula>
    </cfRule>
  </conditionalFormatting>
  <conditionalFormatting sqref="C605:J605">
    <cfRule type="cellIs" dxfId="1744" priority="242" operator="lessThan">
      <formula>0</formula>
    </cfRule>
  </conditionalFormatting>
  <conditionalFormatting sqref="H605:H607">
    <cfRule type="cellIs" dxfId="1743" priority="243" operator="lessThan">
      <formula>0</formula>
    </cfRule>
  </conditionalFormatting>
  <conditionalFormatting sqref="I605 K604:N605 C606:N607">
    <cfRule type="cellIs" dxfId="1742" priority="244" operator="lessThan">
      <formula>0</formula>
    </cfRule>
  </conditionalFormatting>
  <conditionalFormatting sqref="P604:P606">
    <cfRule type="cellIs" dxfId="1741" priority="245" operator="lessThan">
      <formula>0</formula>
    </cfRule>
  </conditionalFormatting>
  <conditionalFormatting sqref="C327:I327">
    <cfRule type="cellIs" dxfId="1740" priority="246" operator="lessThan">
      <formula>0</formula>
    </cfRule>
  </conditionalFormatting>
  <conditionalFormatting sqref="C329:I330">
    <cfRule type="cellIs" dxfId="1739" priority="247" operator="lessThan">
      <formula>0</formula>
    </cfRule>
  </conditionalFormatting>
  <conditionalFormatting sqref="O464:P464">
    <cfRule type="cellIs" dxfId="1738" priority="248" operator="lessThan">
      <formula>0</formula>
    </cfRule>
  </conditionalFormatting>
  <conditionalFormatting sqref="O457:O460">
    <cfRule type="cellIs" dxfId="1737" priority="249" operator="lessThan">
      <formula>0</formula>
    </cfRule>
  </conditionalFormatting>
  <conditionalFormatting sqref="P579:P581">
    <cfRule type="cellIs" dxfId="1736" priority="250" operator="lessThan">
      <formula>0</formula>
    </cfRule>
  </conditionalFormatting>
  <conditionalFormatting sqref="B456">
    <cfRule type="cellIs" dxfId="1735" priority="251" operator="lessThan">
      <formula>0</formula>
    </cfRule>
  </conditionalFormatting>
  <conditionalFormatting sqref="O584:O587">
    <cfRule type="cellIs" dxfId="1734" priority="252" operator="lessThan">
      <formula>0</formula>
    </cfRule>
  </conditionalFormatting>
  <conditionalFormatting sqref="C328:I328">
    <cfRule type="cellIs" dxfId="1733" priority="253" operator="lessThan">
      <formula>0</formula>
    </cfRule>
  </conditionalFormatting>
  <conditionalFormatting sqref="C331:I331">
    <cfRule type="cellIs" dxfId="1732" priority="254" operator="lessThan">
      <formula>0</formula>
    </cfRule>
  </conditionalFormatting>
  <conditionalFormatting sqref="C341:I342">
    <cfRule type="cellIs" dxfId="1731" priority="255" operator="lessThan">
      <formula>0</formula>
    </cfRule>
  </conditionalFormatting>
  <conditionalFormatting sqref="C339:I339">
    <cfRule type="cellIs" dxfId="1730" priority="256" operator="lessThan">
      <formula>0</formula>
    </cfRule>
  </conditionalFormatting>
  <conditionalFormatting sqref="C340:I340">
    <cfRule type="cellIs" dxfId="1729" priority="257" operator="lessThan">
      <formula>0</formula>
    </cfRule>
  </conditionalFormatting>
  <conditionalFormatting sqref="C343:I343">
    <cfRule type="cellIs" dxfId="1728" priority="258" operator="lessThan">
      <formula>0</formula>
    </cfRule>
  </conditionalFormatting>
  <conditionalFormatting sqref="C551:I554">
    <cfRule type="cellIs" dxfId="1727" priority="259" operator="lessThan">
      <formula>0</formula>
    </cfRule>
  </conditionalFormatting>
  <conditionalFormatting sqref="C552:I552">
    <cfRule type="cellIs" dxfId="1726" priority="260" operator="lessThan">
      <formula>0</formula>
    </cfRule>
  </conditionalFormatting>
  <conditionalFormatting sqref="C553:I554">
    <cfRule type="cellIs" dxfId="1725" priority="261" operator="lessThan">
      <formula>0</formula>
    </cfRule>
  </conditionalFormatting>
  <conditionalFormatting sqref="P509">
    <cfRule type="cellIs" dxfId="1724" priority="262" operator="lessThan">
      <formula>0</formula>
    </cfRule>
  </conditionalFormatting>
  <conditionalFormatting sqref="P509">
    <cfRule type="cellIs" dxfId="1723" priority="263" operator="lessThan">
      <formula>0</formula>
    </cfRule>
  </conditionalFormatting>
  <conditionalFormatting sqref="C567:I570">
    <cfRule type="cellIs" dxfId="1722" priority="264" operator="lessThan">
      <formula>0</formula>
    </cfRule>
  </conditionalFormatting>
  <conditionalFormatting sqref="C568:I568">
    <cfRule type="cellIs" dxfId="1721" priority="265" operator="lessThan">
      <formula>0</formula>
    </cfRule>
  </conditionalFormatting>
  <conditionalFormatting sqref="C569:I570">
    <cfRule type="cellIs" dxfId="1720" priority="266" operator="lessThan">
      <formula>0</formula>
    </cfRule>
  </conditionalFormatting>
  <conditionalFormatting sqref="C437:C440">
    <cfRule type="cellIs" dxfId="1719" priority="267" operator="lessThan">
      <formula>0</formula>
    </cfRule>
  </conditionalFormatting>
  <conditionalFormatting sqref="O444:O447">
    <cfRule type="cellIs" dxfId="1718" priority="268" operator="lessThan">
      <formula>0</formula>
    </cfRule>
  </conditionalFormatting>
  <conditionalFormatting sqref="P465:P468">
    <cfRule type="cellIs" dxfId="1717" priority="269" operator="lessThan">
      <formula>0</formula>
    </cfRule>
  </conditionalFormatting>
  <conditionalFormatting sqref="P469:P470">
    <cfRule type="cellIs" dxfId="1716" priority="270" operator="lessThan">
      <formula>0</formula>
    </cfRule>
  </conditionalFormatting>
  <conditionalFormatting sqref="P470">
    <cfRule type="cellIs" dxfId="1715" priority="271" operator="lessThan">
      <formula>0</formula>
    </cfRule>
  </conditionalFormatting>
  <conditionalFormatting sqref="P469">
    <cfRule type="cellIs" dxfId="1714" priority="272" operator="lessThan">
      <formula>0</formula>
    </cfRule>
  </conditionalFormatting>
  <conditionalFormatting sqref="O465:O468">
    <cfRule type="cellIs" dxfId="1713" priority="273" operator="lessThan">
      <formula>0</formula>
    </cfRule>
  </conditionalFormatting>
  <conditionalFormatting sqref="B464">
    <cfRule type="cellIs" dxfId="1712" priority="274" operator="lessThan">
      <formula>0</formula>
    </cfRule>
  </conditionalFormatting>
  <conditionalFormatting sqref="C579:N582">
    <cfRule type="cellIs" dxfId="1711" priority="275" operator="lessThan">
      <formula>0</formula>
    </cfRule>
  </conditionalFormatting>
  <conditionalFormatting sqref="P582">
    <cfRule type="cellIs" dxfId="1710" priority="276" operator="lessThan">
      <formula>0</formula>
    </cfRule>
  </conditionalFormatting>
  <conditionalFormatting sqref="O505:O508">
    <cfRule type="cellIs" dxfId="1709" priority="277" operator="lessThan">
      <formula>0</formula>
    </cfRule>
  </conditionalFormatting>
  <conditionalFormatting sqref="H579:H582">
    <cfRule type="cellIs" dxfId="1708" priority="278" operator="lessThan">
      <formula>0</formula>
    </cfRule>
  </conditionalFormatting>
  <conditionalFormatting sqref="P462">
    <cfRule type="cellIs" dxfId="1707" priority="279" operator="lessThan">
      <formula>0</formula>
    </cfRule>
  </conditionalFormatting>
  <conditionalFormatting sqref="P505:P508 P510 P512:P518">
    <cfRule type="cellIs" dxfId="1706" priority="280" operator="lessThan">
      <formula>0</formula>
    </cfRule>
  </conditionalFormatting>
  <conditionalFormatting sqref="O504">
    <cfRule type="cellIs" dxfId="1705" priority="281" operator="lessThan">
      <formula>0</formula>
    </cfRule>
  </conditionalFormatting>
  <conditionalFormatting sqref="O512:O516">
    <cfRule type="cellIs" dxfId="1704" priority="282" operator="lessThan">
      <formula>0</formula>
    </cfRule>
  </conditionalFormatting>
  <conditionalFormatting sqref="P528:P531 P533">
    <cfRule type="cellIs" dxfId="1703" priority="283" operator="lessThan">
      <formula>0</formula>
    </cfRule>
  </conditionalFormatting>
  <conditionalFormatting sqref="B504">
    <cfRule type="cellIs" dxfId="1702" priority="284" operator="lessThan">
      <formula>0</formula>
    </cfRule>
  </conditionalFormatting>
  <conditionalFormatting sqref="O527">
    <cfRule type="cellIs" dxfId="1701" priority="285" operator="lessThan">
      <formula>0</formula>
    </cfRule>
  </conditionalFormatting>
  <conditionalFormatting sqref="P532">
    <cfRule type="cellIs" dxfId="1700" priority="286" operator="lessThan">
      <formula>0</formula>
    </cfRule>
  </conditionalFormatting>
  <conditionalFormatting sqref="P532">
    <cfRule type="cellIs" dxfId="1699" priority="287" operator="lessThan">
      <formula>0</formula>
    </cfRule>
  </conditionalFormatting>
  <conditionalFormatting sqref="O528:O531">
    <cfRule type="cellIs" dxfId="1698" priority="288" operator="lessThan">
      <formula>0</formula>
    </cfRule>
  </conditionalFormatting>
  <conditionalFormatting sqref="P540 P535:P538">
    <cfRule type="cellIs" dxfId="1697" priority="289" operator="lessThan">
      <formula>0</formula>
    </cfRule>
  </conditionalFormatting>
  <conditionalFormatting sqref="P539">
    <cfRule type="cellIs" dxfId="1696" priority="290" operator="lessThan">
      <formula>0</formula>
    </cfRule>
  </conditionalFormatting>
  <conditionalFormatting sqref="B527">
    <cfRule type="cellIs" dxfId="1695" priority="291" operator="lessThan">
      <formula>0</formula>
    </cfRule>
  </conditionalFormatting>
  <conditionalFormatting sqref="O534">
    <cfRule type="cellIs" dxfId="1694" priority="292" operator="lessThan">
      <formula>0</formula>
    </cfRule>
  </conditionalFormatting>
  <conditionalFormatting sqref="O535:O538">
    <cfRule type="cellIs" dxfId="1693" priority="293" operator="lessThan">
      <formula>0</formula>
    </cfRule>
  </conditionalFormatting>
  <conditionalFormatting sqref="P539">
    <cfRule type="cellIs" dxfId="1692" priority="294" operator="lessThan">
      <formula>0</formula>
    </cfRule>
  </conditionalFormatting>
  <conditionalFormatting sqref="O573:O575 O577">
    <cfRule type="cellIs" dxfId="1691" priority="295" operator="lessThan">
      <formula>0</formula>
    </cfRule>
  </conditionalFormatting>
  <conditionalFormatting sqref="P573:P575">
    <cfRule type="cellIs" dxfId="1690" priority="296" operator="lessThan">
      <formula>0</formula>
    </cfRule>
  </conditionalFormatting>
  <conditionalFormatting sqref="C575:I575">
    <cfRule type="cellIs" dxfId="1689" priority="297" operator="lessThan">
      <formula>0</formula>
    </cfRule>
  </conditionalFormatting>
  <conditionalFormatting sqref="C573:I575">
    <cfRule type="cellIs" dxfId="1688" priority="298" operator="lessThan">
      <formula>0</formula>
    </cfRule>
  </conditionalFormatting>
  <conditionalFormatting sqref="B572">
    <cfRule type="cellIs" dxfId="1687" priority="299" operator="lessThan">
      <formula>0</formula>
    </cfRule>
  </conditionalFormatting>
  <conditionalFormatting sqref="J573:N575">
    <cfRule type="cellIs" dxfId="1686" priority="300" operator="lessThan">
      <formula>0</formula>
    </cfRule>
  </conditionalFormatting>
  <conditionalFormatting sqref="O579:O582">
    <cfRule type="cellIs" dxfId="1685" priority="301" operator="lessThan">
      <formula>0</formula>
    </cfRule>
  </conditionalFormatting>
  <conditionalFormatting sqref="P576:P577">
    <cfRule type="cellIs" dxfId="1684" priority="302" operator="lessThan">
      <formula>0</formula>
    </cfRule>
  </conditionalFormatting>
  <conditionalFormatting sqref="C584:N587">
    <cfRule type="cellIs" dxfId="1683" priority="303" operator="lessThan">
      <formula>0</formula>
    </cfRule>
  </conditionalFormatting>
  <conditionalFormatting sqref="P576:P577">
    <cfRule type="cellIs" dxfId="1682" priority="304" operator="lessThan">
      <formula>0</formula>
    </cfRule>
  </conditionalFormatting>
  <conditionalFormatting sqref="J574">
    <cfRule type="cellIs" dxfId="1681" priority="305" operator="lessThan">
      <formula>0</formula>
    </cfRule>
  </conditionalFormatting>
  <conditionalFormatting sqref="J575:N575 K573:N574">
    <cfRule type="cellIs" dxfId="1680" priority="306" operator="lessThan">
      <formula>0</formula>
    </cfRule>
  </conditionalFormatting>
  <conditionalFormatting sqref="I580 K579:N580 C581:N582">
    <cfRule type="cellIs" dxfId="1679" priority="307" operator="lessThan">
      <formula>0</formula>
    </cfRule>
  </conditionalFormatting>
  <conditionalFormatting sqref="P584:P586">
    <cfRule type="cellIs" dxfId="1678" priority="308" operator="lessThan">
      <formula>0</formula>
    </cfRule>
  </conditionalFormatting>
  <conditionalFormatting sqref="H585:H587">
    <cfRule type="cellIs" dxfId="1677" priority="309" operator="lessThan">
      <formula>0</formula>
    </cfRule>
  </conditionalFormatting>
  <conditionalFormatting sqref="C574:I574">
    <cfRule type="cellIs" dxfId="1676" priority="310" operator="lessThan">
      <formula>0</formula>
    </cfRule>
  </conditionalFormatting>
  <conditionalFormatting sqref="P587">
    <cfRule type="cellIs" dxfId="1675" priority="311" operator="lessThan">
      <formula>0</formula>
    </cfRule>
  </conditionalFormatting>
  <conditionalFormatting sqref="I584">
    <cfRule type="cellIs" dxfId="1674" priority="312" operator="lessThan">
      <formula>0</formula>
    </cfRule>
  </conditionalFormatting>
  <conditionalFormatting sqref="C585:J585">
    <cfRule type="cellIs" dxfId="1673" priority="313" operator="lessThan">
      <formula>0</formula>
    </cfRule>
  </conditionalFormatting>
  <conditionalFormatting sqref="P587">
    <cfRule type="cellIs" dxfId="1672" priority="314" operator="lessThan">
      <formula>0</formula>
    </cfRule>
  </conditionalFormatting>
  <conditionalFormatting sqref="H584">
    <cfRule type="cellIs" dxfId="1671" priority="315" operator="lessThan">
      <formula>0</formula>
    </cfRule>
  </conditionalFormatting>
  <conditionalFormatting sqref="H584:H587">
    <cfRule type="cellIs" dxfId="1670" priority="316" operator="lessThan">
      <formula>0</formula>
    </cfRule>
  </conditionalFormatting>
  <conditionalFormatting sqref="B583">
    <cfRule type="cellIs" dxfId="1669" priority="317" operator="lessThan">
      <formula>0</formula>
    </cfRule>
  </conditionalFormatting>
  <conditionalFormatting sqref="H579">
    <cfRule type="cellIs" dxfId="1668" priority="318" operator="lessThan">
      <formula>0</formula>
    </cfRule>
  </conditionalFormatting>
  <conditionalFormatting sqref="I585 K584:N585 C586:N587">
    <cfRule type="cellIs" dxfId="1667" priority="319" operator="lessThan">
      <formula>0</formula>
    </cfRule>
  </conditionalFormatting>
  <conditionalFormatting sqref="H580:H582">
    <cfRule type="cellIs" dxfId="1666" priority="320" operator="lessThan">
      <formula>0</formula>
    </cfRule>
  </conditionalFormatting>
  <conditionalFormatting sqref="P582">
    <cfRule type="cellIs" dxfId="1665" priority="321" operator="lessThan">
      <formula>0</formula>
    </cfRule>
  </conditionalFormatting>
  <conditionalFormatting sqref="I579">
    <cfRule type="cellIs" dxfId="1664" priority="322" operator="lessThan">
      <formula>0</formula>
    </cfRule>
  </conditionalFormatting>
  <conditionalFormatting sqref="H590:H592">
    <cfRule type="cellIs" dxfId="1663" priority="323" operator="lessThan">
      <formula>0</formula>
    </cfRule>
  </conditionalFormatting>
  <conditionalFormatting sqref="C580:J580">
    <cfRule type="cellIs" dxfId="1662" priority="324" operator="lessThan">
      <formula>0</formula>
    </cfRule>
  </conditionalFormatting>
  <conditionalFormatting sqref="B578">
    <cfRule type="cellIs" dxfId="1661" priority="325" operator="lessThan">
      <formula>0</formula>
    </cfRule>
  </conditionalFormatting>
  <conditionalFormatting sqref="P589:P591">
    <cfRule type="cellIs" dxfId="1660" priority="326" operator="lessThan">
      <formula>0</formula>
    </cfRule>
  </conditionalFormatting>
  <conditionalFormatting sqref="B588">
    <cfRule type="cellIs" dxfId="1659" priority="327" operator="lessThan">
      <formula>0</formula>
    </cfRule>
  </conditionalFormatting>
  <conditionalFormatting sqref="H589">
    <cfRule type="cellIs" dxfId="1658" priority="328" operator="lessThan">
      <formula>0</formula>
    </cfRule>
  </conditionalFormatting>
  <conditionalFormatting sqref="O589:O591">
    <cfRule type="cellIs" dxfId="1657" priority="329" operator="lessThan">
      <formula>0</formula>
    </cfRule>
  </conditionalFormatting>
  <conditionalFormatting sqref="P592">
    <cfRule type="cellIs" dxfId="1656" priority="330" operator="lessThan">
      <formula>0</formula>
    </cfRule>
  </conditionalFormatting>
  <conditionalFormatting sqref="I589">
    <cfRule type="cellIs" dxfId="1655" priority="331" operator="lessThan">
      <formula>0</formula>
    </cfRule>
  </conditionalFormatting>
  <conditionalFormatting sqref="P592">
    <cfRule type="cellIs" dxfId="1654" priority="332" operator="lessThan">
      <formula>0</formula>
    </cfRule>
  </conditionalFormatting>
  <conditionalFormatting sqref="B566">
    <cfRule type="cellIs" dxfId="1653" priority="333" operator="lessThan">
      <formula>0</formula>
    </cfRule>
  </conditionalFormatting>
  <conditionalFormatting sqref="H589:H592">
    <cfRule type="cellIs" dxfId="1652" priority="334" operator="lessThan">
      <formula>0</formula>
    </cfRule>
  </conditionalFormatting>
  <conditionalFormatting sqref="C590:J590">
    <cfRule type="cellIs" dxfId="1651" priority="335" operator="lessThan">
      <formula>0</formula>
    </cfRule>
  </conditionalFormatting>
  <conditionalFormatting sqref="B566">
    <cfRule type="cellIs" dxfId="1650" priority="336" operator="lessThan">
      <formula>0</formula>
    </cfRule>
  </conditionalFormatting>
  <conditionalFormatting sqref="B632">
    <cfRule type="cellIs" dxfId="1649" priority="337" operator="lessThan">
      <formula>0</formula>
    </cfRule>
  </conditionalFormatting>
  <conditionalFormatting sqref="B549">
    <cfRule type="cellIs" dxfId="1648" priority="338" operator="lessThan">
      <formula>0</formula>
    </cfRule>
  </conditionalFormatting>
  <conditionalFormatting sqref="B549">
    <cfRule type="cellIs" dxfId="1647" priority="339" operator="lessThan">
      <formula>0</formula>
    </cfRule>
  </conditionalFormatting>
  <conditionalFormatting sqref="B577">
    <cfRule type="cellIs" dxfId="1646" priority="340" operator="lessThan">
      <formula>0</formula>
    </cfRule>
  </conditionalFormatting>
  <conditionalFormatting sqref="B577">
    <cfRule type="cellIs" dxfId="1645" priority="341" operator="lessThan">
      <formula>0</formula>
    </cfRule>
  </conditionalFormatting>
  <conditionalFormatting sqref="B608 O608:P609 O613:P613 P610:P612 P614:P615 O616:P617 C620:N620 J623:P623 C625:P627 N628:P628 C638:N638 I639:N645 O637:P646 C640:H643 I629:P631 C633:P636 C645:H645 P624 J622:N622 P618:P622 B647:N650 B683:N686 O632:P632 B632">
    <cfRule type="cellIs" dxfId="1644" priority="342" operator="lessThan">
      <formula>0</formula>
    </cfRule>
  </conditionalFormatting>
  <conditionalFormatting sqref="B616">
    <cfRule type="cellIs" dxfId="1643" priority="343" operator="lessThan">
      <formula>0</formula>
    </cfRule>
  </conditionalFormatting>
  <conditionalFormatting sqref="B609">
    <cfRule type="cellIs" dxfId="1642" priority="344" operator="lessThan">
      <formula>0</formula>
    </cfRule>
  </conditionalFormatting>
  <conditionalFormatting sqref="B613">
    <cfRule type="cellIs" dxfId="1641" priority="345" operator="lessThan">
      <formula>0</formula>
    </cfRule>
  </conditionalFormatting>
  <conditionalFormatting sqref="B637">
    <cfRule type="cellIs" dxfId="1640" priority="346" operator="lessThan">
      <formula>0</formula>
    </cfRule>
  </conditionalFormatting>
  <conditionalFormatting sqref="B646">
    <cfRule type="cellIs" dxfId="1639" priority="347" operator="lessThan">
      <formula>0</formula>
    </cfRule>
  </conditionalFormatting>
  <conditionalFormatting sqref="I649:P649 O647:P648 O650:P650">
    <cfRule type="cellIs" dxfId="1638" priority="348" operator="lessThan">
      <formula>0</formula>
    </cfRule>
  </conditionalFormatting>
  <conditionalFormatting sqref="O632">
    <cfRule type="cellIs" dxfId="1637" priority="349" operator="lessThan">
      <formula>0</formula>
    </cfRule>
  </conditionalFormatting>
  <conditionalFormatting sqref="O632">
    <cfRule type="cellIs" dxfId="1636" priority="350" operator="lessThan">
      <formula>0</formula>
    </cfRule>
  </conditionalFormatting>
  <conditionalFormatting sqref="O398:P398 P399:P401">
    <cfRule type="cellIs" dxfId="1635" priority="351" operator="lessThan">
      <formula>0</formula>
    </cfRule>
  </conditionalFormatting>
  <conditionalFormatting sqref="B392">
    <cfRule type="cellIs" dxfId="1634" priority="352" operator="lessThan">
      <formula>0</formula>
    </cfRule>
  </conditionalFormatting>
  <conditionalFormatting sqref="O399:O401">
    <cfRule type="cellIs" dxfId="1633" priority="353" operator="lessThan">
      <formula>0</formula>
    </cfRule>
  </conditionalFormatting>
  <conditionalFormatting sqref="O398">
    <cfRule type="cellIs" dxfId="1632" priority="354" operator="lessThan">
      <formula>0</formula>
    </cfRule>
  </conditionalFormatting>
  <conditionalFormatting sqref="P402">
    <cfRule type="cellIs" dxfId="1631" priority="355" operator="lessThan">
      <formula>0</formula>
    </cfRule>
  </conditionalFormatting>
  <conditionalFormatting sqref="P403">
    <cfRule type="cellIs" dxfId="1630" priority="356" operator="lessThan">
      <formula>0</formula>
    </cfRule>
  </conditionalFormatting>
  <conditionalFormatting sqref="B398">
    <cfRule type="cellIs" dxfId="1629" priority="357" operator="lessThan">
      <formula>0</formula>
    </cfRule>
  </conditionalFormatting>
  <conditionalFormatting sqref="P402">
    <cfRule type="cellIs" dxfId="1628" priority="358" operator="lessThan">
      <formula>0</formula>
    </cfRule>
  </conditionalFormatting>
  <conditionalFormatting sqref="O557:O560">
    <cfRule type="cellIs" dxfId="1627" priority="359" operator="lessThan">
      <formula>0</formula>
    </cfRule>
  </conditionalFormatting>
  <conditionalFormatting sqref="P557:P559">
    <cfRule type="cellIs" dxfId="1626" priority="360" operator="lessThan">
      <formula>0</formula>
    </cfRule>
  </conditionalFormatting>
  <conditionalFormatting sqref="C622:I622">
    <cfRule type="cellIs" dxfId="1625" priority="361" operator="lessThan">
      <formula>0</formula>
    </cfRule>
  </conditionalFormatting>
  <conditionalFormatting sqref="C623:I623">
    <cfRule type="cellIs" dxfId="1624" priority="362" operator="lessThan">
      <formula>0</formula>
    </cfRule>
  </conditionalFormatting>
  <conditionalFormatting sqref="C628:M628">
    <cfRule type="cellIs" dxfId="1623" priority="363" operator="lessThan">
      <formula>0</formula>
    </cfRule>
  </conditionalFormatting>
  <conditionalFormatting sqref="J617:N617">
    <cfRule type="cellIs" dxfId="1622" priority="364" operator="lessThan">
      <formula>0</formula>
    </cfRule>
  </conditionalFormatting>
  <conditionalFormatting sqref="O620">
    <cfRule type="cellIs" dxfId="1621" priority="365" operator="lessThan">
      <formula>0</formula>
    </cfRule>
  </conditionalFormatting>
  <conditionalFormatting sqref="O393:O395">
    <cfRule type="cellIs" dxfId="1620" priority="366" operator="lessThan">
      <formula>0</formula>
    </cfRule>
  </conditionalFormatting>
  <conditionalFormatting sqref="P396">
    <cfRule type="cellIs" dxfId="1619" priority="367" operator="lessThan">
      <formula>0</formula>
    </cfRule>
  </conditionalFormatting>
  <conditionalFormatting sqref="P397">
    <cfRule type="cellIs" dxfId="1618" priority="368" operator="lessThan">
      <formula>0</formula>
    </cfRule>
  </conditionalFormatting>
  <conditionalFormatting sqref="O392:P392 P393:P395">
    <cfRule type="cellIs" dxfId="1617" priority="369" operator="lessThan">
      <formula>0</formula>
    </cfRule>
  </conditionalFormatting>
  <conditionalFormatting sqref="O392">
    <cfRule type="cellIs" dxfId="1616" priority="370" operator="lessThan">
      <formula>0</formula>
    </cfRule>
  </conditionalFormatting>
  <conditionalFormatting sqref="P396">
    <cfRule type="cellIs" dxfId="1615" priority="371" operator="lessThan">
      <formula>0</formula>
    </cfRule>
  </conditionalFormatting>
  <conditionalFormatting sqref="I558 K558:N558 C559:N560 K557:M557">
    <cfRule type="cellIs" dxfId="1614" priority="372" operator="lessThan">
      <formula>0</formula>
    </cfRule>
  </conditionalFormatting>
  <conditionalFormatting sqref="C558:N560 C557:M557">
    <cfRule type="cellIs" dxfId="1613" priority="373" operator="lessThan">
      <formula>0</formula>
    </cfRule>
  </conditionalFormatting>
  <conditionalFormatting sqref="I557">
    <cfRule type="cellIs" dxfId="1612" priority="374" operator="lessThan">
      <formula>0</formula>
    </cfRule>
  </conditionalFormatting>
  <conditionalFormatting sqref="P560">
    <cfRule type="cellIs" dxfId="1611" priority="375" operator="lessThan">
      <formula>0</formula>
    </cfRule>
  </conditionalFormatting>
  <conditionalFormatting sqref="C558:J558">
    <cfRule type="cellIs" dxfId="1610" priority="376" operator="lessThan">
      <formula>0</formula>
    </cfRule>
  </conditionalFormatting>
  <conditionalFormatting sqref="H558:H560">
    <cfRule type="cellIs" dxfId="1609" priority="377" operator="lessThan">
      <formula>0</formula>
    </cfRule>
  </conditionalFormatting>
  <conditionalFormatting sqref="P560">
    <cfRule type="cellIs" dxfId="1608" priority="378" operator="lessThan">
      <formula>0</formula>
    </cfRule>
  </conditionalFormatting>
  <conditionalFormatting sqref="H557:H560">
    <cfRule type="cellIs" dxfId="1607" priority="379" operator="lessThan">
      <formula>0</formula>
    </cfRule>
  </conditionalFormatting>
  <conditionalFormatting sqref="B556">
    <cfRule type="cellIs" dxfId="1606" priority="380" operator="lessThan">
      <formula>0</formula>
    </cfRule>
  </conditionalFormatting>
  <conditionalFormatting sqref="H557">
    <cfRule type="cellIs" dxfId="1605" priority="381" operator="lessThan">
      <formula>0</formula>
    </cfRule>
  </conditionalFormatting>
  <conditionalFormatting sqref="P562:P564">
    <cfRule type="cellIs" dxfId="1604" priority="382" operator="lessThan">
      <formula>0</formula>
    </cfRule>
  </conditionalFormatting>
  <conditionalFormatting sqref="O562:O565">
    <cfRule type="cellIs" dxfId="1603" priority="383" operator="lessThan">
      <formula>0</formula>
    </cfRule>
  </conditionalFormatting>
  <conditionalFormatting sqref="I563 C564:N565 K562:M563">
    <cfRule type="cellIs" dxfId="1602" priority="384" operator="lessThan">
      <formula>0</formula>
    </cfRule>
  </conditionalFormatting>
  <conditionalFormatting sqref="C564:N565 C562:M563">
    <cfRule type="cellIs" dxfId="1601" priority="385" operator="lessThan">
      <formula>0</formula>
    </cfRule>
  </conditionalFormatting>
  <conditionalFormatting sqref="I562">
    <cfRule type="cellIs" dxfId="1600" priority="386" operator="lessThan">
      <formula>0</formula>
    </cfRule>
  </conditionalFormatting>
  <conditionalFormatting sqref="C563:J563">
    <cfRule type="cellIs" dxfId="1599" priority="387" operator="lessThan">
      <formula>0</formula>
    </cfRule>
  </conditionalFormatting>
  <conditionalFormatting sqref="P565">
    <cfRule type="cellIs" dxfId="1598" priority="388" operator="lessThan">
      <formula>0</formula>
    </cfRule>
  </conditionalFormatting>
  <conditionalFormatting sqref="P565">
    <cfRule type="cellIs" dxfId="1597" priority="389" operator="lessThan">
      <formula>0</formula>
    </cfRule>
  </conditionalFormatting>
  <conditionalFormatting sqref="H562:H565">
    <cfRule type="cellIs" dxfId="1596" priority="390" operator="lessThan">
      <formula>0</formula>
    </cfRule>
  </conditionalFormatting>
  <conditionalFormatting sqref="H562">
    <cfRule type="cellIs" dxfId="1595" priority="391" operator="lessThan">
      <formula>0</formula>
    </cfRule>
  </conditionalFormatting>
  <conditionalFormatting sqref="H563:H565">
    <cfRule type="cellIs" dxfId="1594" priority="392" operator="lessThan">
      <formula>0</formula>
    </cfRule>
  </conditionalFormatting>
  <conditionalFormatting sqref="B561">
    <cfRule type="cellIs" dxfId="1593" priority="393" operator="lessThan">
      <formula>0</formula>
    </cfRule>
  </conditionalFormatting>
  <conditionalFormatting sqref="N341">
    <cfRule type="cellIs" dxfId="1592" priority="394" operator="lessThan">
      <formula>0</formula>
    </cfRule>
  </conditionalFormatting>
  <conditionalFormatting sqref="N347">
    <cfRule type="cellIs" dxfId="1591" priority="395" operator="lessThan">
      <formula>0</formula>
    </cfRule>
  </conditionalFormatting>
  <conditionalFormatting sqref="N353">
    <cfRule type="cellIs" dxfId="1590" priority="396" operator="lessThan">
      <formula>0</formula>
    </cfRule>
  </conditionalFormatting>
  <conditionalFormatting sqref="N335">
    <cfRule type="cellIs" dxfId="1589" priority="397" operator="lessThan">
      <formula>0</formula>
    </cfRule>
  </conditionalFormatting>
  <conditionalFormatting sqref="B352">
    <cfRule type="cellIs" dxfId="1588" priority="398" operator="lessThan">
      <formula>0</formula>
    </cfRule>
  </conditionalFormatting>
  <conditionalFormatting sqref="B546">
    <cfRule type="cellIs" dxfId="1587" priority="399" operator="lessThan">
      <formula>0</formula>
    </cfRule>
  </conditionalFormatting>
  <conditionalFormatting sqref="B347:B348">
    <cfRule type="cellIs" dxfId="1586" priority="400" operator="lessThan">
      <formula>0</formula>
    </cfRule>
  </conditionalFormatting>
  <conditionalFormatting sqref="B353:B354">
    <cfRule type="cellIs" dxfId="1585" priority="401" operator="lessThan">
      <formula>0</formula>
    </cfRule>
  </conditionalFormatting>
  <conditionalFormatting sqref="C327:M330">
    <cfRule type="cellIs" dxfId="1584" priority="402" operator="lessThan">
      <formula>0</formula>
    </cfRule>
  </conditionalFormatting>
  <conditionalFormatting sqref="B404">
    <cfRule type="cellIs" dxfId="1583" priority="403" operator="lessThan">
      <formula>0</formula>
    </cfRule>
  </conditionalFormatting>
  <conditionalFormatting sqref="B404">
    <cfRule type="cellIs" dxfId="1582" priority="404" operator="lessThan">
      <formula>0</formula>
    </cfRule>
  </conditionalFormatting>
  <conditionalFormatting sqref="B367 B373 B357:B361 B351:B355 B345:B349 B339:B343 B333:B337 B327:B331">
    <cfRule type="cellIs" dxfId="1581" priority="405" operator="lessThan">
      <formula>0</formula>
    </cfRule>
  </conditionalFormatting>
  <conditionalFormatting sqref="B335:B336">
    <cfRule type="cellIs" dxfId="1580" priority="406" operator="lessThan">
      <formula>0</formula>
    </cfRule>
  </conditionalFormatting>
  <conditionalFormatting sqref="B333">
    <cfRule type="cellIs" dxfId="1579" priority="407" operator="lessThan">
      <formula>0</formula>
    </cfRule>
  </conditionalFormatting>
  <conditionalFormatting sqref="B543:B545">
    <cfRule type="cellIs" dxfId="1578" priority="408" operator="lessThan">
      <formula>0</formula>
    </cfRule>
  </conditionalFormatting>
  <conditionalFormatting sqref="B542">
    <cfRule type="cellIs" dxfId="1577" priority="409" operator="lessThan">
      <formula>0</formula>
    </cfRule>
  </conditionalFormatting>
  <conditionalFormatting sqref="B373">
    <cfRule type="cellIs" dxfId="1576" priority="410" operator="lessThan">
      <formula>0</formula>
    </cfRule>
  </conditionalFormatting>
  <conditionalFormatting sqref="B334">
    <cfRule type="cellIs" dxfId="1575" priority="411" operator="lessThan">
      <formula>0</formula>
    </cfRule>
  </conditionalFormatting>
  <conditionalFormatting sqref="B345">
    <cfRule type="cellIs" dxfId="1574" priority="412" operator="lessThan">
      <formula>0</formula>
    </cfRule>
  </conditionalFormatting>
  <conditionalFormatting sqref="B346">
    <cfRule type="cellIs" dxfId="1573" priority="413" operator="lessThan">
      <formula>0</formula>
    </cfRule>
  </conditionalFormatting>
  <conditionalFormatting sqref="B351">
    <cfRule type="cellIs" dxfId="1572" priority="414" operator="lessThan">
      <formula>0</formula>
    </cfRule>
  </conditionalFormatting>
  <conditionalFormatting sqref="B359:B360">
    <cfRule type="cellIs" dxfId="1571" priority="415" operator="lessThan">
      <formula>0</formula>
    </cfRule>
  </conditionalFormatting>
  <conditionalFormatting sqref="B357">
    <cfRule type="cellIs" dxfId="1570" priority="416" operator="lessThan">
      <formula>0</formula>
    </cfRule>
  </conditionalFormatting>
  <conditionalFormatting sqref="B358">
    <cfRule type="cellIs" dxfId="1569" priority="417" operator="lessThan">
      <formula>0</formula>
    </cfRule>
  </conditionalFormatting>
  <conditionalFormatting sqref="B367">
    <cfRule type="cellIs" dxfId="1568" priority="418" operator="lessThan">
      <formula>0</formula>
    </cfRule>
  </conditionalFormatting>
  <conditionalFormatting sqref="B361">
    <cfRule type="cellIs" dxfId="1567" priority="419" operator="lessThan">
      <formula>0</formula>
    </cfRule>
  </conditionalFormatting>
  <conditionalFormatting sqref="B355">
    <cfRule type="cellIs" dxfId="1566" priority="420" operator="lessThan">
      <formula>0</formula>
    </cfRule>
  </conditionalFormatting>
  <conditionalFormatting sqref="B349">
    <cfRule type="cellIs" dxfId="1565" priority="421" operator="lessThan">
      <formula>0</formula>
    </cfRule>
  </conditionalFormatting>
  <conditionalFormatting sqref="B337">
    <cfRule type="cellIs" dxfId="1564" priority="422" operator="lessThan">
      <formula>0</formula>
    </cfRule>
  </conditionalFormatting>
  <conditionalFormatting sqref="B599:B602">
    <cfRule type="cellIs" dxfId="1563" priority="423" operator="lessThan">
      <formula>0</formula>
    </cfRule>
  </conditionalFormatting>
  <conditionalFormatting sqref="B594:B597">
    <cfRule type="cellIs" dxfId="1562" priority="424" operator="lessThan">
      <formula>0</formula>
    </cfRule>
  </conditionalFormatting>
  <conditionalFormatting sqref="B595">
    <cfRule type="cellIs" dxfId="1561" priority="425" operator="lessThan">
      <formula>0</formula>
    </cfRule>
  </conditionalFormatting>
  <conditionalFormatting sqref="B596:B597">
    <cfRule type="cellIs" dxfId="1560" priority="426" operator="lessThan">
      <formula>0</formula>
    </cfRule>
  </conditionalFormatting>
  <conditionalFormatting sqref="B606:B607">
    <cfRule type="cellIs" dxfId="1559" priority="427" operator="lessThan">
      <formula>0</formula>
    </cfRule>
  </conditionalFormatting>
  <conditionalFormatting sqref="B600">
    <cfRule type="cellIs" dxfId="1558" priority="428" operator="lessThan">
      <formula>0</formula>
    </cfRule>
  </conditionalFormatting>
  <conditionalFormatting sqref="B601:B602">
    <cfRule type="cellIs" dxfId="1557" priority="429" operator="lessThan">
      <formula>0</formula>
    </cfRule>
  </conditionalFormatting>
  <conditionalFormatting sqref="B604:B607">
    <cfRule type="cellIs" dxfId="1556" priority="430" operator="lessThan">
      <formula>0</formula>
    </cfRule>
  </conditionalFormatting>
  <conditionalFormatting sqref="B605">
    <cfRule type="cellIs" dxfId="1555" priority="431" operator="lessThan">
      <formula>0</formula>
    </cfRule>
  </conditionalFormatting>
  <conditionalFormatting sqref="B341:B342">
    <cfRule type="cellIs" dxfId="1554" priority="432" operator="lessThan">
      <formula>0</formula>
    </cfRule>
  </conditionalFormatting>
  <conditionalFormatting sqref="B331">
    <cfRule type="cellIs" dxfId="1553" priority="433" operator="lessThan">
      <formula>0</formula>
    </cfRule>
  </conditionalFormatting>
  <conditionalFormatting sqref="B369:N369">
    <cfRule type="cellIs" dxfId="1552" priority="434" operator="lessThan">
      <formula>0</formula>
    </cfRule>
  </conditionalFormatting>
  <conditionalFormatting sqref="B363:N363">
    <cfRule type="cellIs" dxfId="1551" priority="435" operator="lessThan">
      <formula>0</formula>
    </cfRule>
  </conditionalFormatting>
  <conditionalFormatting sqref="B363:N363">
    <cfRule type="cellIs" dxfId="1550" priority="436" operator="lessThan">
      <formula>0</formula>
    </cfRule>
  </conditionalFormatting>
  <conditionalFormatting sqref="B329:B330">
    <cfRule type="cellIs" dxfId="1549" priority="437" operator="lessThan">
      <formula>0</formula>
    </cfRule>
  </conditionalFormatting>
  <conditionalFormatting sqref="B327">
    <cfRule type="cellIs" dxfId="1548" priority="438" operator="lessThan">
      <formula>0</formula>
    </cfRule>
  </conditionalFormatting>
  <conditionalFormatting sqref="B328">
    <cfRule type="cellIs" dxfId="1547" priority="439" operator="lessThan">
      <formula>0</formula>
    </cfRule>
  </conditionalFormatting>
  <conditionalFormatting sqref="B339">
    <cfRule type="cellIs" dxfId="1546" priority="440" operator="lessThan">
      <formula>0</formula>
    </cfRule>
  </conditionalFormatting>
  <conditionalFormatting sqref="B340">
    <cfRule type="cellIs" dxfId="1545" priority="441" operator="lessThan">
      <formula>0</formula>
    </cfRule>
  </conditionalFormatting>
  <conditionalFormatting sqref="B343">
    <cfRule type="cellIs" dxfId="1544" priority="442" operator="lessThan">
      <formula>0</formula>
    </cfRule>
  </conditionalFormatting>
  <conditionalFormatting sqref="B551:B554">
    <cfRule type="cellIs" dxfId="1543" priority="443" operator="lessThan">
      <formula>0</formula>
    </cfRule>
  </conditionalFormatting>
  <conditionalFormatting sqref="B552">
    <cfRule type="cellIs" dxfId="1542" priority="444" operator="lessThan">
      <formula>0</formula>
    </cfRule>
  </conditionalFormatting>
  <conditionalFormatting sqref="B553:B554">
    <cfRule type="cellIs" dxfId="1541" priority="445" operator="lessThan">
      <formula>0</formula>
    </cfRule>
  </conditionalFormatting>
  <conditionalFormatting sqref="B571">
    <cfRule type="cellIs" dxfId="1540" priority="446" operator="lessThan">
      <formula>0</formula>
    </cfRule>
  </conditionalFormatting>
  <conditionalFormatting sqref="B571">
    <cfRule type="cellIs" dxfId="1539" priority="447" operator="lessThan">
      <formula>0</formula>
    </cfRule>
  </conditionalFormatting>
  <conditionalFormatting sqref="B567:B570">
    <cfRule type="cellIs" dxfId="1538" priority="448" operator="lessThan">
      <formula>0</formula>
    </cfRule>
  </conditionalFormatting>
  <conditionalFormatting sqref="B568">
    <cfRule type="cellIs" dxfId="1537" priority="449" operator="lessThan">
      <formula>0</formula>
    </cfRule>
  </conditionalFormatting>
  <conditionalFormatting sqref="B569:B570">
    <cfRule type="cellIs" dxfId="1536" priority="450" operator="lessThan">
      <formula>0</formula>
    </cfRule>
  </conditionalFormatting>
  <conditionalFormatting sqref="N366">
    <cfRule type="cellIs" dxfId="1535" priority="451" operator="lessThan">
      <formula>0</formula>
    </cfRule>
  </conditionalFormatting>
  <conditionalFormatting sqref="B369:N369">
    <cfRule type="cellIs" dxfId="1534" priority="452" operator="lessThan">
      <formula>0</formula>
    </cfRule>
  </conditionalFormatting>
  <conditionalFormatting sqref="B529:B531">
    <cfRule type="cellIs" dxfId="1533" priority="453" operator="lessThan">
      <formula>0</formula>
    </cfRule>
  </conditionalFormatting>
  <conditionalFormatting sqref="B532">
    <cfRule type="cellIs" dxfId="1532" priority="454" operator="lessThan">
      <formula>0</formula>
    </cfRule>
  </conditionalFormatting>
  <conditionalFormatting sqref="B528">
    <cfRule type="cellIs" dxfId="1531" priority="455" operator="lessThan">
      <formula>0</formula>
    </cfRule>
  </conditionalFormatting>
  <conditionalFormatting sqref="B575:B576">
    <cfRule type="cellIs" dxfId="1530" priority="456" operator="lessThan">
      <formula>0</formula>
    </cfRule>
  </conditionalFormatting>
  <conditionalFormatting sqref="B573:B576">
    <cfRule type="cellIs" dxfId="1529" priority="457" operator="lessThan">
      <formula>0</formula>
    </cfRule>
  </conditionalFormatting>
  <conditionalFormatting sqref="B584:B587">
    <cfRule type="cellIs" dxfId="1528" priority="458" operator="lessThan">
      <formula>0</formula>
    </cfRule>
  </conditionalFormatting>
  <conditionalFormatting sqref="B581:B582">
    <cfRule type="cellIs" dxfId="1527" priority="459" operator="lessThan">
      <formula>0</formula>
    </cfRule>
  </conditionalFormatting>
  <conditionalFormatting sqref="B574">
    <cfRule type="cellIs" dxfId="1526" priority="460" operator="lessThan">
      <formula>0</formula>
    </cfRule>
  </conditionalFormatting>
  <conditionalFormatting sqref="B579:B582">
    <cfRule type="cellIs" dxfId="1525" priority="461" operator="lessThan">
      <formula>0</formula>
    </cfRule>
  </conditionalFormatting>
  <conditionalFormatting sqref="B585">
    <cfRule type="cellIs" dxfId="1524" priority="462" operator="lessThan">
      <formula>0</formula>
    </cfRule>
  </conditionalFormatting>
  <conditionalFormatting sqref="B586:B587">
    <cfRule type="cellIs" dxfId="1523" priority="463" operator="lessThan">
      <formula>0</formula>
    </cfRule>
  </conditionalFormatting>
  <conditionalFormatting sqref="B580">
    <cfRule type="cellIs" dxfId="1522" priority="464" operator="lessThan">
      <formula>0</formula>
    </cfRule>
  </conditionalFormatting>
  <conditionalFormatting sqref="B589:B592">
    <cfRule type="cellIs" dxfId="1521" priority="465" operator="lessThan">
      <formula>0</formula>
    </cfRule>
  </conditionalFormatting>
  <conditionalFormatting sqref="B590">
    <cfRule type="cellIs" dxfId="1520" priority="466" operator="lessThan">
      <formula>0</formula>
    </cfRule>
  </conditionalFormatting>
  <conditionalFormatting sqref="B591:B592">
    <cfRule type="cellIs" dxfId="1519" priority="467" operator="lessThan">
      <formula>0</formula>
    </cfRule>
  </conditionalFormatting>
  <conditionalFormatting sqref="B620 B625:B627 B638 B640:B643 B633:B636 B645">
    <cfRule type="cellIs" dxfId="1518" priority="468" operator="lessThan">
      <formula>0</formula>
    </cfRule>
  </conditionalFormatting>
  <conditionalFormatting sqref="N354">
    <cfRule type="cellIs" dxfId="1517" priority="469" operator="lessThan">
      <formula>0</formula>
    </cfRule>
  </conditionalFormatting>
  <conditionalFormatting sqref="N348">
    <cfRule type="cellIs" dxfId="1516" priority="470" operator="lessThan">
      <formula>0</formula>
    </cfRule>
  </conditionalFormatting>
  <conditionalFormatting sqref="B363:N363">
    <cfRule type="cellIs" dxfId="1515" priority="471" operator="lessThan">
      <formula>0</formula>
    </cfRule>
  </conditionalFormatting>
  <conditionalFormatting sqref="N360">
    <cfRule type="cellIs" dxfId="1514" priority="472" operator="lessThan">
      <formula>0</formula>
    </cfRule>
  </conditionalFormatting>
  <conditionalFormatting sqref="B363:N363">
    <cfRule type="cellIs" dxfId="1513" priority="473" operator="lessThan">
      <formula>0</formula>
    </cfRule>
  </conditionalFormatting>
  <conditionalFormatting sqref="B363:N363">
    <cfRule type="cellIs" dxfId="1512" priority="474" operator="lessThan">
      <formula>0</formula>
    </cfRule>
  </conditionalFormatting>
  <conditionalFormatting sqref="B622">
    <cfRule type="cellIs" dxfId="1511" priority="475" operator="lessThan">
      <formula>0</formula>
    </cfRule>
  </conditionalFormatting>
  <conditionalFormatting sqref="B623">
    <cfRule type="cellIs" dxfId="1510" priority="476" operator="lessThan">
      <formula>0</formula>
    </cfRule>
  </conditionalFormatting>
  <conditionalFormatting sqref="B628">
    <cfRule type="cellIs" dxfId="1509" priority="477" operator="lessThan">
      <formula>0</formula>
    </cfRule>
  </conditionalFormatting>
  <conditionalFormatting sqref="B559:B560">
    <cfRule type="cellIs" dxfId="1508" priority="479" operator="lessThan">
      <formula>0</formula>
    </cfRule>
  </conditionalFormatting>
  <conditionalFormatting sqref="B557:B560">
    <cfRule type="cellIs" dxfId="1507" priority="480" operator="lessThan">
      <formula>0</formula>
    </cfRule>
  </conditionalFormatting>
  <conditionalFormatting sqref="B558">
    <cfRule type="cellIs" dxfId="1506" priority="481" operator="lessThan">
      <formula>0</formula>
    </cfRule>
  </conditionalFormatting>
  <conditionalFormatting sqref="B564:B565">
    <cfRule type="cellIs" dxfId="1505" priority="482" operator="lessThan">
      <formula>0</formula>
    </cfRule>
  </conditionalFormatting>
  <conditionalFormatting sqref="B562:B565">
    <cfRule type="cellIs" dxfId="1504" priority="483" operator="lessThan">
      <formula>0</formula>
    </cfRule>
  </conditionalFormatting>
  <conditionalFormatting sqref="B563">
    <cfRule type="cellIs" dxfId="1503" priority="484" operator="lessThan">
      <formula>0</formula>
    </cfRule>
  </conditionalFormatting>
  <conditionalFormatting sqref="B327:B330">
    <cfRule type="cellIs" dxfId="1502" priority="485" operator="lessThan">
      <formula>0</formula>
    </cfRule>
  </conditionalFormatting>
  <conditionalFormatting sqref="N336">
    <cfRule type="cellIs" dxfId="1501" priority="486" operator="lessThan">
      <formula>0</formula>
    </cfRule>
  </conditionalFormatting>
  <conditionalFormatting sqref="N342">
    <cfRule type="cellIs" dxfId="1500" priority="487" operator="lessThan">
      <formula>0</formula>
    </cfRule>
  </conditionalFormatting>
  <conditionalFormatting sqref="B363:N363">
    <cfRule type="cellIs" dxfId="1499" priority="488" operator="lessThan">
      <formula>0</formula>
    </cfRule>
  </conditionalFormatting>
  <conditionalFormatting sqref="B363:N363">
    <cfRule type="cellIs" dxfId="1498" priority="489" operator="lessThan">
      <formula>0</formula>
    </cfRule>
  </conditionalFormatting>
  <conditionalFormatting sqref="B363:N363">
    <cfRule type="cellIs" dxfId="1497" priority="490" operator="lessThan">
      <formula>0</formula>
    </cfRule>
  </conditionalFormatting>
  <conditionalFormatting sqref="B369:N369">
    <cfRule type="cellIs" dxfId="1496" priority="491" operator="lessThan">
      <formula>0</formula>
    </cfRule>
  </conditionalFormatting>
  <conditionalFormatting sqref="B369:N369">
    <cfRule type="cellIs" dxfId="1495" priority="492" operator="lessThan">
      <formula>0</formula>
    </cfRule>
  </conditionalFormatting>
  <conditionalFormatting sqref="B369:N369">
    <cfRule type="cellIs" dxfId="1494" priority="493" operator="lessThan">
      <formula>0</formula>
    </cfRule>
  </conditionalFormatting>
  <conditionalFormatting sqref="B369:N369">
    <cfRule type="cellIs" dxfId="1493" priority="494" operator="lessThan">
      <formula>0</formula>
    </cfRule>
  </conditionalFormatting>
  <conditionalFormatting sqref="B369:N369">
    <cfRule type="cellIs" dxfId="1492" priority="495" operator="lessThan">
      <formula>0</formula>
    </cfRule>
  </conditionalFormatting>
  <conditionalFormatting sqref="B369:N369">
    <cfRule type="cellIs" dxfId="1491" priority="496" operator="lessThan">
      <formula>0</formula>
    </cfRule>
  </conditionalFormatting>
  <conditionalFormatting sqref="B375:N375">
    <cfRule type="cellIs" dxfId="1490" priority="497" operator="lessThan">
      <formula>0</formula>
    </cfRule>
  </conditionalFormatting>
  <conditionalFormatting sqref="N372">
    <cfRule type="cellIs" dxfId="1489" priority="498" operator="lessThan">
      <formula>0</formula>
    </cfRule>
  </conditionalFormatting>
  <conditionalFormatting sqref="B375:N375">
    <cfRule type="cellIs" dxfId="1488" priority="499" operator="lessThan">
      <formula>0</formula>
    </cfRule>
  </conditionalFormatting>
  <conditionalFormatting sqref="B375:N375">
    <cfRule type="cellIs" dxfId="1487" priority="500" operator="lessThan">
      <formula>0</formula>
    </cfRule>
  </conditionalFormatting>
  <conditionalFormatting sqref="B375:N375">
    <cfRule type="cellIs" dxfId="1486" priority="501" operator="lessThan">
      <formula>0</formula>
    </cfRule>
  </conditionalFormatting>
  <conditionalFormatting sqref="B375:N375">
    <cfRule type="cellIs" dxfId="1485" priority="502" operator="lessThan">
      <formula>0</formula>
    </cfRule>
  </conditionalFormatting>
  <conditionalFormatting sqref="B375:N375">
    <cfRule type="cellIs" dxfId="1484" priority="503" operator="lessThan">
      <formula>0</formula>
    </cfRule>
  </conditionalFormatting>
  <conditionalFormatting sqref="B375:N375">
    <cfRule type="cellIs" dxfId="1483" priority="504" operator="lessThan">
      <formula>0</formula>
    </cfRule>
  </conditionalFormatting>
  <conditionalFormatting sqref="B375:N375">
    <cfRule type="cellIs" dxfId="1482" priority="505" operator="lessThan">
      <formula>0</formula>
    </cfRule>
  </conditionalFormatting>
  <conditionalFormatting sqref="N378">
    <cfRule type="cellIs" dxfId="1481" priority="506" operator="lessThan">
      <formula>0</formula>
    </cfRule>
  </conditionalFormatting>
  <conditionalFormatting sqref="N331">
    <cfRule type="cellIs" dxfId="1480" priority="507" operator="lessThan">
      <formula>0</formula>
    </cfRule>
  </conditionalFormatting>
  <conditionalFormatting sqref="N337">
    <cfRule type="cellIs" dxfId="1479" priority="508" operator="lessThan">
      <formula>0</formula>
    </cfRule>
  </conditionalFormatting>
  <conditionalFormatting sqref="N337">
    <cfRule type="cellIs" dxfId="1478" priority="509" operator="lessThan">
      <formula>0</formula>
    </cfRule>
  </conditionalFormatting>
  <conditionalFormatting sqref="N343">
    <cfRule type="cellIs" dxfId="1477" priority="510" operator="lessThan">
      <formula>0</formula>
    </cfRule>
  </conditionalFormatting>
  <conditionalFormatting sqref="N343">
    <cfRule type="cellIs" dxfId="1476" priority="511" operator="lessThan">
      <formula>0</formula>
    </cfRule>
  </conditionalFormatting>
  <conditionalFormatting sqref="N349">
    <cfRule type="cellIs" dxfId="1475" priority="512" operator="lessThan">
      <formula>0</formula>
    </cfRule>
  </conditionalFormatting>
  <conditionalFormatting sqref="N349">
    <cfRule type="cellIs" dxfId="1474" priority="513" operator="lessThan">
      <formula>0</formula>
    </cfRule>
  </conditionalFormatting>
  <conditionalFormatting sqref="N355">
    <cfRule type="cellIs" dxfId="1473" priority="514" operator="lessThan">
      <formula>0</formula>
    </cfRule>
  </conditionalFormatting>
  <conditionalFormatting sqref="N355">
    <cfRule type="cellIs" dxfId="1472" priority="515" operator="lessThan">
      <formula>0</formula>
    </cfRule>
  </conditionalFormatting>
  <conditionalFormatting sqref="N361">
    <cfRule type="cellIs" dxfId="1471" priority="516" operator="lessThan">
      <formula>0</formula>
    </cfRule>
  </conditionalFormatting>
  <conditionalFormatting sqref="N361">
    <cfRule type="cellIs" dxfId="1470" priority="517" operator="lessThan">
      <formula>0</formula>
    </cfRule>
  </conditionalFormatting>
  <conditionalFormatting sqref="N367">
    <cfRule type="cellIs" dxfId="1469" priority="518" operator="lessThan">
      <formula>0</formula>
    </cfRule>
  </conditionalFormatting>
  <conditionalFormatting sqref="N367">
    <cfRule type="cellIs" dxfId="1468" priority="519" operator="lessThan">
      <formula>0</formula>
    </cfRule>
  </conditionalFormatting>
  <conditionalFormatting sqref="N373">
    <cfRule type="cellIs" dxfId="1467" priority="520" operator="lessThan">
      <formula>0</formula>
    </cfRule>
  </conditionalFormatting>
  <conditionalFormatting sqref="N373">
    <cfRule type="cellIs" dxfId="1466" priority="521" operator="lessThan">
      <formula>0</formula>
    </cfRule>
  </conditionalFormatting>
  <conditionalFormatting sqref="C385:M385">
    <cfRule type="cellIs" dxfId="1465" priority="522" operator="lessThan">
      <formula>0</formula>
    </cfRule>
  </conditionalFormatting>
  <conditionalFormatting sqref="C385:M385">
    <cfRule type="cellIs" dxfId="1464" priority="523" operator="lessThan">
      <formula>0</formula>
    </cfRule>
  </conditionalFormatting>
  <conditionalFormatting sqref="H385">
    <cfRule type="cellIs" dxfId="1463" priority="524" operator="lessThan">
      <formula>0</formula>
    </cfRule>
  </conditionalFormatting>
  <conditionalFormatting sqref="B385">
    <cfRule type="cellIs" dxfId="1462" priority="525" operator="lessThan">
      <formula>0</formula>
    </cfRule>
  </conditionalFormatting>
  <conditionalFormatting sqref="B385">
    <cfRule type="cellIs" dxfId="1461" priority="526" operator="lessThan">
      <formula>0</formula>
    </cfRule>
  </conditionalFormatting>
  <conditionalFormatting sqref="B381:N381">
    <cfRule type="cellIs" dxfId="1460" priority="527" operator="lessThan">
      <formula>0</formula>
    </cfRule>
  </conditionalFormatting>
  <conditionalFormatting sqref="B381:N381">
    <cfRule type="cellIs" dxfId="1459" priority="528" operator="lessThan">
      <formula>0</formula>
    </cfRule>
  </conditionalFormatting>
  <conditionalFormatting sqref="B381:N381">
    <cfRule type="cellIs" dxfId="1458" priority="529" operator="lessThan">
      <formula>0</formula>
    </cfRule>
  </conditionalFormatting>
  <conditionalFormatting sqref="B381:N381">
    <cfRule type="cellIs" dxfId="1457" priority="530" operator="lessThan">
      <formula>0</formula>
    </cfRule>
  </conditionalFormatting>
  <conditionalFormatting sqref="B381:N381">
    <cfRule type="cellIs" dxfId="1456" priority="531" operator="lessThan">
      <formula>0</formula>
    </cfRule>
  </conditionalFormatting>
  <conditionalFormatting sqref="B381:N381">
    <cfRule type="cellIs" dxfId="1455" priority="532" operator="lessThan">
      <formula>0</formula>
    </cfRule>
  </conditionalFormatting>
  <conditionalFormatting sqref="B381:N381">
    <cfRule type="cellIs" dxfId="1454" priority="533" operator="lessThan">
      <formula>0</formula>
    </cfRule>
  </conditionalFormatting>
  <conditionalFormatting sqref="B381:N381">
    <cfRule type="cellIs" dxfId="1453" priority="534" operator="lessThan">
      <formula>0</formula>
    </cfRule>
  </conditionalFormatting>
  <conditionalFormatting sqref="N384">
    <cfRule type="cellIs" dxfId="1452" priority="535" operator="lessThan">
      <formula>0</formula>
    </cfRule>
  </conditionalFormatting>
  <conditionalFormatting sqref="N385">
    <cfRule type="cellIs" dxfId="1451" priority="536" operator="lessThan">
      <formula>0</formula>
    </cfRule>
  </conditionalFormatting>
  <conditionalFormatting sqref="N385">
    <cfRule type="cellIs" dxfId="1450" priority="537" operator="lessThan">
      <formula>0</formula>
    </cfRule>
  </conditionalFormatting>
  <conditionalFormatting sqref="C391:M391">
    <cfRule type="cellIs" dxfId="1449" priority="538" operator="lessThan">
      <formula>0</formula>
    </cfRule>
  </conditionalFormatting>
  <conditionalFormatting sqref="C391:M391">
    <cfRule type="cellIs" dxfId="1448" priority="539" operator="lessThan">
      <formula>0</formula>
    </cfRule>
  </conditionalFormatting>
  <conditionalFormatting sqref="H391">
    <cfRule type="cellIs" dxfId="1447" priority="540" operator="lessThan">
      <formula>0</formula>
    </cfRule>
  </conditionalFormatting>
  <conditionalFormatting sqref="B391">
    <cfRule type="cellIs" dxfId="1446" priority="541" operator="lessThan">
      <formula>0</formula>
    </cfRule>
  </conditionalFormatting>
  <conditionalFormatting sqref="B391">
    <cfRule type="cellIs" dxfId="1445" priority="542" operator="lessThan">
      <formula>0</formula>
    </cfRule>
  </conditionalFormatting>
  <conditionalFormatting sqref="B387:N387">
    <cfRule type="cellIs" dxfId="1444" priority="543" operator="lessThan">
      <formula>0</formula>
    </cfRule>
  </conditionalFormatting>
  <conditionalFormatting sqref="B387:N387">
    <cfRule type="cellIs" dxfId="1443" priority="544" operator="lessThan">
      <formula>0</formula>
    </cfRule>
  </conditionalFormatting>
  <conditionalFormatting sqref="B387:N387">
    <cfRule type="cellIs" dxfId="1442" priority="545" operator="lessThan">
      <formula>0</formula>
    </cfRule>
  </conditionalFormatting>
  <conditionalFormatting sqref="B387:N387">
    <cfRule type="cellIs" dxfId="1441" priority="546" operator="lessThan">
      <formula>0</formula>
    </cfRule>
  </conditionalFormatting>
  <conditionalFormatting sqref="B387:N387">
    <cfRule type="cellIs" dxfId="1440" priority="547" operator="lessThan">
      <formula>0</formula>
    </cfRule>
  </conditionalFormatting>
  <conditionalFormatting sqref="B387:N387">
    <cfRule type="cellIs" dxfId="1439" priority="548" operator="lessThan">
      <formula>0</formula>
    </cfRule>
  </conditionalFormatting>
  <conditionalFormatting sqref="B387:N387">
    <cfRule type="cellIs" dxfId="1438" priority="549" operator="lessThan">
      <formula>0</formula>
    </cfRule>
  </conditionalFormatting>
  <conditionalFormatting sqref="B387:N387">
    <cfRule type="cellIs" dxfId="1437" priority="550" operator="lessThan">
      <formula>0</formula>
    </cfRule>
  </conditionalFormatting>
  <conditionalFormatting sqref="N390">
    <cfRule type="cellIs" dxfId="1436" priority="551" operator="lessThan">
      <formula>0</formula>
    </cfRule>
  </conditionalFormatting>
  <conditionalFormatting sqref="N391">
    <cfRule type="cellIs" dxfId="1435" priority="552" operator="lessThan">
      <formula>0</formula>
    </cfRule>
  </conditionalFormatting>
  <conditionalFormatting sqref="N391">
    <cfRule type="cellIs" dxfId="1434" priority="553" operator="lessThan">
      <formula>0</formula>
    </cfRule>
  </conditionalFormatting>
  <conditionalFormatting sqref="C397:M397">
    <cfRule type="cellIs" dxfId="1433" priority="554" operator="lessThan">
      <formula>0</formula>
    </cfRule>
  </conditionalFormatting>
  <conditionalFormatting sqref="C397:M397">
    <cfRule type="cellIs" dxfId="1432" priority="555" operator="lessThan">
      <formula>0</formula>
    </cfRule>
  </conditionalFormatting>
  <conditionalFormatting sqref="H397">
    <cfRule type="cellIs" dxfId="1431" priority="556" operator="lessThan">
      <formula>0</formula>
    </cfRule>
  </conditionalFormatting>
  <conditionalFormatting sqref="B397">
    <cfRule type="cellIs" dxfId="1430" priority="557" operator="lessThan">
      <formula>0</formula>
    </cfRule>
  </conditionalFormatting>
  <conditionalFormatting sqref="B397">
    <cfRule type="cellIs" dxfId="1429" priority="558" operator="lessThan">
      <formula>0</formula>
    </cfRule>
  </conditionalFormatting>
  <conditionalFormatting sqref="B393:N393">
    <cfRule type="cellIs" dxfId="1428" priority="559" operator="lessThan">
      <formula>0</formula>
    </cfRule>
  </conditionalFormatting>
  <conditionalFormatting sqref="B393:N393">
    <cfRule type="cellIs" dxfId="1427" priority="560" operator="lessThan">
      <formula>0</formula>
    </cfRule>
  </conditionalFormatting>
  <conditionalFormatting sqref="B393:N393">
    <cfRule type="cellIs" dxfId="1426" priority="561" operator="lessThan">
      <formula>0</formula>
    </cfRule>
  </conditionalFormatting>
  <conditionalFormatting sqref="B393:N393">
    <cfRule type="cellIs" dxfId="1425" priority="562" operator="lessThan">
      <formula>0</formula>
    </cfRule>
  </conditionalFormatting>
  <conditionalFormatting sqref="B393:N393">
    <cfRule type="cellIs" dxfId="1424" priority="563" operator="lessThan">
      <formula>0</formula>
    </cfRule>
  </conditionalFormatting>
  <conditionalFormatting sqref="B393:N393">
    <cfRule type="cellIs" dxfId="1423" priority="564" operator="lessThan">
      <formula>0</formula>
    </cfRule>
  </conditionalFormatting>
  <conditionalFormatting sqref="B393:N393">
    <cfRule type="cellIs" dxfId="1422" priority="565" operator="lessThan">
      <formula>0</formula>
    </cfRule>
  </conditionalFormatting>
  <conditionalFormatting sqref="B393:N393">
    <cfRule type="cellIs" dxfId="1421" priority="566" operator="lessThan">
      <formula>0</formula>
    </cfRule>
  </conditionalFormatting>
  <conditionalFormatting sqref="N396">
    <cfRule type="cellIs" dxfId="1420" priority="567" operator="lessThan">
      <formula>0</formula>
    </cfRule>
  </conditionalFormatting>
  <conditionalFormatting sqref="N397">
    <cfRule type="cellIs" dxfId="1419" priority="568" operator="lessThan">
      <formula>0</formula>
    </cfRule>
  </conditionalFormatting>
  <conditionalFormatting sqref="N397">
    <cfRule type="cellIs" dxfId="1418" priority="569" operator="lessThan">
      <formula>0</formula>
    </cfRule>
  </conditionalFormatting>
  <conditionalFormatting sqref="C403:M403">
    <cfRule type="cellIs" dxfId="1417" priority="570" operator="lessThan">
      <formula>0</formula>
    </cfRule>
  </conditionalFormatting>
  <conditionalFormatting sqref="C403:M403">
    <cfRule type="cellIs" dxfId="1416" priority="571" operator="lessThan">
      <formula>0</formula>
    </cfRule>
  </conditionalFormatting>
  <conditionalFormatting sqref="H403">
    <cfRule type="cellIs" dxfId="1415" priority="572" operator="lessThan">
      <formula>0</formula>
    </cfRule>
  </conditionalFormatting>
  <conditionalFormatting sqref="B403">
    <cfRule type="cellIs" dxfId="1414" priority="573" operator="lessThan">
      <formula>0</formula>
    </cfRule>
  </conditionalFormatting>
  <conditionalFormatting sqref="B403">
    <cfRule type="cellIs" dxfId="1413" priority="574" operator="lessThan">
      <formula>0</formula>
    </cfRule>
  </conditionalFormatting>
  <conditionalFormatting sqref="B399:N399">
    <cfRule type="cellIs" dxfId="1412" priority="575" operator="lessThan">
      <formula>0</formula>
    </cfRule>
  </conditionalFormatting>
  <conditionalFormatting sqref="B399:N399">
    <cfRule type="cellIs" dxfId="1411" priority="576" operator="lessThan">
      <formula>0</formula>
    </cfRule>
  </conditionalFormatting>
  <conditionalFormatting sqref="B399:N399">
    <cfRule type="cellIs" dxfId="1410" priority="577" operator="lessThan">
      <formula>0</formula>
    </cfRule>
  </conditionalFormatting>
  <conditionalFormatting sqref="B399:N399">
    <cfRule type="cellIs" dxfId="1409" priority="578" operator="lessThan">
      <formula>0</formula>
    </cfRule>
  </conditionalFormatting>
  <conditionalFormatting sqref="B399:N399">
    <cfRule type="cellIs" dxfId="1408" priority="579" operator="lessThan">
      <formula>0</formula>
    </cfRule>
  </conditionalFormatting>
  <conditionalFormatting sqref="B399:N399">
    <cfRule type="cellIs" dxfId="1407" priority="580" operator="lessThan">
      <formula>0</formula>
    </cfRule>
  </conditionalFormatting>
  <conditionalFormatting sqref="B399:N399">
    <cfRule type="cellIs" dxfId="1406" priority="581" operator="lessThan">
      <formula>0</formula>
    </cfRule>
  </conditionalFormatting>
  <conditionalFormatting sqref="B399:N399">
    <cfRule type="cellIs" dxfId="1405" priority="582" operator="lessThan">
      <formula>0</formula>
    </cfRule>
  </conditionalFormatting>
  <conditionalFormatting sqref="N402">
    <cfRule type="cellIs" dxfId="1404" priority="583" operator="lessThan">
      <formula>0</formula>
    </cfRule>
  </conditionalFormatting>
  <conditionalFormatting sqref="N403">
    <cfRule type="cellIs" dxfId="1403" priority="584" operator="lessThan">
      <formula>0</formula>
    </cfRule>
  </conditionalFormatting>
  <conditionalFormatting sqref="N403">
    <cfRule type="cellIs" dxfId="1402" priority="585" operator="lessThan">
      <formula>0</formula>
    </cfRule>
  </conditionalFormatting>
  <conditionalFormatting sqref="C409:M409">
    <cfRule type="cellIs" dxfId="1401" priority="586" operator="lessThan">
      <formula>0</formula>
    </cfRule>
  </conditionalFormatting>
  <conditionalFormatting sqref="C409:M409">
    <cfRule type="cellIs" dxfId="1400" priority="587" operator="lessThan">
      <formula>0</formula>
    </cfRule>
  </conditionalFormatting>
  <conditionalFormatting sqref="H409">
    <cfRule type="cellIs" dxfId="1399" priority="588" operator="lessThan">
      <formula>0</formula>
    </cfRule>
  </conditionalFormatting>
  <conditionalFormatting sqref="B409">
    <cfRule type="cellIs" dxfId="1398" priority="589" operator="lessThan">
      <formula>0</formula>
    </cfRule>
  </conditionalFormatting>
  <conditionalFormatting sqref="B409">
    <cfRule type="cellIs" dxfId="1397" priority="590" operator="lessThan">
      <formula>0</formula>
    </cfRule>
  </conditionalFormatting>
  <conditionalFormatting sqref="B405:N405">
    <cfRule type="cellIs" dxfId="1396" priority="591" operator="lessThan">
      <formula>0</formula>
    </cfRule>
  </conditionalFormatting>
  <conditionalFormatting sqref="B405:N405">
    <cfRule type="cellIs" dxfId="1395" priority="592" operator="lessThan">
      <formula>0</formula>
    </cfRule>
  </conditionalFormatting>
  <conditionalFormatting sqref="B405:N405">
    <cfRule type="cellIs" dxfId="1394" priority="593" operator="lessThan">
      <formula>0</formula>
    </cfRule>
  </conditionalFormatting>
  <conditionalFormatting sqref="B405:N405">
    <cfRule type="cellIs" dxfId="1393" priority="594" operator="lessThan">
      <formula>0</formula>
    </cfRule>
  </conditionalFormatting>
  <conditionalFormatting sqref="B405:N405">
    <cfRule type="cellIs" dxfId="1392" priority="595" operator="lessThan">
      <formula>0</formula>
    </cfRule>
  </conditionalFormatting>
  <conditionalFormatting sqref="B405:N405">
    <cfRule type="cellIs" dxfId="1391" priority="596" operator="lessThan">
      <formula>0</formula>
    </cfRule>
  </conditionalFormatting>
  <conditionalFormatting sqref="B405:N405">
    <cfRule type="cellIs" dxfId="1390" priority="597" operator="lessThan">
      <formula>0</formula>
    </cfRule>
  </conditionalFormatting>
  <conditionalFormatting sqref="B405:N405">
    <cfRule type="cellIs" dxfId="1389" priority="598" operator="lessThan">
      <formula>0</formula>
    </cfRule>
  </conditionalFormatting>
  <conditionalFormatting sqref="N408">
    <cfRule type="cellIs" dxfId="1388" priority="599" operator="lessThan">
      <formula>0</formula>
    </cfRule>
  </conditionalFormatting>
  <conditionalFormatting sqref="C415:M415">
    <cfRule type="cellIs" dxfId="1387" priority="600" operator="lessThan">
      <formula>0</formula>
    </cfRule>
  </conditionalFormatting>
  <conditionalFormatting sqref="C415:M415">
    <cfRule type="cellIs" dxfId="1386" priority="601" operator="lessThan">
      <formula>0</formula>
    </cfRule>
  </conditionalFormatting>
  <conditionalFormatting sqref="H415">
    <cfRule type="cellIs" dxfId="1385" priority="602" operator="lessThan">
      <formula>0</formula>
    </cfRule>
  </conditionalFormatting>
  <conditionalFormatting sqref="B415">
    <cfRule type="cellIs" dxfId="1384" priority="603" operator="lessThan">
      <formula>0</formula>
    </cfRule>
  </conditionalFormatting>
  <conditionalFormatting sqref="B415">
    <cfRule type="cellIs" dxfId="1383" priority="604" operator="lessThan">
      <formula>0</formula>
    </cfRule>
  </conditionalFormatting>
  <conditionalFormatting sqref="B411:N411">
    <cfRule type="cellIs" dxfId="1382" priority="605" operator="lessThan">
      <formula>0</formula>
    </cfRule>
  </conditionalFormatting>
  <conditionalFormatting sqref="B411:N411">
    <cfRule type="cellIs" dxfId="1381" priority="606" operator="lessThan">
      <formula>0</formula>
    </cfRule>
  </conditionalFormatting>
  <conditionalFormatting sqref="B411:N411">
    <cfRule type="cellIs" dxfId="1380" priority="607" operator="lessThan">
      <formula>0</formula>
    </cfRule>
  </conditionalFormatting>
  <conditionalFormatting sqref="B411:N411">
    <cfRule type="cellIs" dxfId="1379" priority="608" operator="lessThan">
      <formula>0</formula>
    </cfRule>
  </conditionalFormatting>
  <conditionalFormatting sqref="B411:N411">
    <cfRule type="cellIs" dxfId="1378" priority="609" operator="lessThan">
      <formula>0</formula>
    </cfRule>
  </conditionalFormatting>
  <conditionalFormatting sqref="B411:N411">
    <cfRule type="cellIs" dxfId="1377" priority="610" operator="lessThan">
      <formula>0</formula>
    </cfRule>
  </conditionalFormatting>
  <conditionalFormatting sqref="B411:N411">
    <cfRule type="cellIs" dxfId="1376" priority="611" operator="lessThan">
      <formula>0</formula>
    </cfRule>
  </conditionalFormatting>
  <conditionalFormatting sqref="B411:N411">
    <cfRule type="cellIs" dxfId="1375" priority="612" operator="lessThan">
      <formula>0</formula>
    </cfRule>
  </conditionalFormatting>
  <conditionalFormatting sqref="N414">
    <cfRule type="cellIs" dxfId="1374" priority="613" operator="lessThan">
      <formula>0</formula>
    </cfRule>
  </conditionalFormatting>
  <conditionalFormatting sqref="N415">
    <cfRule type="cellIs" dxfId="1373" priority="614" operator="lessThan">
      <formula>0</formula>
    </cfRule>
  </conditionalFormatting>
  <conditionalFormatting sqref="N415">
    <cfRule type="cellIs" dxfId="1372" priority="615" operator="lessThan">
      <formula>0</formula>
    </cfRule>
  </conditionalFormatting>
  <conditionalFormatting sqref="C421:M421">
    <cfRule type="cellIs" dxfId="1371" priority="616" operator="lessThan">
      <formula>0</formula>
    </cfRule>
  </conditionalFormatting>
  <conditionalFormatting sqref="C421:M421">
    <cfRule type="cellIs" dxfId="1370" priority="617" operator="lessThan">
      <formula>0</formula>
    </cfRule>
  </conditionalFormatting>
  <conditionalFormatting sqref="H421">
    <cfRule type="cellIs" dxfId="1369" priority="618" operator="lessThan">
      <formula>0</formula>
    </cfRule>
  </conditionalFormatting>
  <conditionalFormatting sqref="B421">
    <cfRule type="cellIs" dxfId="1368" priority="619" operator="lessThan">
      <formula>0</formula>
    </cfRule>
  </conditionalFormatting>
  <conditionalFormatting sqref="B421">
    <cfRule type="cellIs" dxfId="1367" priority="620" operator="lessThan">
      <formula>0</formula>
    </cfRule>
  </conditionalFormatting>
  <conditionalFormatting sqref="B417:N417">
    <cfRule type="cellIs" dxfId="1366" priority="621" operator="lessThan">
      <formula>0</formula>
    </cfRule>
  </conditionalFormatting>
  <conditionalFormatting sqref="B417:N417">
    <cfRule type="cellIs" dxfId="1365" priority="622" operator="lessThan">
      <formula>0</formula>
    </cfRule>
  </conditionalFormatting>
  <conditionalFormatting sqref="B417:N417">
    <cfRule type="cellIs" dxfId="1364" priority="623" operator="lessThan">
      <formula>0</formula>
    </cfRule>
  </conditionalFormatting>
  <conditionalFormatting sqref="B417:N417">
    <cfRule type="cellIs" dxfId="1363" priority="624" operator="lessThan">
      <formula>0</formula>
    </cfRule>
  </conditionalFormatting>
  <conditionalFormatting sqref="B417:N417">
    <cfRule type="cellIs" dxfId="1362" priority="625" operator="lessThan">
      <formula>0</formula>
    </cfRule>
  </conditionalFormatting>
  <conditionalFormatting sqref="B417:N417">
    <cfRule type="cellIs" dxfId="1361" priority="626" operator="lessThan">
      <formula>0</formula>
    </cfRule>
  </conditionalFormatting>
  <conditionalFormatting sqref="B417:N417">
    <cfRule type="cellIs" dxfId="1360" priority="627" operator="lessThan">
      <formula>0</formula>
    </cfRule>
  </conditionalFormatting>
  <conditionalFormatting sqref="B417:N417">
    <cfRule type="cellIs" dxfId="1359" priority="628" operator="lessThan">
      <formula>0</formula>
    </cfRule>
  </conditionalFormatting>
  <conditionalFormatting sqref="N420">
    <cfRule type="cellIs" dxfId="1358" priority="629" operator="lessThan">
      <formula>0</formula>
    </cfRule>
  </conditionalFormatting>
  <conditionalFormatting sqref="N421">
    <cfRule type="cellIs" dxfId="1357" priority="630" operator="lessThan">
      <formula>0</formula>
    </cfRule>
  </conditionalFormatting>
  <conditionalFormatting sqref="N421">
    <cfRule type="cellIs" dxfId="1356" priority="631" operator="lessThan">
      <formula>0</formula>
    </cfRule>
  </conditionalFormatting>
  <conditionalFormatting sqref="C428:M428">
    <cfRule type="cellIs" dxfId="1355" priority="632" operator="lessThan">
      <formula>0</formula>
    </cfRule>
  </conditionalFormatting>
  <conditionalFormatting sqref="C428:M428">
    <cfRule type="cellIs" dxfId="1354" priority="633" operator="lessThan">
      <formula>0</formula>
    </cfRule>
  </conditionalFormatting>
  <conditionalFormatting sqref="H428">
    <cfRule type="cellIs" dxfId="1353" priority="634" operator="lessThan">
      <formula>0</formula>
    </cfRule>
  </conditionalFormatting>
  <conditionalFormatting sqref="B428">
    <cfRule type="cellIs" dxfId="1352" priority="635" operator="lessThan">
      <formula>0</formula>
    </cfRule>
  </conditionalFormatting>
  <conditionalFormatting sqref="B428">
    <cfRule type="cellIs" dxfId="1351" priority="636" operator="lessThan">
      <formula>0</formula>
    </cfRule>
  </conditionalFormatting>
  <conditionalFormatting sqref="B424:N424">
    <cfRule type="cellIs" dxfId="1350" priority="637" operator="lessThan">
      <formula>0</formula>
    </cfRule>
  </conditionalFormatting>
  <conditionalFormatting sqref="B424:N424">
    <cfRule type="cellIs" dxfId="1349" priority="638" operator="lessThan">
      <formula>0</formula>
    </cfRule>
  </conditionalFormatting>
  <conditionalFormatting sqref="B424:N424">
    <cfRule type="cellIs" dxfId="1348" priority="639" operator="lessThan">
      <formula>0</formula>
    </cfRule>
  </conditionalFormatting>
  <conditionalFormatting sqref="B424:N424">
    <cfRule type="cellIs" dxfId="1347" priority="640" operator="lessThan">
      <formula>0</formula>
    </cfRule>
  </conditionalFormatting>
  <conditionalFormatting sqref="B424:N424">
    <cfRule type="cellIs" dxfId="1346" priority="641" operator="lessThan">
      <formula>0</formula>
    </cfRule>
  </conditionalFormatting>
  <conditionalFormatting sqref="B424:N424">
    <cfRule type="cellIs" dxfId="1345" priority="642" operator="lessThan">
      <formula>0</formula>
    </cfRule>
  </conditionalFormatting>
  <conditionalFormatting sqref="B424:N424">
    <cfRule type="cellIs" dxfId="1344" priority="643" operator="lessThan">
      <formula>0</formula>
    </cfRule>
  </conditionalFormatting>
  <conditionalFormatting sqref="B424:N424">
    <cfRule type="cellIs" dxfId="1343" priority="644" operator="lessThan">
      <formula>0</formula>
    </cfRule>
  </conditionalFormatting>
  <conditionalFormatting sqref="N427">
    <cfRule type="cellIs" dxfId="1342" priority="645" operator="lessThan">
      <formula>0</formula>
    </cfRule>
  </conditionalFormatting>
  <conditionalFormatting sqref="N428">
    <cfRule type="cellIs" dxfId="1341" priority="646" operator="lessThan">
      <formula>0</formula>
    </cfRule>
  </conditionalFormatting>
  <conditionalFormatting sqref="N428">
    <cfRule type="cellIs" dxfId="1340" priority="647" operator="lessThan">
      <formula>0</formula>
    </cfRule>
  </conditionalFormatting>
  <conditionalFormatting sqref="C434:M434">
    <cfRule type="cellIs" dxfId="1339" priority="648" operator="lessThan">
      <formula>0</formula>
    </cfRule>
  </conditionalFormatting>
  <conditionalFormatting sqref="C434:M434">
    <cfRule type="cellIs" dxfId="1338" priority="649" operator="lessThan">
      <formula>0</formula>
    </cfRule>
  </conditionalFormatting>
  <conditionalFormatting sqref="H434">
    <cfRule type="cellIs" dxfId="1337" priority="650" operator="lessThan">
      <formula>0</formula>
    </cfRule>
  </conditionalFormatting>
  <conditionalFormatting sqref="B434">
    <cfRule type="cellIs" dxfId="1336" priority="651" operator="lessThan">
      <formula>0</formula>
    </cfRule>
  </conditionalFormatting>
  <conditionalFormatting sqref="B434">
    <cfRule type="cellIs" dxfId="1335" priority="652" operator="lessThan">
      <formula>0</formula>
    </cfRule>
  </conditionalFormatting>
  <conditionalFormatting sqref="B430:N430">
    <cfRule type="cellIs" dxfId="1334" priority="653" operator="lessThan">
      <formula>0</formula>
    </cfRule>
  </conditionalFormatting>
  <conditionalFormatting sqref="B430:N430">
    <cfRule type="cellIs" dxfId="1333" priority="654" operator="lessThan">
      <formula>0</formula>
    </cfRule>
  </conditionalFormatting>
  <conditionalFormatting sqref="B430:N430">
    <cfRule type="cellIs" dxfId="1332" priority="655" operator="lessThan">
      <formula>0</formula>
    </cfRule>
  </conditionalFormatting>
  <conditionalFormatting sqref="B430:N430">
    <cfRule type="cellIs" dxfId="1331" priority="656" operator="lessThan">
      <formula>0</formula>
    </cfRule>
  </conditionalFormatting>
  <conditionalFormatting sqref="B430:N430">
    <cfRule type="cellIs" dxfId="1330" priority="657" operator="lessThan">
      <formula>0</formula>
    </cfRule>
  </conditionalFormatting>
  <conditionalFormatting sqref="B430:N430">
    <cfRule type="cellIs" dxfId="1329" priority="658" operator="lessThan">
      <formula>0</formula>
    </cfRule>
  </conditionalFormatting>
  <conditionalFormatting sqref="B430:N430">
    <cfRule type="cellIs" dxfId="1328" priority="659" operator="lessThan">
      <formula>0</formula>
    </cfRule>
  </conditionalFormatting>
  <conditionalFormatting sqref="B430:N430">
    <cfRule type="cellIs" dxfId="1327" priority="660" operator="lessThan">
      <formula>0</formula>
    </cfRule>
  </conditionalFormatting>
  <conditionalFormatting sqref="N433">
    <cfRule type="cellIs" dxfId="1326" priority="661" operator="lessThan">
      <formula>0</formula>
    </cfRule>
  </conditionalFormatting>
  <conditionalFormatting sqref="N434">
    <cfRule type="cellIs" dxfId="1325" priority="662" operator="lessThan">
      <formula>0</formula>
    </cfRule>
  </conditionalFormatting>
  <conditionalFormatting sqref="N434">
    <cfRule type="cellIs" dxfId="1324" priority="663" operator="lessThan">
      <formula>0</formula>
    </cfRule>
  </conditionalFormatting>
  <conditionalFormatting sqref="C437:C440">
    <cfRule type="expression" dxfId="1323" priority="664">
      <formula>C437/B437&gt;1</formula>
    </cfRule>
  </conditionalFormatting>
  <conditionalFormatting sqref="C437:C440">
    <cfRule type="expression" dxfId="1322" priority="665">
      <formula>C437/B437&lt;1</formula>
    </cfRule>
  </conditionalFormatting>
  <conditionalFormatting sqref="D437:N440">
    <cfRule type="cellIs" dxfId="1321" priority="666" operator="lessThan">
      <formula>0</formula>
    </cfRule>
  </conditionalFormatting>
  <conditionalFormatting sqref="D437:N440">
    <cfRule type="expression" dxfId="1320" priority="667">
      <formula>D437/C437&gt;1</formula>
    </cfRule>
  </conditionalFormatting>
  <conditionalFormatting sqref="D437:N440">
    <cfRule type="expression" dxfId="1319" priority="668">
      <formula>D437/C437&lt;1</formula>
    </cfRule>
  </conditionalFormatting>
  <conditionalFormatting sqref="B437:B440">
    <cfRule type="cellIs" dxfId="1318" priority="669" operator="lessThan">
      <formula>0</formula>
    </cfRule>
  </conditionalFormatting>
  <conditionalFormatting sqref="B437:B440 B510:N510 B518:N518 B533:N533 B547:N547">
    <cfRule type="expression" dxfId="1317" priority="670">
      <formula>B437/#REF!&gt;1</formula>
    </cfRule>
  </conditionalFormatting>
  <conditionalFormatting sqref="B437:B440 B510:N510 B518:N518 B533:N533 B547:N547">
    <cfRule type="expression" dxfId="1316" priority="671">
      <formula>B437/#REF!&lt;1</formula>
    </cfRule>
  </conditionalFormatting>
  <conditionalFormatting sqref="B470">
    <cfRule type="cellIs" dxfId="1315" priority="672" operator="lessThan">
      <formula>0</formula>
    </cfRule>
  </conditionalFormatting>
  <conditionalFormatting sqref="B470">
    <cfRule type="expression" dxfId="1314" priority="673">
      <formula>B470/#REF!&gt;1</formula>
    </cfRule>
  </conditionalFormatting>
  <conditionalFormatting sqref="B470">
    <cfRule type="expression" dxfId="1313" priority="674">
      <formula>B470/#REF!&lt;1</formula>
    </cfRule>
  </conditionalFormatting>
  <conditionalFormatting sqref="C470">
    <cfRule type="cellIs" dxfId="1312" priority="675" operator="lessThan">
      <formula>0</formula>
    </cfRule>
  </conditionalFormatting>
  <conditionalFormatting sqref="C470">
    <cfRule type="expression" dxfId="1311" priority="676">
      <formula>C470/B470&gt;1</formula>
    </cfRule>
  </conditionalFormatting>
  <conditionalFormatting sqref="C470">
    <cfRule type="expression" dxfId="1310" priority="677">
      <formula>C470/B470&lt;1</formula>
    </cfRule>
  </conditionalFormatting>
  <conditionalFormatting sqref="D470">
    <cfRule type="cellIs" dxfId="1309" priority="678" operator="lessThan">
      <formula>0</formula>
    </cfRule>
  </conditionalFormatting>
  <conditionalFormatting sqref="D470">
    <cfRule type="expression" dxfId="1308" priority="679">
      <formula>D470/C470&gt;1</formula>
    </cfRule>
  </conditionalFormatting>
  <conditionalFormatting sqref="D470">
    <cfRule type="expression" dxfId="1307" priority="680">
      <formula>D470/C470&lt;1</formula>
    </cfRule>
  </conditionalFormatting>
  <conditionalFormatting sqref="E470">
    <cfRule type="cellIs" dxfId="1306" priority="681" operator="lessThan">
      <formula>0</formula>
    </cfRule>
  </conditionalFormatting>
  <conditionalFormatting sqref="E470">
    <cfRule type="expression" dxfId="1305" priority="682">
      <formula>E470/D470&gt;1</formula>
    </cfRule>
  </conditionalFormatting>
  <conditionalFormatting sqref="E470">
    <cfRule type="expression" dxfId="1304" priority="683">
      <formula>E470/D470&lt;1</formula>
    </cfRule>
  </conditionalFormatting>
  <conditionalFormatting sqref="F470">
    <cfRule type="cellIs" dxfId="1303" priority="684" operator="lessThan">
      <formula>0</formula>
    </cfRule>
  </conditionalFormatting>
  <conditionalFormatting sqref="F470">
    <cfRule type="expression" dxfId="1302" priority="685">
      <formula>F470/E470&gt;1</formula>
    </cfRule>
  </conditionalFormatting>
  <conditionalFormatting sqref="F470">
    <cfRule type="expression" dxfId="1301" priority="686">
      <formula>F470/E470&lt;1</formula>
    </cfRule>
  </conditionalFormatting>
  <conditionalFormatting sqref="G470">
    <cfRule type="cellIs" dxfId="1300" priority="687" operator="lessThan">
      <formula>0</formula>
    </cfRule>
  </conditionalFormatting>
  <conditionalFormatting sqref="G470">
    <cfRule type="expression" dxfId="1299" priority="688">
      <formula>G470/F470&gt;1</formula>
    </cfRule>
  </conditionalFormatting>
  <conditionalFormatting sqref="G470">
    <cfRule type="expression" dxfId="1298" priority="689">
      <formula>G470/F470&lt;1</formula>
    </cfRule>
  </conditionalFormatting>
  <conditionalFormatting sqref="H470">
    <cfRule type="cellIs" dxfId="1297" priority="690" operator="lessThan">
      <formula>0</formula>
    </cfRule>
  </conditionalFormatting>
  <conditionalFormatting sqref="H470">
    <cfRule type="expression" dxfId="1296" priority="691">
      <formula>H470/G470&gt;1</formula>
    </cfRule>
  </conditionalFormatting>
  <conditionalFormatting sqref="H470">
    <cfRule type="expression" dxfId="1295" priority="692">
      <formula>H470/G470&lt;1</formula>
    </cfRule>
  </conditionalFormatting>
  <conditionalFormatting sqref="I470:N470">
    <cfRule type="cellIs" dxfId="1294" priority="693" operator="lessThan">
      <formula>0</formula>
    </cfRule>
  </conditionalFormatting>
  <conditionalFormatting sqref="I470:N470">
    <cfRule type="expression" dxfId="1293" priority="694">
      <formula>I470/H470&gt;1</formula>
    </cfRule>
  </conditionalFormatting>
  <conditionalFormatting sqref="I470:N470">
    <cfRule type="expression" dxfId="1292" priority="695">
      <formula>I470/H470&lt;1</formula>
    </cfRule>
  </conditionalFormatting>
  <conditionalFormatting sqref="B510">
    <cfRule type="cellIs" dxfId="1291" priority="696" operator="lessThan">
      <formula>0</formula>
    </cfRule>
  </conditionalFormatting>
  <conditionalFormatting sqref="B510">
    <cfRule type="expression" dxfId="1290" priority="697">
      <formula>B510/#REF!&gt;1</formula>
    </cfRule>
  </conditionalFormatting>
  <conditionalFormatting sqref="B510">
    <cfRule type="expression" dxfId="1289" priority="698">
      <formula>B510/#REF!&lt;1</formula>
    </cfRule>
  </conditionalFormatting>
  <conditionalFormatting sqref="C510">
    <cfRule type="cellIs" dxfId="1288" priority="699" operator="lessThan">
      <formula>0</formula>
    </cfRule>
  </conditionalFormatting>
  <conditionalFormatting sqref="C510">
    <cfRule type="expression" dxfId="1287" priority="700">
      <formula>C510/B510&gt;1</formula>
    </cfRule>
  </conditionalFormatting>
  <conditionalFormatting sqref="C510">
    <cfRule type="expression" dxfId="1286" priority="701">
      <formula>C510/B510&lt;1</formula>
    </cfRule>
  </conditionalFormatting>
  <conditionalFormatting sqref="D510">
    <cfRule type="cellIs" dxfId="1285" priority="702" operator="lessThan">
      <formula>0</formula>
    </cfRule>
  </conditionalFormatting>
  <conditionalFormatting sqref="D510">
    <cfRule type="expression" dxfId="1284" priority="703">
      <formula>D510/C510&gt;1</formula>
    </cfRule>
  </conditionalFormatting>
  <conditionalFormatting sqref="D510">
    <cfRule type="expression" dxfId="1283" priority="704">
      <formula>D510/C510&lt;1</formula>
    </cfRule>
  </conditionalFormatting>
  <conditionalFormatting sqref="E510">
    <cfRule type="cellIs" dxfId="1282" priority="705" operator="lessThan">
      <formula>0</formula>
    </cfRule>
  </conditionalFormatting>
  <conditionalFormatting sqref="E510">
    <cfRule type="expression" dxfId="1281" priority="706">
      <formula>E510/D510&gt;1</formula>
    </cfRule>
  </conditionalFormatting>
  <conditionalFormatting sqref="E510">
    <cfRule type="expression" dxfId="1280" priority="707">
      <formula>E510/D510&lt;1</formula>
    </cfRule>
  </conditionalFormatting>
  <conditionalFormatting sqref="F510">
    <cfRule type="cellIs" dxfId="1279" priority="708" operator="lessThan">
      <formula>0</formula>
    </cfRule>
  </conditionalFormatting>
  <conditionalFormatting sqref="F510">
    <cfRule type="expression" dxfId="1278" priority="709">
      <formula>F510/E510&gt;1</formula>
    </cfRule>
  </conditionalFormatting>
  <conditionalFormatting sqref="F510">
    <cfRule type="expression" dxfId="1277" priority="710">
      <formula>F510/E510&lt;1</formula>
    </cfRule>
  </conditionalFormatting>
  <conditionalFormatting sqref="G510">
    <cfRule type="cellIs" dxfId="1276" priority="711" operator="lessThan">
      <formula>0</formula>
    </cfRule>
  </conditionalFormatting>
  <conditionalFormatting sqref="G510">
    <cfRule type="expression" dxfId="1275" priority="712">
      <formula>G510/F510&gt;1</formula>
    </cfRule>
  </conditionalFormatting>
  <conditionalFormatting sqref="G510">
    <cfRule type="expression" dxfId="1274" priority="713">
      <formula>G510/F510&lt;1</formula>
    </cfRule>
  </conditionalFormatting>
  <conditionalFormatting sqref="H510">
    <cfRule type="cellIs" dxfId="1273" priority="714" operator="lessThan">
      <formula>0</formula>
    </cfRule>
  </conditionalFormatting>
  <conditionalFormatting sqref="H510">
    <cfRule type="expression" dxfId="1272" priority="715">
      <formula>H510/G510&gt;1</formula>
    </cfRule>
  </conditionalFormatting>
  <conditionalFormatting sqref="H510">
    <cfRule type="expression" dxfId="1271" priority="716">
      <formula>H510/G510&lt;1</formula>
    </cfRule>
  </conditionalFormatting>
  <conditionalFormatting sqref="B518">
    <cfRule type="cellIs" dxfId="1270" priority="717" operator="lessThan">
      <formula>0</formula>
    </cfRule>
  </conditionalFormatting>
  <conditionalFormatting sqref="B518">
    <cfRule type="expression" dxfId="1269" priority="718">
      <formula>B518/#REF!&gt;1</formula>
    </cfRule>
  </conditionalFormatting>
  <conditionalFormatting sqref="B518">
    <cfRule type="expression" dxfId="1268" priority="719">
      <formula>B518/#REF!&lt;1</formula>
    </cfRule>
  </conditionalFormatting>
  <conditionalFormatting sqref="C518">
    <cfRule type="cellIs" dxfId="1267" priority="720" operator="lessThan">
      <formula>0</formula>
    </cfRule>
  </conditionalFormatting>
  <conditionalFormatting sqref="C518">
    <cfRule type="expression" dxfId="1266" priority="721">
      <formula>C518/B518&gt;1</formula>
    </cfRule>
  </conditionalFormatting>
  <conditionalFormatting sqref="C518">
    <cfRule type="expression" dxfId="1265" priority="722">
      <formula>C518/B518&lt;1</formula>
    </cfRule>
  </conditionalFormatting>
  <conditionalFormatting sqref="D518">
    <cfRule type="cellIs" dxfId="1264" priority="723" operator="lessThan">
      <formula>0</formula>
    </cfRule>
  </conditionalFormatting>
  <conditionalFormatting sqref="D518">
    <cfRule type="expression" dxfId="1263" priority="724">
      <formula>D518/C518&gt;1</formula>
    </cfRule>
  </conditionalFormatting>
  <conditionalFormatting sqref="D518">
    <cfRule type="expression" dxfId="1262" priority="725">
      <formula>D518/C518&lt;1</formula>
    </cfRule>
  </conditionalFormatting>
  <conditionalFormatting sqref="E518">
    <cfRule type="cellIs" dxfId="1261" priority="726" operator="lessThan">
      <formula>0</formula>
    </cfRule>
  </conditionalFormatting>
  <conditionalFormatting sqref="E518">
    <cfRule type="expression" dxfId="1260" priority="727">
      <formula>E518/D518&gt;1</formula>
    </cfRule>
  </conditionalFormatting>
  <conditionalFormatting sqref="E518">
    <cfRule type="expression" dxfId="1259" priority="728">
      <formula>E518/D518&lt;1</formula>
    </cfRule>
  </conditionalFormatting>
  <conditionalFormatting sqref="F518">
    <cfRule type="cellIs" dxfId="1258" priority="729" operator="lessThan">
      <formula>0</formula>
    </cfRule>
  </conditionalFormatting>
  <conditionalFormatting sqref="F518">
    <cfRule type="expression" dxfId="1257" priority="730">
      <formula>F518/E518&gt;1</formula>
    </cfRule>
  </conditionalFormatting>
  <conditionalFormatting sqref="F518">
    <cfRule type="expression" dxfId="1256" priority="731">
      <formula>F518/E518&lt;1</formula>
    </cfRule>
  </conditionalFormatting>
  <conditionalFormatting sqref="G518">
    <cfRule type="cellIs" dxfId="1255" priority="732" operator="lessThan">
      <formula>0</formula>
    </cfRule>
  </conditionalFormatting>
  <conditionalFormatting sqref="G518">
    <cfRule type="expression" dxfId="1254" priority="733">
      <formula>G518/F518&gt;1</formula>
    </cfRule>
  </conditionalFormatting>
  <conditionalFormatting sqref="G518">
    <cfRule type="expression" dxfId="1253" priority="734">
      <formula>G518/F518&lt;1</formula>
    </cfRule>
  </conditionalFormatting>
  <conditionalFormatting sqref="H518">
    <cfRule type="cellIs" dxfId="1252" priority="735" operator="lessThan">
      <formula>0</formula>
    </cfRule>
  </conditionalFormatting>
  <conditionalFormatting sqref="H518">
    <cfRule type="expression" dxfId="1251" priority="736">
      <formula>H518/G518&gt;1</formula>
    </cfRule>
  </conditionalFormatting>
  <conditionalFormatting sqref="H518">
    <cfRule type="expression" dxfId="1250" priority="737">
      <formula>H518/G518&lt;1</formula>
    </cfRule>
  </conditionalFormatting>
  <conditionalFormatting sqref="B547">
    <cfRule type="cellIs" dxfId="1249" priority="738" operator="lessThan">
      <formula>0</formula>
    </cfRule>
  </conditionalFormatting>
  <conditionalFormatting sqref="B547">
    <cfRule type="expression" dxfId="1248" priority="739">
      <formula>B547/#REF!&gt;1</formula>
    </cfRule>
  </conditionalFormatting>
  <conditionalFormatting sqref="B547">
    <cfRule type="expression" dxfId="1247" priority="740">
      <formula>B547/#REF!&lt;1</formula>
    </cfRule>
  </conditionalFormatting>
  <conditionalFormatting sqref="C547">
    <cfRule type="cellIs" dxfId="1246" priority="741" operator="lessThan">
      <formula>0</formula>
    </cfRule>
  </conditionalFormatting>
  <conditionalFormatting sqref="C547">
    <cfRule type="expression" dxfId="1245" priority="742">
      <formula>C547/B547&gt;1</formula>
    </cfRule>
  </conditionalFormatting>
  <conditionalFormatting sqref="C547">
    <cfRule type="expression" dxfId="1244" priority="743">
      <formula>C547/B547&lt;1</formula>
    </cfRule>
  </conditionalFormatting>
  <conditionalFormatting sqref="D547">
    <cfRule type="cellIs" dxfId="1243" priority="744" operator="lessThan">
      <formula>0</formula>
    </cfRule>
  </conditionalFormatting>
  <conditionalFormatting sqref="D547">
    <cfRule type="expression" dxfId="1242" priority="745">
      <formula>D547/C547&gt;1</formula>
    </cfRule>
  </conditionalFormatting>
  <conditionalFormatting sqref="D547">
    <cfRule type="expression" dxfId="1241" priority="746">
      <formula>D547/C547&lt;1</formula>
    </cfRule>
  </conditionalFormatting>
  <conditionalFormatting sqref="E547">
    <cfRule type="cellIs" dxfId="1240" priority="747" operator="lessThan">
      <formula>0</formula>
    </cfRule>
  </conditionalFormatting>
  <conditionalFormatting sqref="E547">
    <cfRule type="expression" dxfId="1239" priority="748">
      <formula>E547/D547&gt;1</formula>
    </cfRule>
  </conditionalFormatting>
  <conditionalFormatting sqref="E547">
    <cfRule type="expression" dxfId="1238" priority="749">
      <formula>E547/D547&lt;1</formula>
    </cfRule>
  </conditionalFormatting>
  <conditionalFormatting sqref="F547">
    <cfRule type="cellIs" dxfId="1237" priority="750" operator="lessThan">
      <formula>0</formula>
    </cfRule>
  </conditionalFormatting>
  <conditionalFormatting sqref="F547">
    <cfRule type="expression" dxfId="1236" priority="751">
      <formula>F547/E547&gt;1</formula>
    </cfRule>
  </conditionalFormatting>
  <conditionalFormatting sqref="F547">
    <cfRule type="expression" dxfId="1235" priority="752">
      <formula>F547/E547&lt;1</formula>
    </cfRule>
  </conditionalFormatting>
  <conditionalFormatting sqref="G547">
    <cfRule type="cellIs" dxfId="1234" priority="753" operator="lessThan">
      <formula>0</formula>
    </cfRule>
  </conditionalFormatting>
  <conditionalFormatting sqref="G547">
    <cfRule type="expression" dxfId="1233" priority="754">
      <formula>G547/F547&gt;1</formula>
    </cfRule>
  </conditionalFormatting>
  <conditionalFormatting sqref="G547">
    <cfRule type="expression" dxfId="1232" priority="755">
      <formula>G547/F547&lt;1</formula>
    </cfRule>
  </conditionalFormatting>
  <conditionalFormatting sqref="H547">
    <cfRule type="cellIs" dxfId="1231" priority="756" operator="lessThan">
      <formula>0</formula>
    </cfRule>
  </conditionalFormatting>
  <conditionalFormatting sqref="H547">
    <cfRule type="expression" dxfId="1230" priority="757">
      <formula>H547/G547&gt;1</formula>
    </cfRule>
  </conditionalFormatting>
  <conditionalFormatting sqref="H547">
    <cfRule type="expression" dxfId="1229" priority="758">
      <formula>H547/G547&lt;1</formula>
    </cfRule>
  </conditionalFormatting>
  <conditionalFormatting sqref="N554">
    <cfRule type="cellIs" dxfId="1228" priority="759" operator="lessThan">
      <formula>0</formula>
    </cfRule>
  </conditionalFormatting>
  <conditionalFormatting sqref="N562">
    <cfRule type="cellIs" dxfId="1227" priority="760" operator="lessThan">
      <formula>0</formula>
    </cfRule>
  </conditionalFormatting>
  <conditionalFormatting sqref="N562">
    <cfRule type="cellIs" dxfId="1226" priority="761" operator="lessThan">
      <formula>0</formula>
    </cfRule>
  </conditionalFormatting>
  <conditionalFormatting sqref="N563">
    <cfRule type="cellIs" dxfId="1225" priority="762" operator="lessThan">
      <formula>0</formula>
    </cfRule>
  </conditionalFormatting>
  <conditionalFormatting sqref="N563">
    <cfRule type="cellIs" dxfId="1224" priority="763" operator="lessThan">
      <formula>0</formula>
    </cfRule>
  </conditionalFormatting>
  <conditionalFormatting sqref="N568">
    <cfRule type="cellIs" dxfId="1223" priority="764" operator="lessThan">
      <formula>0</formula>
    </cfRule>
  </conditionalFormatting>
  <conditionalFormatting sqref="N568">
    <cfRule type="cellIs" dxfId="1222" priority="765" operator="lessThan">
      <formula>0</formula>
    </cfRule>
  </conditionalFormatting>
  <conditionalFormatting sqref="O339">
    <cfRule type="cellIs" dxfId="1221" priority="766" operator="lessThan">
      <formula>0</formula>
    </cfRule>
  </conditionalFormatting>
  <conditionalFormatting sqref="O340:O341">
    <cfRule type="cellIs" dxfId="1220" priority="767" operator="lessThan">
      <formula>0</formula>
    </cfRule>
  </conditionalFormatting>
  <conditionalFormatting sqref="O437:O440">
    <cfRule type="cellIs" dxfId="1219" priority="768" operator="lessThan">
      <formula>0</formula>
    </cfRule>
  </conditionalFormatting>
  <conditionalFormatting sqref="O337">
    <cfRule type="cellIs" dxfId="1218" priority="769" operator="lessThan">
      <formula>0</formula>
    </cfRule>
  </conditionalFormatting>
  <conditionalFormatting sqref="O342:O343">
    <cfRule type="cellIs" dxfId="1217" priority="770" operator="lessThan">
      <formula>0</formula>
    </cfRule>
  </conditionalFormatting>
  <conditionalFormatting sqref="O345:O349">
    <cfRule type="cellIs" dxfId="1216" priority="771" operator="lessThan">
      <formula>0</formula>
    </cfRule>
  </conditionalFormatting>
  <conditionalFormatting sqref="O354:O355">
    <cfRule type="cellIs" dxfId="1215" priority="772" operator="lessThan">
      <formula>0</formula>
    </cfRule>
  </conditionalFormatting>
  <conditionalFormatting sqref="O360:O361">
    <cfRule type="cellIs" dxfId="1214" priority="773" operator="lessThan">
      <formula>0</formula>
    </cfRule>
  </conditionalFormatting>
  <conditionalFormatting sqref="O366:O367">
    <cfRule type="cellIs" dxfId="1213" priority="774" operator="lessThan">
      <formula>0</formula>
    </cfRule>
  </conditionalFormatting>
  <conditionalFormatting sqref="O372:O373">
    <cfRule type="cellIs" dxfId="1212" priority="775" operator="lessThan">
      <formula>0</formula>
    </cfRule>
  </conditionalFormatting>
  <conditionalFormatting sqref="O378">
    <cfRule type="cellIs" dxfId="1211" priority="776" operator="lessThan">
      <formula>0</formula>
    </cfRule>
  </conditionalFormatting>
  <conditionalFormatting sqref="O384:O385">
    <cfRule type="cellIs" dxfId="1210" priority="777" operator="lessThan">
      <formula>0</formula>
    </cfRule>
  </conditionalFormatting>
  <conditionalFormatting sqref="O390:O391">
    <cfRule type="cellIs" dxfId="1209" priority="778" operator="lessThan">
      <formula>0</formula>
    </cfRule>
  </conditionalFormatting>
  <conditionalFormatting sqref="O396:O397">
    <cfRule type="cellIs" dxfId="1208" priority="779" operator="lessThan">
      <formula>0</formula>
    </cfRule>
  </conditionalFormatting>
  <conditionalFormatting sqref="O402:O403">
    <cfRule type="cellIs" dxfId="1207" priority="780" operator="lessThan">
      <formula>0</formula>
    </cfRule>
  </conditionalFormatting>
  <conditionalFormatting sqref="O408:O409">
    <cfRule type="cellIs" dxfId="1206" priority="781" operator="lessThan">
      <formula>0</formula>
    </cfRule>
  </conditionalFormatting>
  <conditionalFormatting sqref="O414:O415">
    <cfRule type="cellIs" dxfId="1205" priority="782" operator="lessThan">
      <formula>0</formula>
    </cfRule>
  </conditionalFormatting>
  <conditionalFormatting sqref="O420:O421">
    <cfRule type="cellIs" dxfId="1204" priority="783" operator="lessThan">
      <formula>0</formula>
    </cfRule>
  </conditionalFormatting>
  <conditionalFormatting sqref="O427:O428">
    <cfRule type="cellIs" dxfId="1203" priority="784" operator="lessThan">
      <formula>0</formula>
    </cfRule>
  </conditionalFormatting>
  <conditionalFormatting sqref="O433:O434">
    <cfRule type="cellIs" dxfId="1202" priority="785" operator="lessThan">
      <formula>0</formula>
    </cfRule>
  </conditionalFormatting>
  <conditionalFormatting sqref="O441">
    <cfRule type="cellIs" dxfId="1201" priority="786" operator="lessThan">
      <formula>0</formula>
    </cfRule>
  </conditionalFormatting>
  <conditionalFormatting sqref="O448">
    <cfRule type="cellIs" dxfId="1200" priority="787" operator="lessThan">
      <formula>0</formula>
    </cfRule>
  </conditionalFormatting>
  <conditionalFormatting sqref="O461:O462">
    <cfRule type="cellIs" dxfId="1199" priority="788" operator="lessThan">
      <formula>0</formula>
    </cfRule>
  </conditionalFormatting>
  <conditionalFormatting sqref="O469:O470">
    <cfRule type="cellIs" dxfId="1198" priority="789" operator="lessThan">
      <formula>0</formula>
    </cfRule>
  </conditionalFormatting>
  <conditionalFormatting sqref="O478:O479">
    <cfRule type="cellIs" dxfId="1197" priority="790" operator="lessThan">
      <formula>0</formula>
    </cfRule>
  </conditionalFormatting>
  <conditionalFormatting sqref="O486:O487">
    <cfRule type="cellIs" dxfId="1196" priority="791" operator="lessThan">
      <formula>0</formula>
    </cfRule>
  </conditionalFormatting>
  <conditionalFormatting sqref="O502:O503">
    <cfRule type="cellIs" dxfId="1195" priority="792" operator="lessThan">
      <formula>0</formula>
    </cfRule>
  </conditionalFormatting>
  <conditionalFormatting sqref="O494:O495">
    <cfRule type="cellIs" dxfId="1194" priority="793" operator="lessThan">
      <formula>0</formula>
    </cfRule>
  </conditionalFormatting>
  <conditionalFormatting sqref="O509:O510">
    <cfRule type="cellIs" dxfId="1193" priority="794" operator="lessThan">
      <formula>0</formula>
    </cfRule>
  </conditionalFormatting>
  <conditionalFormatting sqref="O517:O518">
    <cfRule type="cellIs" dxfId="1192" priority="795" operator="lessThan">
      <formula>0</formula>
    </cfRule>
  </conditionalFormatting>
  <conditionalFormatting sqref="O525:O526">
    <cfRule type="cellIs" dxfId="1191" priority="796" operator="lessThan">
      <formula>0</formula>
    </cfRule>
  </conditionalFormatting>
  <conditionalFormatting sqref="O532:O533">
    <cfRule type="cellIs" dxfId="1190" priority="797" operator="lessThan">
      <formula>0</formula>
    </cfRule>
  </conditionalFormatting>
  <conditionalFormatting sqref="O539:O540">
    <cfRule type="cellIs" dxfId="1189" priority="798" operator="lessThan">
      <formula>0</formula>
    </cfRule>
  </conditionalFormatting>
  <conditionalFormatting sqref="O546:O547">
    <cfRule type="cellIs" dxfId="1188" priority="799" operator="lessThan">
      <formula>0</formula>
    </cfRule>
  </conditionalFormatting>
  <conditionalFormatting sqref="O554:O555">
    <cfRule type="cellIs" dxfId="1187" priority="800" operator="lessThan">
      <formula>0</formula>
    </cfRule>
  </conditionalFormatting>
  <conditionalFormatting sqref="O571">
    <cfRule type="cellIs" dxfId="1186" priority="801" operator="lessThan">
      <formula>0</formula>
    </cfRule>
  </conditionalFormatting>
  <conditionalFormatting sqref="O576">
    <cfRule type="cellIs" dxfId="1185" priority="802" operator="lessThan">
      <formula>0</formula>
    </cfRule>
  </conditionalFormatting>
  <conditionalFormatting sqref="O592">
    <cfRule type="cellIs" dxfId="1184" priority="803" operator="lessThan">
      <formula>0</formula>
    </cfRule>
  </conditionalFormatting>
  <conditionalFormatting sqref="O610:O612">
    <cfRule type="cellIs" dxfId="1183" priority="804" operator="lessThan">
      <formula>0</formula>
    </cfRule>
  </conditionalFormatting>
  <conditionalFormatting sqref="I685:P685 O683:P684 O686:P686">
    <cfRule type="cellIs" dxfId="1182" priority="805" operator="lessThan">
      <formula>0</formula>
    </cfRule>
  </conditionalFormatting>
  <conditionalFormatting sqref="O614:O615">
    <cfRule type="cellIs" dxfId="1181" priority="806" operator="lessThan">
      <formula>0</formula>
    </cfRule>
  </conditionalFormatting>
  <conditionalFormatting sqref="O618">
    <cfRule type="cellIs" dxfId="1180" priority="807" operator="lessThan">
      <formula>0</formula>
    </cfRule>
  </conditionalFormatting>
  <conditionalFormatting sqref="O619">
    <cfRule type="cellIs" dxfId="1179" priority="808" operator="lessThan">
      <formula>0</formula>
    </cfRule>
  </conditionalFormatting>
  <conditionalFormatting sqref="O621">
    <cfRule type="cellIs" dxfId="1178" priority="809" operator="lessThan">
      <formula>0</formula>
    </cfRule>
  </conditionalFormatting>
  <conditionalFormatting sqref="O622">
    <cfRule type="cellIs" dxfId="1177" priority="810" operator="lessThan">
      <formula>0</formula>
    </cfRule>
  </conditionalFormatting>
  <conditionalFormatting sqref="D624:N624 D621:N621 D618:N619 D610:N612">
    <cfRule type="expression" dxfId="1176" priority="811">
      <formula>D610/C610&gt;1</formula>
    </cfRule>
  </conditionalFormatting>
  <conditionalFormatting sqref="D624:N624 D621:N621 D618:N619 D610:N612">
    <cfRule type="expression" dxfId="1175" priority="812">
      <formula>D610/C610&lt;1</formula>
    </cfRule>
  </conditionalFormatting>
  <conditionalFormatting sqref="C465:C468">
    <cfRule type="cellIs" dxfId="1174" priority="813" operator="lessThan">
      <formula>0</formula>
    </cfRule>
  </conditionalFormatting>
  <conditionalFormatting sqref="C465:C468">
    <cfRule type="expression" dxfId="1173" priority="814">
      <formula>C465/B465&gt;1</formula>
    </cfRule>
  </conditionalFormatting>
  <conditionalFormatting sqref="C465:C468">
    <cfRule type="expression" dxfId="1172" priority="815">
      <formula>C465/B465&lt;1</formula>
    </cfRule>
  </conditionalFormatting>
  <conditionalFormatting sqref="D465:N468">
    <cfRule type="cellIs" dxfId="1171" priority="816" operator="lessThan">
      <formula>0</formula>
    </cfRule>
  </conditionalFormatting>
  <conditionalFormatting sqref="D465:N468">
    <cfRule type="expression" dxfId="1170" priority="817">
      <formula>D465/C465&gt;1</formula>
    </cfRule>
  </conditionalFormatting>
  <conditionalFormatting sqref="D465:N468">
    <cfRule type="expression" dxfId="1169" priority="818">
      <formula>D465/C465&lt;1</formula>
    </cfRule>
  </conditionalFormatting>
  <conditionalFormatting sqref="B465:B468">
    <cfRule type="cellIs" dxfId="1168" priority="819" operator="lessThan">
      <formula>0</formula>
    </cfRule>
  </conditionalFormatting>
  <conditionalFormatting sqref="B465:B468">
    <cfRule type="expression" dxfId="1167" priority="820">
      <formula>B465/#REF!&gt;1</formula>
    </cfRule>
  </conditionalFormatting>
  <conditionalFormatting sqref="B465:B468">
    <cfRule type="expression" dxfId="1166" priority="821">
      <formula>B465/#REF!&lt;1</formula>
    </cfRule>
  </conditionalFormatting>
  <conditionalFormatting sqref="J546:N546 J532:N532 J517:N517 J509:N509">
    <cfRule type="cellIs" dxfId="1165" priority="822" operator="lessThan">
      <formula>0</formula>
    </cfRule>
  </conditionalFormatting>
  <conditionalFormatting sqref="C546:I546 C542:C545 C532:I532 C528:C531 C517:I517 C513:C516 C509:I509 C505:C508">
    <cfRule type="cellIs" dxfId="1164" priority="823" operator="lessThan">
      <formula>0</formula>
    </cfRule>
  </conditionalFormatting>
  <conditionalFormatting sqref="C546:M546 C532:M532 C517:M517 C509:M509">
    <cfRule type="cellIs" dxfId="1163" priority="824" operator="lessThan">
      <formula>0</formula>
    </cfRule>
  </conditionalFormatting>
  <conditionalFormatting sqref="C542:C545 C528:C531 C513:C516 C505:C508">
    <cfRule type="expression" dxfId="1162" priority="825">
      <formula>C505/B505&gt;1</formula>
    </cfRule>
  </conditionalFormatting>
  <conditionalFormatting sqref="C542:C545 C528:C531 C513:C516 C505:C508">
    <cfRule type="expression" dxfId="1161" priority="826">
      <formula>C505/B505&lt;1</formula>
    </cfRule>
  </conditionalFormatting>
  <conditionalFormatting sqref="D542:N545 D528:N531 D513:N516 D505:N508">
    <cfRule type="cellIs" dxfId="1160" priority="827" operator="lessThan">
      <formula>0</formula>
    </cfRule>
  </conditionalFormatting>
  <conditionalFormatting sqref="D542:N545 D528:N531 D513:N516 D505:N508">
    <cfRule type="expression" dxfId="1159" priority="828">
      <formula>D505/C505&gt;1</formula>
    </cfRule>
  </conditionalFormatting>
  <conditionalFormatting sqref="D542:N545 D528:N531 D513:N516 D505:N508">
    <cfRule type="expression" dxfId="1158" priority="829">
      <formula>D505/C505&lt;1</formula>
    </cfRule>
  </conditionalFormatting>
  <conditionalFormatting sqref="C546:N546 C532:N532 C517:N517 C509:N509">
    <cfRule type="cellIs" dxfId="1157" priority="830" operator="lessThan">
      <formula>0</formula>
    </cfRule>
  </conditionalFormatting>
  <conditionalFormatting sqref="C546:N546 C532:N532 C517:N517 C509:N509">
    <cfRule type="expression" dxfId="1156" priority="831">
      <formula>C509/B509&gt;1</formula>
    </cfRule>
  </conditionalFormatting>
  <conditionalFormatting sqref="C546:N546 C532:N532 C517:N517 C509:N509">
    <cfRule type="expression" dxfId="1155" priority="832">
      <formula>C509/B509&lt;1</formula>
    </cfRule>
  </conditionalFormatting>
  <conditionalFormatting sqref="B624 B621 B618:B619 B614:B615 B610:B612">
    <cfRule type="cellIs" dxfId="1154" priority="833" operator="lessThan">
      <formula>0</formula>
    </cfRule>
  </conditionalFormatting>
  <conditionalFormatting sqref="C624 C621 C618:C619 C610:C612">
    <cfRule type="cellIs" dxfId="1153" priority="834" operator="lessThan">
      <formula>0</formula>
    </cfRule>
  </conditionalFormatting>
  <conditionalFormatting sqref="C624 C621 C618:C619 C610:C612">
    <cfRule type="expression" dxfId="1152" priority="835">
      <formula>C610/B610&gt;1</formula>
    </cfRule>
  </conditionalFormatting>
  <conditionalFormatting sqref="C624 C621 C618:C619 C610:C612">
    <cfRule type="expression" dxfId="1151" priority="836">
      <formula>C610/B610&lt;1</formula>
    </cfRule>
  </conditionalFormatting>
  <conditionalFormatting sqref="D624:N624 D621:N621 D618:N619 D610:N612">
    <cfRule type="cellIs" dxfId="1150" priority="837" operator="lessThan">
      <formula>0</formula>
    </cfRule>
  </conditionalFormatting>
  <conditionalFormatting sqref="B462:N462 B495 B526 B555">
    <cfRule type="expression" dxfId="1149" priority="838">
      <formula>B462/#REF!&gt;1</formula>
    </cfRule>
  </conditionalFormatting>
  <conditionalFormatting sqref="B462:N462 B495 B526 B555">
    <cfRule type="expression" dxfId="1148" priority="839">
      <formula>B462/#REF!&lt;1</formula>
    </cfRule>
  </conditionalFormatting>
  <conditionalFormatting sqref="C441">
    <cfRule type="cellIs" dxfId="1147" priority="840" operator="lessThan">
      <formula>0</formula>
    </cfRule>
  </conditionalFormatting>
  <conditionalFormatting sqref="C441">
    <cfRule type="expression" dxfId="1146" priority="841">
      <formula>C441/B441&gt;1</formula>
    </cfRule>
  </conditionalFormatting>
  <conditionalFormatting sqref="C441">
    <cfRule type="expression" dxfId="1145" priority="842">
      <formula>C441/B441&lt;1</formula>
    </cfRule>
  </conditionalFormatting>
  <conditionalFormatting sqref="D441:N441">
    <cfRule type="cellIs" dxfId="1144" priority="843" operator="lessThan">
      <formula>0</formula>
    </cfRule>
  </conditionalFormatting>
  <conditionalFormatting sqref="D441:N441">
    <cfRule type="expression" dxfId="1143" priority="844">
      <formula>D441/C441&gt;1</formula>
    </cfRule>
  </conditionalFormatting>
  <conditionalFormatting sqref="D441:N441">
    <cfRule type="expression" dxfId="1142" priority="845">
      <formula>D441/C441&lt;1</formula>
    </cfRule>
  </conditionalFormatting>
  <conditionalFormatting sqref="B441">
    <cfRule type="cellIs" dxfId="1141" priority="846" operator="lessThan">
      <formula>0</formula>
    </cfRule>
  </conditionalFormatting>
  <conditionalFormatting sqref="B441">
    <cfRule type="expression" dxfId="1140" priority="847">
      <formula>B441/#REF!&gt;1</formula>
    </cfRule>
  </conditionalFormatting>
  <conditionalFormatting sqref="B441">
    <cfRule type="expression" dxfId="1139" priority="848">
      <formula>B441/#REF!&lt;1</formula>
    </cfRule>
  </conditionalFormatting>
  <conditionalFormatting sqref="C469">
    <cfRule type="cellIs" dxfId="1138" priority="849" operator="lessThan">
      <formula>0</formula>
    </cfRule>
  </conditionalFormatting>
  <conditionalFormatting sqref="D469:N469">
    <cfRule type="cellIs" dxfId="1137" priority="850" operator="lessThan">
      <formula>0</formula>
    </cfRule>
  </conditionalFormatting>
  <conditionalFormatting sqref="C469">
    <cfRule type="expression" dxfId="1136" priority="851">
      <formula>C469/B469&gt;1</formula>
    </cfRule>
  </conditionalFormatting>
  <conditionalFormatting sqref="C469">
    <cfRule type="expression" dxfId="1135" priority="852">
      <formula>C469/B469&lt;1</formula>
    </cfRule>
  </conditionalFormatting>
  <conditionalFormatting sqref="D469:N469">
    <cfRule type="expression" dxfId="1134" priority="853">
      <formula>D469/C469&gt;1</formula>
    </cfRule>
  </conditionalFormatting>
  <conditionalFormatting sqref="D469:N469">
    <cfRule type="expression" dxfId="1133" priority="854">
      <formula>D469/C469&lt;1</formula>
    </cfRule>
  </conditionalFormatting>
  <conditionalFormatting sqref="B469">
    <cfRule type="cellIs" dxfId="1132" priority="855" operator="lessThan">
      <formula>0</formula>
    </cfRule>
  </conditionalFormatting>
  <conditionalFormatting sqref="B469">
    <cfRule type="expression" dxfId="1131" priority="856">
      <formula>B469/#REF!&gt;1</formula>
    </cfRule>
  </conditionalFormatting>
  <conditionalFormatting sqref="B469">
    <cfRule type="expression" dxfId="1130" priority="857">
      <formula>B469/#REF!&lt;1</formula>
    </cfRule>
  </conditionalFormatting>
  <conditionalFormatting sqref="B487 B479">
    <cfRule type="cellIs" dxfId="1129" priority="858" operator="lessThan">
      <formula>0</formula>
    </cfRule>
  </conditionalFormatting>
  <conditionalFormatting sqref="B487 B479">
    <cfRule type="expression" dxfId="1128" priority="859">
      <formula>B479/#REF!&gt;1</formula>
    </cfRule>
  </conditionalFormatting>
  <conditionalFormatting sqref="B487 B479">
    <cfRule type="expression" dxfId="1127" priority="860">
      <formula>B479/#REF!&lt;1</formula>
    </cfRule>
  </conditionalFormatting>
  <conditionalFormatting sqref="C479">
    <cfRule type="cellIs" dxfId="1126" priority="861" operator="lessThan">
      <formula>0</formula>
    </cfRule>
  </conditionalFormatting>
  <conditionalFormatting sqref="C479">
    <cfRule type="expression" dxfId="1125" priority="862">
      <formula>C479/B479&gt;1</formula>
    </cfRule>
  </conditionalFormatting>
  <conditionalFormatting sqref="C479">
    <cfRule type="expression" dxfId="1124" priority="863">
      <formula>C479/B479&lt;1</formula>
    </cfRule>
  </conditionalFormatting>
  <conditionalFormatting sqref="C526:N526">
    <cfRule type="cellIs" dxfId="1123" priority="864" operator="lessThan">
      <formula>0</formula>
    </cfRule>
  </conditionalFormatting>
  <conditionalFormatting sqref="C571:N571">
    <cfRule type="expression" dxfId="1122" priority="865">
      <formula>C571/B571&gt;1</formula>
    </cfRule>
  </conditionalFormatting>
  <conditionalFormatting sqref="C571:N571">
    <cfRule type="expression" dxfId="1121" priority="866">
      <formula>C571/B571&lt;1</formula>
    </cfRule>
  </conditionalFormatting>
  <conditionalFormatting sqref="I510:N510">
    <cfRule type="cellIs" dxfId="1120" priority="867" operator="lessThan">
      <formula>0</formula>
    </cfRule>
  </conditionalFormatting>
  <conditionalFormatting sqref="I510:N510">
    <cfRule type="expression" dxfId="1119" priority="868">
      <formula>I510/H510&gt;1</formula>
    </cfRule>
  </conditionalFormatting>
  <conditionalFormatting sqref="I510:N510">
    <cfRule type="expression" dxfId="1118" priority="869">
      <formula>I510/H510&lt;1</formula>
    </cfRule>
  </conditionalFormatting>
  <conditionalFormatting sqref="I518:N518">
    <cfRule type="cellIs" dxfId="1117" priority="870" operator="lessThan">
      <formula>0</formula>
    </cfRule>
  </conditionalFormatting>
  <conditionalFormatting sqref="I518:N518">
    <cfRule type="expression" dxfId="1116" priority="871">
      <formula>I518/H518&gt;1</formula>
    </cfRule>
  </conditionalFormatting>
  <conditionalFormatting sqref="I518:N518">
    <cfRule type="expression" dxfId="1115" priority="872">
      <formula>I518/H518&lt;1</formula>
    </cfRule>
  </conditionalFormatting>
  <conditionalFormatting sqref="B533:N533">
    <cfRule type="cellIs" dxfId="1114" priority="873" operator="lessThan">
      <formula>0</formula>
    </cfRule>
  </conditionalFormatting>
  <conditionalFormatting sqref="B533:N533">
    <cfRule type="expression" dxfId="1113" priority="874">
      <formula>B533/A533&gt;1</formula>
    </cfRule>
  </conditionalFormatting>
  <conditionalFormatting sqref="B533:N533">
    <cfRule type="expression" dxfId="1112" priority="875">
      <formula>B533/A533&lt;1</formula>
    </cfRule>
  </conditionalFormatting>
  <conditionalFormatting sqref="B547:N547">
    <cfRule type="cellIs" dxfId="1111" priority="876" operator="lessThan">
      <formula>0</formula>
    </cfRule>
  </conditionalFormatting>
  <conditionalFormatting sqref="B547:N547">
    <cfRule type="expression" dxfId="1110" priority="877">
      <formula>B547/A547&gt;1</formula>
    </cfRule>
  </conditionalFormatting>
  <conditionalFormatting sqref="B547:N547">
    <cfRule type="expression" dxfId="1109" priority="878">
      <formula>B547/A547&lt;1</formula>
    </cfRule>
  </conditionalFormatting>
  <conditionalFormatting sqref="N576">
    <cfRule type="cellIs" dxfId="1108" priority="879" operator="lessThan">
      <formula>0</formula>
    </cfRule>
  </conditionalFormatting>
  <conditionalFormatting sqref="D479:N479">
    <cfRule type="cellIs" dxfId="1107" priority="880" operator="lessThan">
      <formula>0</formula>
    </cfRule>
  </conditionalFormatting>
  <conditionalFormatting sqref="D479:N479">
    <cfRule type="expression" dxfId="1106" priority="881">
      <formula>D479/C479&gt;1</formula>
    </cfRule>
  </conditionalFormatting>
  <conditionalFormatting sqref="D479:N479">
    <cfRule type="expression" dxfId="1105" priority="882">
      <formula>D479/C479&lt;1</formula>
    </cfRule>
  </conditionalFormatting>
  <conditionalFormatting sqref="C487:N487">
    <cfRule type="cellIs" dxfId="1104" priority="883" operator="lessThan">
      <formula>0</formula>
    </cfRule>
  </conditionalFormatting>
  <conditionalFormatting sqref="C487:N487">
    <cfRule type="expression" dxfId="1103" priority="884">
      <formula>C487/B487&gt;1</formula>
    </cfRule>
  </conditionalFormatting>
  <conditionalFormatting sqref="C487:N487">
    <cfRule type="expression" dxfId="1102" priority="885">
      <formula>C487/B487&lt;1</formula>
    </cfRule>
  </conditionalFormatting>
  <conditionalFormatting sqref="C540:N540">
    <cfRule type="expression" dxfId="1101" priority="886">
      <formula>C540/B540&gt;1</formula>
    </cfRule>
  </conditionalFormatting>
  <conditionalFormatting sqref="C540:N540">
    <cfRule type="expression" dxfId="1100" priority="887">
      <formula>C540/B540&lt;1</formula>
    </cfRule>
  </conditionalFormatting>
  <conditionalFormatting sqref="C495:N495">
    <cfRule type="cellIs" dxfId="1099" priority="888" operator="lessThan">
      <formula>0</formula>
    </cfRule>
  </conditionalFormatting>
  <conditionalFormatting sqref="C495:N495">
    <cfRule type="expression" dxfId="1098" priority="889">
      <formula>C495/B495&gt;1</formula>
    </cfRule>
  </conditionalFormatting>
  <conditionalFormatting sqref="C495:N495">
    <cfRule type="expression" dxfId="1097" priority="890">
      <formula>C495/B495&lt;1</formula>
    </cfRule>
  </conditionalFormatting>
  <conditionalFormatting sqref="C614:N615">
    <cfRule type="cellIs" dxfId="1096" priority="891" operator="lessThan">
      <formula>0</formula>
    </cfRule>
  </conditionalFormatting>
  <conditionalFormatting sqref="C526:N526">
    <cfRule type="expression" dxfId="1095" priority="892">
      <formula>C526/B526&gt;1</formula>
    </cfRule>
  </conditionalFormatting>
  <conditionalFormatting sqref="C526:N526">
    <cfRule type="expression" dxfId="1094" priority="893">
      <formula>C526/B526&lt;1</formula>
    </cfRule>
  </conditionalFormatting>
  <conditionalFormatting sqref="C555:N555">
    <cfRule type="cellIs" dxfId="1093" priority="894" operator="lessThan">
      <formula>0</formula>
    </cfRule>
  </conditionalFormatting>
  <conditionalFormatting sqref="C576:M576">
    <cfRule type="expression" dxfId="1092" priority="895">
      <formula>C576/B576&gt;1</formula>
    </cfRule>
  </conditionalFormatting>
  <conditionalFormatting sqref="C576:M576">
    <cfRule type="expression" dxfId="1091" priority="896">
      <formula>C576/B576&lt;1</formula>
    </cfRule>
  </conditionalFormatting>
  <conditionalFormatting sqref="C571:N571">
    <cfRule type="cellIs" dxfId="1090" priority="897" operator="lessThan">
      <formula>0</formula>
    </cfRule>
  </conditionalFormatting>
  <conditionalFormatting sqref="N576">
    <cfRule type="expression" dxfId="1089" priority="898">
      <formula>N576/M576&gt;1</formula>
    </cfRule>
  </conditionalFormatting>
  <conditionalFormatting sqref="N576">
    <cfRule type="expression" dxfId="1088" priority="899">
      <formula>N576/M576&lt;1</formula>
    </cfRule>
  </conditionalFormatting>
  <conditionalFormatting sqref="C576:M576">
    <cfRule type="cellIs" dxfId="1087" priority="900" operator="lessThan">
      <formula>0</formula>
    </cfRule>
  </conditionalFormatting>
  <conditionalFormatting sqref="C576:M576">
    <cfRule type="cellIs" dxfId="1086" priority="901" operator="lessThan">
      <formula>0</formula>
    </cfRule>
  </conditionalFormatting>
  <conditionalFormatting sqref="B540">
    <cfRule type="cellIs" dxfId="1085" priority="902" operator="lessThan">
      <formula>0</formula>
    </cfRule>
  </conditionalFormatting>
  <conditionalFormatting sqref="B540">
    <cfRule type="expression" dxfId="1084" priority="903">
      <formula>B540/#REF!&gt;1</formula>
    </cfRule>
  </conditionalFormatting>
  <conditionalFormatting sqref="B540">
    <cfRule type="expression" dxfId="1083" priority="904">
      <formula>B540/#REF!&lt;1</formula>
    </cfRule>
  </conditionalFormatting>
  <conditionalFormatting sqref="C540:N540">
    <cfRule type="cellIs" dxfId="1082" priority="905" operator="lessThan">
      <formula>0</formula>
    </cfRule>
  </conditionalFormatting>
  <conditionalFormatting sqref="C614:N615">
    <cfRule type="expression" dxfId="1081" priority="906">
      <formula>C614/B614&gt;1</formula>
    </cfRule>
  </conditionalFormatting>
  <conditionalFormatting sqref="C614:N615">
    <cfRule type="expression" dxfId="1080" priority="907">
      <formula>C614/B614&lt;1</formula>
    </cfRule>
  </conditionalFormatting>
  <conditionalFormatting sqref="C571:N571">
    <cfRule type="cellIs" dxfId="1079" priority="908" operator="lessThan">
      <formula>0</formula>
    </cfRule>
  </conditionalFormatting>
  <conditionalFormatting sqref="C555:N555">
    <cfRule type="expression" dxfId="1078" priority="909">
      <formula>C555/B555&gt;1</formula>
    </cfRule>
  </conditionalFormatting>
  <conditionalFormatting sqref="C555:N555">
    <cfRule type="expression" dxfId="1077" priority="910">
      <formula>C555/B555&lt;1</formula>
    </cfRule>
  </conditionalFormatting>
  <conditionalFormatting sqref="C571:N571">
    <cfRule type="cellIs" dxfId="1076" priority="911" operator="lessThan">
      <formula>0</formula>
    </cfRule>
  </conditionalFormatting>
  <conditionalFormatting sqref="N576">
    <cfRule type="cellIs" dxfId="1075" priority="912" operator="lessThan">
      <formula>0</formula>
    </cfRule>
  </conditionalFormatting>
  <conditionalFormatting sqref="C576:M576">
    <cfRule type="cellIs" dxfId="1074" priority="913" operator="lessThan">
      <formula>0</formula>
    </cfRule>
  </conditionalFormatting>
  <conditionalFormatting sqref="N576">
    <cfRule type="cellIs" dxfId="1073" priority="914" operator="lessThan">
      <formula>0</formula>
    </cfRule>
  </conditionalFormatting>
  <conditionalFormatting sqref="B651:N654">
    <cfRule type="cellIs" dxfId="1072" priority="915" operator="lessThan">
      <formula>0</formula>
    </cfRule>
  </conditionalFormatting>
  <conditionalFormatting sqref="I653:P653 O651:P652 O654:P654">
    <cfRule type="cellIs" dxfId="1071" priority="916" operator="lessThan">
      <formula>0</formula>
    </cfRule>
  </conditionalFormatting>
  <conditionalFormatting sqref="B655:N658">
    <cfRule type="cellIs" dxfId="1070" priority="917" operator="lessThan">
      <formula>0</formula>
    </cfRule>
  </conditionalFormatting>
  <conditionalFormatting sqref="I657:P657 O655:P656 O658:P658">
    <cfRule type="cellIs" dxfId="1069" priority="918" operator="lessThan">
      <formula>0</formula>
    </cfRule>
  </conditionalFormatting>
  <conditionalFormatting sqref="B659:N662">
    <cfRule type="cellIs" dxfId="1068" priority="919" operator="lessThan">
      <formula>0</formula>
    </cfRule>
  </conditionalFormatting>
  <conditionalFormatting sqref="I661:P661 O659:P660 O662:P662">
    <cfRule type="cellIs" dxfId="1067" priority="920" operator="lessThan">
      <formula>0</formula>
    </cfRule>
  </conditionalFormatting>
  <conditionalFormatting sqref="B663:N666">
    <cfRule type="cellIs" dxfId="1066" priority="921" operator="lessThan">
      <formula>0</formula>
    </cfRule>
  </conditionalFormatting>
  <conditionalFormatting sqref="I665:P665 O663:P664 O666:P666">
    <cfRule type="cellIs" dxfId="1065" priority="922" operator="lessThan">
      <formula>0</formula>
    </cfRule>
  </conditionalFormatting>
  <conditionalFormatting sqref="B667:N670">
    <cfRule type="cellIs" dxfId="1064" priority="923" operator="lessThan">
      <formula>0</formula>
    </cfRule>
  </conditionalFormatting>
  <conditionalFormatting sqref="I669:P669 O667:P668 O670:P670">
    <cfRule type="cellIs" dxfId="1063" priority="924" operator="lessThan">
      <formula>0</formula>
    </cfRule>
  </conditionalFormatting>
  <conditionalFormatting sqref="B671:N674">
    <cfRule type="cellIs" dxfId="1062" priority="925" operator="lessThan">
      <formula>0</formula>
    </cfRule>
  </conditionalFormatting>
  <conditionalFormatting sqref="I673:P673 O671:P672 O674:P674">
    <cfRule type="cellIs" dxfId="1061" priority="926" operator="lessThan">
      <formula>0</formula>
    </cfRule>
  </conditionalFormatting>
  <conditionalFormatting sqref="B675:N678">
    <cfRule type="cellIs" dxfId="1060" priority="927" operator="lessThan">
      <formula>0</formula>
    </cfRule>
  </conditionalFormatting>
  <conditionalFormatting sqref="I677:P677 O675:P676 O678:P678">
    <cfRule type="cellIs" dxfId="1059" priority="928" operator="lessThan">
      <formula>0</formula>
    </cfRule>
  </conditionalFormatting>
  <conditionalFormatting sqref="B679:N682">
    <cfRule type="cellIs" dxfId="1058" priority="929" operator="lessThan">
      <formula>0</formula>
    </cfRule>
  </conditionalFormatting>
  <conditionalFormatting sqref="I681:P681 O679:P680 O682:P682">
    <cfRule type="cellIs" dxfId="1057" priority="930" operator="lessThan">
      <formula>0</formula>
    </cfRule>
  </conditionalFormatting>
  <conditionalFormatting sqref="B687:N690">
    <cfRule type="cellIs" dxfId="1056" priority="931" operator="lessThan">
      <formula>0</formula>
    </cfRule>
  </conditionalFormatting>
  <conditionalFormatting sqref="I689:P689 O687:P688 O690:P690">
    <cfRule type="cellIs" dxfId="1055" priority="932" operator="lessThan">
      <formula>0</formula>
    </cfRule>
  </conditionalFormatting>
  <conditionalFormatting sqref="B691:N694">
    <cfRule type="cellIs" dxfId="1054" priority="933" operator="lessThan">
      <formula>0</formula>
    </cfRule>
  </conditionalFormatting>
  <conditionalFormatting sqref="I693:P693 O691:P692 O694:P694">
    <cfRule type="cellIs" dxfId="1053" priority="934" operator="lessThan">
      <formula>0</formula>
    </cfRule>
  </conditionalFormatting>
  <conditionalFormatting sqref="O624">
    <cfRule type="cellIs" dxfId="1052" priority="935" operator="lessThan">
      <formula>0</formula>
    </cfRule>
  </conditionalFormatting>
  <conditionalFormatting sqref="O519">
    <cfRule type="cellIs" dxfId="1051" priority="936" operator="lessThan">
      <formula>0</formula>
    </cfRule>
  </conditionalFormatting>
  <conditionalFormatting sqref="P442">
    <cfRule type="cellIs" dxfId="1050" priority="937" operator="lessThan">
      <formula>0</formula>
    </cfRule>
  </conditionalFormatting>
  <conditionalFormatting sqref="O442">
    <cfRule type="cellIs" dxfId="1049" priority="938" operator="lessThan">
      <formula>0</formula>
    </cfRule>
  </conditionalFormatting>
  <conditionalFormatting sqref="B442:N442">
    <cfRule type="cellIs" dxfId="1048" priority="939" operator="lessThan">
      <formula>0</formula>
    </cfRule>
  </conditionalFormatting>
  <conditionalFormatting sqref="P463">
    <cfRule type="cellIs" dxfId="1047" priority="940" operator="lessThan">
      <formula>0</formula>
    </cfRule>
  </conditionalFormatting>
  <conditionalFormatting sqref="O463">
    <cfRule type="cellIs" dxfId="1046" priority="941" operator="lessThan">
      <formula>0</formula>
    </cfRule>
  </conditionalFormatting>
  <conditionalFormatting sqref="B463:N463">
    <cfRule type="cellIs" dxfId="1045" priority="942" operator="lessThan">
      <formula>0</formula>
    </cfRule>
  </conditionalFormatting>
  <conditionalFormatting sqref="P471">
    <cfRule type="cellIs" dxfId="1044" priority="943" operator="lessThan">
      <formula>0</formula>
    </cfRule>
  </conditionalFormatting>
  <conditionalFormatting sqref="O471">
    <cfRule type="cellIs" dxfId="1043" priority="944" operator="lessThan">
      <formula>0</formula>
    </cfRule>
  </conditionalFormatting>
  <conditionalFormatting sqref="B471:N471">
    <cfRule type="cellIs" dxfId="1042" priority="945" operator="lessThan">
      <formula>0</formula>
    </cfRule>
  </conditionalFormatting>
  <conditionalFormatting sqref="P480">
    <cfRule type="cellIs" dxfId="1041" priority="946" operator="lessThan">
      <formula>0</formula>
    </cfRule>
  </conditionalFormatting>
  <conditionalFormatting sqref="O480">
    <cfRule type="cellIs" dxfId="1040" priority="947" operator="lessThan">
      <formula>0</formula>
    </cfRule>
  </conditionalFormatting>
  <conditionalFormatting sqref="B480:N480">
    <cfRule type="cellIs" dxfId="1039" priority="948" operator="lessThan">
      <formula>0</formula>
    </cfRule>
  </conditionalFormatting>
  <conditionalFormatting sqref="P488">
    <cfRule type="cellIs" dxfId="1038" priority="949" operator="lessThan">
      <formula>0</formula>
    </cfRule>
  </conditionalFormatting>
  <conditionalFormatting sqref="O488">
    <cfRule type="cellIs" dxfId="1037" priority="950" operator="lessThan">
      <formula>0</formula>
    </cfRule>
  </conditionalFormatting>
  <conditionalFormatting sqref="B488:N488">
    <cfRule type="cellIs" dxfId="1036" priority="951" operator="lessThan">
      <formula>0</formula>
    </cfRule>
  </conditionalFormatting>
  <conditionalFormatting sqref="P496">
    <cfRule type="cellIs" dxfId="1035" priority="952" operator="lessThan">
      <formula>0</formula>
    </cfRule>
  </conditionalFormatting>
  <conditionalFormatting sqref="O496">
    <cfRule type="cellIs" dxfId="1034" priority="953" operator="lessThan">
      <formula>0</formula>
    </cfRule>
  </conditionalFormatting>
  <conditionalFormatting sqref="B496:N496">
    <cfRule type="cellIs" dxfId="1033" priority="954" operator="lessThan">
      <formula>0</formula>
    </cfRule>
  </conditionalFormatting>
  <conditionalFormatting sqref="P511">
    <cfRule type="cellIs" dxfId="1032" priority="955" operator="lessThan">
      <formula>0</formula>
    </cfRule>
  </conditionalFormatting>
  <conditionalFormatting sqref="O511">
    <cfRule type="cellIs" dxfId="1031" priority="956" operator="lessThan">
      <formula>0</formula>
    </cfRule>
  </conditionalFormatting>
  <conditionalFormatting sqref="B511:N511">
    <cfRule type="cellIs" dxfId="1030" priority="957" operator="lessThan">
      <formula>0</formula>
    </cfRule>
  </conditionalFormatting>
  <conditionalFormatting sqref="P519">
    <cfRule type="cellIs" dxfId="1029" priority="958" operator="lessThan">
      <formula>0</formula>
    </cfRule>
  </conditionalFormatting>
  <conditionalFormatting sqref="B519:N519">
    <cfRule type="cellIs" dxfId="1028" priority="959" operator="lessThan">
      <formula>0</formula>
    </cfRule>
  </conditionalFormatting>
  <conditionalFormatting sqref="P548">
    <cfRule type="cellIs" dxfId="1027" priority="960" operator="lessThan">
      <formula>0</formula>
    </cfRule>
  </conditionalFormatting>
  <conditionalFormatting sqref="O548">
    <cfRule type="cellIs" dxfId="1026" priority="961" operator="lessThan">
      <formula>0</formula>
    </cfRule>
  </conditionalFormatting>
  <conditionalFormatting sqref="B548:N548">
    <cfRule type="cellIs" dxfId="1025" priority="962" operator="lessThan">
      <formula>0</formula>
    </cfRule>
  </conditionalFormatting>
  <conditionalFormatting sqref="Q698:AC698 G698 O709 Q709:AC709 G709:I709 O716 Q716:AC716 G716:I716 O723 Q723:AC723 I723 O731 Q731:AC731 G731:I731 O698 D699:F704 O699:AC704">
    <cfRule type="cellIs" dxfId="1024" priority="963" operator="lessThan">
      <formula>0</formula>
    </cfRule>
  </conditionalFormatting>
  <conditionalFormatting sqref="O708:O709 O715:O716 O698">
    <cfRule type="cellIs" dxfId="1023" priority="964" operator="lessThan">
      <formula>0</formula>
    </cfRule>
  </conditionalFormatting>
  <conditionalFormatting sqref="P711">
    <cfRule type="cellIs" dxfId="1022" priority="965" operator="lessThan">
      <formula>0</formula>
    </cfRule>
  </conditionalFormatting>
  <conditionalFormatting sqref="P700">
    <cfRule type="cellIs" dxfId="1021" priority="966" operator="lessThan">
      <formula>0</formula>
    </cfRule>
  </conditionalFormatting>
  <conditionalFormatting sqref="P718">
    <cfRule type="cellIs" dxfId="1020" priority="967" operator="lessThan">
      <formula>0</formula>
    </cfRule>
  </conditionalFormatting>
  <conditionalFormatting sqref="O723">
    <cfRule type="cellIs" dxfId="1019" priority="968" operator="lessThan">
      <formula>0</formula>
    </cfRule>
  </conditionalFormatting>
  <conditionalFormatting sqref="P725">
    <cfRule type="cellIs" dxfId="1018" priority="969" operator="lessThan">
      <formula>0</formula>
    </cfRule>
  </conditionalFormatting>
  <conditionalFormatting sqref="D698:F698 D709:H709 D716:H716 D723:H723 D731:H731">
    <cfRule type="cellIs" dxfId="1017" priority="970" operator="lessThan">
      <formula>0</formula>
    </cfRule>
  </conditionalFormatting>
  <conditionalFormatting sqref="N744:N746">
    <cfRule type="cellIs" dxfId="1016" priority="971" operator="lessThan">
      <formula>0</formula>
    </cfRule>
  </conditionalFormatting>
  <conditionalFormatting sqref="M721">
    <cfRule type="cellIs" dxfId="1015" priority="972" operator="lessThan">
      <formula>0</formula>
    </cfRule>
  </conditionalFormatting>
  <conditionalFormatting sqref="M720">
    <cfRule type="cellIs" dxfId="1014" priority="973" operator="lessThan">
      <formula>0</formula>
    </cfRule>
  </conditionalFormatting>
  <conditionalFormatting sqref="M719">
    <cfRule type="cellIs" dxfId="1013" priority="974" operator="lessThan">
      <formula>0</formula>
    </cfRule>
  </conditionalFormatting>
  <conditionalFormatting sqref="M717">
    <cfRule type="cellIs" dxfId="1012" priority="975" operator="lessThan">
      <formula>0</formula>
    </cfRule>
  </conditionalFormatting>
  <conditionalFormatting sqref="G699:N707">
    <cfRule type="expression" dxfId="1011" priority="976">
      <formula>G699/F699&gt;1</formula>
    </cfRule>
  </conditionalFormatting>
  <conditionalFormatting sqref="G699:N707">
    <cfRule type="expression" dxfId="1010" priority="977">
      <formula>G699/F699&lt;1</formula>
    </cfRule>
  </conditionalFormatting>
  <conditionalFormatting sqref="G699:N707">
    <cfRule type="cellIs" dxfId="1009" priority="978" operator="lessThan">
      <formula>0</formula>
    </cfRule>
  </conditionalFormatting>
  <conditionalFormatting sqref="I710:N714">
    <cfRule type="expression" dxfId="1008" priority="979">
      <formula>I710/H710&gt;1</formula>
    </cfRule>
  </conditionalFormatting>
  <conditionalFormatting sqref="I710:N714">
    <cfRule type="expression" dxfId="1007" priority="980">
      <formula>I710/H710&lt;1</formula>
    </cfRule>
  </conditionalFormatting>
  <conditionalFormatting sqref="I710:N714">
    <cfRule type="cellIs" dxfId="1006" priority="981" operator="lessThan">
      <formula>0</formula>
    </cfRule>
  </conditionalFormatting>
  <conditionalFormatting sqref="O449:P449 B449">
    <cfRule type="cellIs" dxfId="1005" priority="982" operator="lessThan">
      <formula>0</formula>
    </cfRule>
  </conditionalFormatting>
  <conditionalFormatting sqref="P450:P454">
    <cfRule type="cellIs" dxfId="1004" priority="983" operator="lessThan">
      <formula>0</formula>
    </cfRule>
  </conditionalFormatting>
  <conditionalFormatting sqref="O450:O453">
    <cfRule type="cellIs" dxfId="1003" priority="984" operator="lessThan">
      <formula>0</formula>
    </cfRule>
  </conditionalFormatting>
  <conditionalFormatting sqref="G454:N454 M450:N453">
    <cfRule type="cellIs" dxfId="1002" priority="985" operator="lessThan">
      <formula>0</formula>
    </cfRule>
  </conditionalFormatting>
  <conditionalFormatting sqref="G454:N454 M450:N453">
    <cfRule type="expression" dxfId="1001" priority="986">
      <formula>G450/F450&gt;1</formula>
    </cfRule>
  </conditionalFormatting>
  <conditionalFormatting sqref="G454:N454 M450:N453">
    <cfRule type="expression" dxfId="1000" priority="987">
      <formula>G450/F450&lt;1</formula>
    </cfRule>
  </conditionalFormatting>
  <conditionalFormatting sqref="B450:L453">
    <cfRule type="cellIs" dxfId="999" priority="988" operator="lessThan">
      <formula>0</formula>
    </cfRule>
  </conditionalFormatting>
  <conditionalFormatting sqref="B450:L453">
    <cfRule type="expression" dxfId="998" priority="989">
      <formula>B450/A450&gt;1</formula>
    </cfRule>
  </conditionalFormatting>
  <conditionalFormatting sqref="B450:L453">
    <cfRule type="expression" dxfId="997" priority="990">
      <formula>B450/A450&lt;1</formula>
    </cfRule>
  </conditionalFormatting>
  <conditionalFormatting sqref="B454:F454">
    <cfRule type="cellIs" dxfId="996" priority="991" operator="lessThan">
      <formula>0</formula>
    </cfRule>
  </conditionalFormatting>
  <conditionalFormatting sqref="B454:F454">
    <cfRule type="expression" dxfId="995" priority="992">
      <formula>B454/A454&gt;1</formula>
    </cfRule>
  </conditionalFormatting>
  <conditionalFormatting sqref="B454:F454">
    <cfRule type="expression" dxfId="994" priority="993">
      <formula>B454/A454&lt;1</formula>
    </cfRule>
  </conditionalFormatting>
  <conditionalFormatting sqref="O454">
    <cfRule type="cellIs" dxfId="993" priority="994" operator="lessThan">
      <formula>0</formula>
    </cfRule>
  </conditionalFormatting>
  <conditionalFormatting sqref="B617:I617">
    <cfRule type="cellIs" dxfId="992" priority="1" operator="lessThan">
      <formula>0</formula>
    </cfRule>
  </conditionalFormatting>
  <pageMargins left="0.7" right="0.7" top="0.75" bottom="0.75" header="0" footer="0"/>
  <pageSetup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  <outlinePr summaryBelow="0" summaryRight="0"/>
  </sheetPr>
  <dimension ref="A1:BS773"/>
  <sheetViews>
    <sheetView tabSelected="1" topLeftCell="B340" zoomScale="85" zoomScaleNormal="85" workbookViewId="0">
      <selection activeCell="P361" sqref="P361"/>
    </sheetView>
  </sheetViews>
  <sheetFormatPr defaultColWidth="12.625" defaultRowHeight="15" customHeight="1" x14ac:dyDescent="0.3"/>
  <cols>
    <col min="1" max="1" width="79.625" hidden="1" customWidth="1"/>
    <col min="2" max="14" width="14.375" customWidth="1"/>
    <col min="15" max="15" width="13.125" customWidth="1"/>
    <col min="16" max="16" width="23.125" customWidth="1"/>
    <col min="17" max="23" width="13.125" customWidth="1"/>
    <col min="24" max="24" width="14.125" customWidth="1"/>
    <col min="25" max="25" width="13.125" customWidth="1"/>
    <col min="26" max="51" width="14.125" customWidth="1"/>
    <col min="52" max="52" width="17.625" bestFit="1" customWidth="1"/>
    <col min="53" max="68" width="5" customWidth="1"/>
    <col min="69" max="71" width="12.625" customWidth="1"/>
  </cols>
  <sheetData>
    <row r="1" spans="1:71" ht="16.5" hidden="1" customHeight="1" x14ac:dyDescent="0.3">
      <c r="A1" s="11" t="s">
        <v>735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10"/>
      <c r="BO1" s="10"/>
      <c r="BP1" s="10"/>
      <c r="BQ1" s="10"/>
      <c r="BR1" s="10"/>
      <c r="BS1" s="10"/>
    </row>
    <row r="2" spans="1:71" ht="16.5" hidden="1" customHeight="1" x14ac:dyDescent="0.3">
      <c r="A2" s="151" t="s">
        <v>736</v>
      </c>
      <c r="B2" s="151" t="s">
        <v>737</v>
      </c>
      <c r="C2" s="151" t="s">
        <v>738</v>
      </c>
      <c r="D2" s="151" t="s">
        <v>739</v>
      </c>
      <c r="E2" s="151" t="s">
        <v>740</v>
      </c>
      <c r="F2" s="151" t="s">
        <v>741</v>
      </c>
      <c r="G2" s="151" t="s">
        <v>742</v>
      </c>
      <c r="H2" s="151" t="s">
        <v>743</v>
      </c>
      <c r="I2" s="151" t="s">
        <v>744</v>
      </c>
      <c r="J2" s="151" t="s">
        <v>745</v>
      </c>
      <c r="K2" s="151" t="s">
        <v>746</v>
      </c>
      <c r="L2" s="151" t="s">
        <v>747</v>
      </c>
      <c r="M2" s="151" t="s">
        <v>748</v>
      </c>
      <c r="N2" s="151" t="s">
        <v>749</v>
      </c>
      <c r="O2" s="151" t="s">
        <v>750</v>
      </c>
      <c r="P2" s="151" t="s">
        <v>751</v>
      </c>
      <c r="Q2" s="151" t="s">
        <v>752</v>
      </c>
      <c r="R2" s="151" t="s">
        <v>753</v>
      </c>
      <c r="S2" s="151" t="s">
        <v>754</v>
      </c>
      <c r="T2" s="151" t="s">
        <v>755</v>
      </c>
      <c r="U2" s="151" t="s">
        <v>756</v>
      </c>
      <c r="V2" s="151" t="s">
        <v>757</v>
      </c>
      <c r="W2" s="151" t="s">
        <v>758</v>
      </c>
      <c r="X2" s="151" t="s">
        <v>759</v>
      </c>
      <c r="Y2" s="151" t="s">
        <v>760</v>
      </c>
      <c r="Z2" s="151" t="s">
        <v>761</v>
      </c>
      <c r="AA2" s="151" t="s">
        <v>762</v>
      </c>
      <c r="AB2" s="151" t="s">
        <v>763</v>
      </c>
      <c r="AC2" s="151" t="s">
        <v>764</v>
      </c>
      <c r="AD2" s="151" t="s">
        <v>765</v>
      </c>
      <c r="AE2" s="151" t="s">
        <v>766</v>
      </c>
      <c r="AF2" s="151" t="s">
        <v>767</v>
      </c>
      <c r="AG2" s="151" t="s">
        <v>768</v>
      </c>
      <c r="AH2" s="151" t="s">
        <v>769</v>
      </c>
      <c r="AI2" s="151" t="s">
        <v>770</v>
      </c>
      <c r="AJ2" s="151" t="s">
        <v>771</v>
      </c>
      <c r="AK2" s="151" t="s">
        <v>772</v>
      </c>
      <c r="AL2" s="151" t="s">
        <v>773</v>
      </c>
      <c r="AM2" s="151" t="s">
        <v>774</v>
      </c>
      <c r="AN2" s="151" t="s">
        <v>775</v>
      </c>
      <c r="AO2" s="151" t="s">
        <v>776</v>
      </c>
      <c r="AP2" s="151" t="s">
        <v>777</v>
      </c>
      <c r="AQ2" s="151" t="s">
        <v>778</v>
      </c>
      <c r="AR2" s="151" t="s">
        <v>779</v>
      </c>
      <c r="AS2" s="151" t="s">
        <v>780</v>
      </c>
      <c r="AT2" s="151" t="s">
        <v>781</v>
      </c>
      <c r="AU2" s="151" t="s">
        <v>782</v>
      </c>
      <c r="AV2" s="151" t="s">
        <v>783</v>
      </c>
      <c r="AW2" s="151" t="s">
        <v>784</v>
      </c>
      <c r="AX2" s="151" t="s">
        <v>785</v>
      </c>
      <c r="AY2" s="151" t="s">
        <v>786</v>
      </c>
      <c r="AZ2" s="151" t="s">
        <v>1113</v>
      </c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  <c r="BO2" s="12"/>
      <c r="BP2" s="12"/>
      <c r="BQ2" s="12"/>
      <c r="BR2" s="12"/>
      <c r="BS2" s="12"/>
    </row>
    <row r="3" spans="1:71" ht="16.5" hidden="1" customHeight="1" x14ac:dyDescent="0.3">
      <c r="A3" s="151"/>
      <c r="B3" s="151"/>
      <c r="C3" s="151"/>
      <c r="D3" s="151"/>
      <c r="E3" s="151"/>
      <c r="F3" s="151"/>
      <c r="G3" s="151"/>
      <c r="H3" s="151"/>
      <c r="I3" s="151"/>
      <c r="J3" s="151"/>
      <c r="K3" s="151"/>
      <c r="L3" s="151"/>
      <c r="M3" s="151"/>
      <c r="N3" s="151"/>
      <c r="O3" s="151"/>
      <c r="P3" s="151"/>
      <c r="Q3" s="151"/>
      <c r="R3" s="151"/>
      <c r="S3" s="151"/>
      <c r="T3" s="151"/>
      <c r="U3" s="151"/>
      <c r="V3" s="151"/>
      <c r="W3" s="151"/>
      <c r="X3" s="151"/>
      <c r="Y3" s="151"/>
      <c r="Z3" s="151"/>
      <c r="AA3" s="151"/>
      <c r="AB3" s="151"/>
      <c r="AC3" s="151"/>
      <c r="AD3" s="151"/>
      <c r="AE3" s="151"/>
      <c r="AF3" s="151"/>
      <c r="AG3" s="151"/>
      <c r="AH3" s="151"/>
      <c r="AI3" s="151"/>
      <c r="AJ3" s="151"/>
      <c r="AK3" s="151"/>
      <c r="AL3" s="151"/>
      <c r="AM3" s="151"/>
      <c r="AN3" s="151"/>
      <c r="AO3" s="151"/>
      <c r="AP3" s="151"/>
      <c r="AQ3" s="151"/>
      <c r="AR3" s="151"/>
      <c r="AS3" s="151"/>
      <c r="AT3" s="151"/>
      <c r="AU3" s="151"/>
      <c r="AV3" s="151"/>
      <c r="AW3" s="151"/>
      <c r="AX3" s="151"/>
      <c r="AY3" s="151"/>
      <c r="AZ3" s="151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  <c r="BS3" s="10"/>
    </row>
    <row r="4" spans="1:71" ht="16.5" hidden="1" customHeight="1" x14ac:dyDescent="0.3">
      <c r="A4" s="151" t="s">
        <v>787</v>
      </c>
      <c r="B4" s="151"/>
      <c r="C4" s="151"/>
      <c r="D4" s="151"/>
      <c r="E4" s="151"/>
      <c r="F4" s="151"/>
      <c r="G4" s="151"/>
      <c r="H4" s="151"/>
      <c r="I4" s="151"/>
      <c r="J4" s="151"/>
      <c r="K4" s="151"/>
      <c r="L4" s="151"/>
      <c r="M4" s="151"/>
      <c r="N4" s="151"/>
      <c r="O4" s="151"/>
      <c r="P4" s="151"/>
      <c r="Q4" s="151"/>
      <c r="R4" s="151"/>
      <c r="S4" s="151"/>
      <c r="T4" s="151"/>
      <c r="U4" s="151"/>
      <c r="V4" s="151"/>
      <c r="W4" s="151"/>
      <c r="X4" s="151"/>
      <c r="Y4" s="151"/>
      <c r="Z4" s="151"/>
      <c r="AA4" s="151"/>
      <c r="AB4" s="151"/>
      <c r="AC4" s="151"/>
      <c r="AD4" s="151"/>
      <c r="AE4" s="151"/>
      <c r="AF4" s="151"/>
      <c r="AG4" s="151"/>
      <c r="AH4" s="151"/>
      <c r="AI4" s="151"/>
      <c r="AJ4" s="151"/>
      <c r="AK4" s="151"/>
      <c r="AL4" s="151"/>
      <c r="AM4" s="151"/>
      <c r="AN4" s="151"/>
      <c r="AO4" s="151"/>
      <c r="AP4" s="151"/>
      <c r="AQ4" s="151"/>
      <c r="AR4" s="151"/>
      <c r="AS4" s="151"/>
      <c r="AT4" s="151"/>
      <c r="AU4" s="151"/>
      <c r="AV4" s="151"/>
      <c r="AW4" s="151"/>
      <c r="AX4" s="151"/>
      <c r="AY4" s="151"/>
      <c r="AZ4" s="151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  <c r="BS4" s="10"/>
    </row>
    <row r="5" spans="1:71" ht="16.5" hidden="1" customHeight="1" x14ac:dyDescent="0.3">
      <c r="A5" s="151" t="s">
        <v>788</v>
      </c>
      <c r="B5" s="151">
        <v>14717523</v>
      </c>
      <c r="C5" s="151">
        <v>12528245</v>
      </c>
      <c r="D5" s="151">
        <v>13209024</v>
      </c>
      <c r="E5" s="151">
        <v>16300922</v>
      </c>
      <c r="F5" s="151">
        <v>28759937</v>
      </c>
      <c r="G5" s="151">
        <v>26272012</v>
      </c>
      <c r="H5" s="151">
        <v>21798285</v>
      </c>
      <c r="I5" s="151">
        <v>24261229</v>
      </c>
      <c r="J5" s="151">
        <v>34701841</v>
      </c>
      <c r="K5" s="151">
        <v>18842130</v>
      </c>
      <c r="L5" s="151">
        <v>19053706</v>
      </c>
      <c r="M5" s="151">
        <v>10451398</v>
      </c>
      <c r="N5" s="151">
        <v>27693712</v>
      </c>
      <c r="O5" s="151">
        <v>25691482</v>
      </c>
      <c r="P5" s="151">
        <v>20010469</v>
      </c>
      <c r="Q5" s="151">
        <v>18360810.16</v>
      </c>
      <c r="R5" s="151">
        <v>32055272</v>
      </c>
      <c r="S5" s="151">
        <v>25683242</v>
      </c>
      <c r="T5" s="151">
        <v>19283418</v>
      </c>
      <c r="U5" s="151">
        <v>19833022.300000001</v>
      </c>
      <c r="V5" s="151">
        <v>33325691</v>
      </c>
      <c r="W5" s="151">
        <v>21687011</v>
      </c>
      <c r="X5" s="151">
        <v>10648240</v>
      </c>
      <c r="Y5" s="151">
        <v>11473120.876</v>
      </c>
      <c r="Z5" s="151">
        <v>13203365</v>
      </c>
      <c r="AA5" s="151">
        <v>23544155</v>
      </c>
      <c r="AB5" s="151">
        <v>12408091</v>
      </c>
      <c r="AC5" s="151">
        <v>14258066.402000001</v>
      </c>
      <c r="AD5" s="151">
        <v>23417784</v>
      </c>
      <c r="AE5" s="151">
        <v>9170336</v>
      </c>
      <c r="AF5" s="151">
        <v>7736817</v>
      </c>
      <c r="AG5" s="151">
        <v>9864912.7029999997</v>
      </c>
      <c r="AH5" s="151">
        <v>11819032</v>
      </c>
      <c r="AI5" s="151">
        <v>11429264</v>
      </c>
      <c r="AJ5" s="151">
        <v>10868464</v>
      </c>
      <c r="AK5" s="151">
        <v>11226140.704</v>
      </c>
      <c r="AL5" s="151">
        <v>10081642</v>
      </c>
      <c r="AM5" s="151">
        <v>9525649</v>
      </c>
      <c r="AN5" s="151">
        <v>9450239</v>
      </c>
      <c r="AO5" s="151">
        <v>10650407.392999999</v>
      </c>
      <c r="AP5" s="151">
        <v>8498885</v>
      </c>
      <c r="AQ5" s="151">
        <v>7555168</v>
      </c>
      <c r="AR5" s="151">
        <v>8246731</v>
      </c>
      <c r="AS5" s="151">
        <v>9066888.3599999994</v>
      </c>
      <c r="AT5" s="151">
        <v>20498415</v>
      </c>
      <c r="AU5" s="151">
        <v>11197882</v>
      </c>
      <c r="AV5" s="151">
        <v>11280821</v>
      </c>
      <c r="AW5" s="151">
        <v>19636627.465999998</v>
      </c>
      <c r="AX5" s="151">
        <v>30556527</v>
      </c>
      <c r="AY5" s="151">
        <v>25826491</v>
      </c>
      <c r="AZ5" s="151">
        <v>16634143</v>
      </c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</row>
    <row r="6" spans="1:71" ht="16.5" hidden="1" customHeight="1" x14ac:dyDescent="0.3">
      <c r="A6" s="151" t="s">
        <v>963</v>
      </c>
      <c r="B6" s="151">
        <v>1733345</v>
      </c>
      <c r="C6" s="151">
        <v>1146015</v>
      </c>
      <c r="D6" s="151">
        <v>124472</v>
      </c>
      <c r="E6" s="151">
        <v>226358</v>
      </c>
      <c r="F6" s="151">
        <v>20211</v>
      </c>
      <c r="G6" s="151">
        <v>34309</v>
      </c>
      <c r="H6" s="151">
        <v>83959</v>
      </c>
      <c r="I6" s="151">
        <v>43975</v>
      </c>
      <c r="J6" s="151">
        <v>1953524</v>
      </c>
      <c r="K6" s="151">
        <v>4974285</v>
      </c>
      <c r="L6" s="151">
        <v>5106116</v>
      </c>
      <c r="M6" s="151">
        <v>4219392</v>
      </c>
      <c r="N6" s="151">
        <v>117624</v>
      </c>
      <c r="O6" s="151">
        <v>618481</v>
      </c>
      <c r="P6" s="151">
        <v>622348</v>
      </c>
      <c r="Q6" s="151">
        <v>726544.42</v>
      </c>
      <c r="R6" s="151">
        <v>932713</v>
      </c>
      <c r="S6" s="151">
        <v>7342161</v>
      </c>
      <c r="T6" s="151">
        <v>3220081</v>
      </c>
      <c r="U6" s="151">
        <v>1340247.8899999999</v>
      </c>
      <c r="V6" s="151">
        <v>1281255</v>
      </c>
      <c r="W6" s="151">
        <v>1459168</v>
      </c>
      <c r="X6" s="151">
        <v>1560848</v>
      </c>
      <c r="Y6" s="151">
        <v>1576941.5919999999</v>
      </c>
      <c r="Z6" s="151">
        <v>1505519</v>
      </c>
      <c r="AA6" s="151">
        <v>1515365</v>
      </c>
      <c r="AB6" s="151">
        <v>1475598</v>
      </c>
      <c r="AC6" s="151">
        <v>1542448.983</v>
      </c>
      <c r="AD6" s="151">
        <v>1563309</v>
      </c>
      <c r="AE6" s="151">
        <v>1597859</v>
      </c>
      <c r="AF6" s="151">
        <v>410078</v>
      </c>
      <c r="AG6" s="151">
        <v>304674.03999999998</v>
      </c>
      <c r="AH6" s="151">
        <v>60306</v>
      </c>
      <c r="AI6" s="151">
        <v>34874</v>
      </c>
      <c r="AJ6" s="151">
        <v>0</v>
      </c>
      <c r="AK6" s="151">
        <v>0</v>
      </c>
      <c r="AL6" s="151">
        <v>0</v>
      </c>
      <c r="AM6" s="151">
        <v>0</v>
      </c>
      <c r="AN6" s="151">
        <v>0</v>
      </c>
      <c r="AO6" s="151">
        <v>0</v>
      </c>
      <c r="AP6" s="151">
        <v>0</v>
      </c>
      <c r="AQ6" s="151">
        <v>0</v>
      </c>
      <c r="AR6" s="151">
        <v>0</v>
      </c>
      <c r="AS6" s="151">
        <v>0</v>
      </c>
      <c r="AT6" s="151">
        <v>0</v>
      </c>
      <c r="AU6" s="151">
        <v>0</v>
      </c>
      <c r="AV6" s="151">
        <v>0</v>
      </c>
      <c r="AW6" s="151">
        <v>0</v>
      </c>
      <c r="AX6" s="151">
        <v>0</v>
      </c>
      <c r="AY6" s="151">
        <v>0</v>
      </c>
      <c r="AZ6" s="151">
        <v>0</v>
      </c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</row>
    <row r="7" spans="1:71" ht="16.5" hidden="1" customHeight="1" x14ac:dyDescent="0.3">
      <c r="A7" s="151" t="s">
        <v>1155</v>
      </c>
      <c r="B7" s="151">
        <v>0</v>
      </c>
      <c r="C7" s="151">
        <v>0</v>
      </c>
      <c r="D7" s="151">
        <v>0</v>
      </c>
      <c r="E7" s="151">
        <v>0</v>
      </c>
      <c r="F7" s="151">
        <v>0</v>
      </c>
      <c r="G7" s="151">
        <v>1095895</v>
      </c>
      <c r="H7" s="151">
        <v>1063362</v>
      </c>
      <c r="I7" s="151">
        <v>905921</v>
      </c>
      <c r="J7" s="151">
        <v>983001</v>
      </c>
      <c r="K7" s="151">
        <v>885377</v>
      </c>
      <c r="L7" s="151">
        <v>1725294</v>
      </c>
      <c r="M7" s="151">
        <v>2166365</v>
      </c>
      <c r="N7" s="151">
        <v>0</v>
      </c>
      <c r="O7" s="151">
        <v>2233930</v>
      </c>
      <c r="P7" s="151">
        <v>2302534</v>
      </c>
      <c r="Q7" s="151">
        <v>3526166.02</v>
      </c>
      <c r="R7" s="151">
        <v>2649780</v>
      </c>
      <c r="S7" s="151">
        <v>2512614</v>
      </c>
      <c r="T7" s="151">
        <v>3059475</v>
      </c>
      <c r="U7" s="151">
        <v>3697851.3990000002</v>
      </c>
      <c r="V7" s="151">
        <v>3411630</v>
      </c>
      <c r="W7" s="151">
        <v>3771358</v>
      </c>
      <c r="X7" s="151">
        <v>3639253</v>
      </c>
      <c r="Y7" s="151">
        <v>3781141.1269999999</v>
      </c>
      <c r="Z7" s="151">
        <v>3703412</v>
      </c>
      <c r="AA7" s="151">
        <v>3783932</v>
      </c>
      <c r="AB7" s="151">
        <v>3678892</v>
      </c>
      <c r="AC7" s="151">
        <v>3709327.9049999998</v>
      </c>
      <c r="AD7" s="151">
        <v>3512878</v>
      </c>
      <c r="AE7" s="151">
        <v>3871735</v>
      </c>
      <c r="AF7" s="151">
        <v>3872797</v>
      </c>
      <c r="AG7" s="151">
        <v>4447280.0619999999</v>
      </c>
      <c r="AH7" s="151">
        <v>4052047</v>
      </c>
      <c r="AI7" s="151">
        <v>3507684</v>
      </c>
      <c r="AJ7" s="151">
        <v>2687519</v>
      </c>
      <c r="AK7" s="151">
        <v>2963182.98</v>
      </c>
      <c r="AL7" s="151">
        <v>2768061</v>
      </c>
      <c r="AM7" s="151">
        <v>2725609</v>
      </c>
      <c r="AN7" s="151">
        <v>2495094</v>
      </c>
      <c r="AO7" s="151">
        <v>2642633.5290000001</v>
      </c>
      <c r="AP7" s="151">
        <v>2406864</v>
      </c>
      <c r="AQ7" s="151">
        <v>2353049</v>
      </c>
      <c r="AR7" s="151">
        <v>2128343</v>
      </c>
      <c r="AS7" s="151">
        <v>2220542.19</v>
      </c>
      <c r="AT7" s="151">
        <v>1997327</v>
      </c>
      <c r="AU7" s="151">
        <v>1983214</v>
      </c>
      <c r="AV7" s="151">
        <v>1937761</v>
      </c>
      <c r="AW7" s="151">
        <v>1989089.05</v>
      </c>
      <c r="AX7" s="151">
        <v>1845228</v>
      </c>
      <c r="AY7" s="151">
        <v>1731707</v>
      </c>
      <c r="AZ7" s="151">
        <v>1829325</v>
      </c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</row>
    <row r="8" spans="1:71" ht="16.5" hidden="1" customHeight="1" x14ac:dyDescent="0.3">
      <c r="A8" s="151" t="s">
        <v>964</v>
      </c>
      <c r="B8" s="151">
        <v>5177444</v>
      </c>
      <c r="C8" s="151">
        <v>5417293</v>
      </c>
      <c r="D8" s="151">
        <v>5306057</v>
      </c>
      <c r="E8" s="151">
        <v>5790416</v>
      </c>
      <c r="F8" s="151">
        <v>5093563</v>
      </c>
      <c r="G8" s="151">
        <v>5479332</v>
      </c>
      <c r="H8" s="151">
        <v>4825466</v>
      </c>
      <c r="I8" s="151">
        <v>5772882</v>
      </c>
      <c r="J8" s="151">
        <v>5604121</v>
      </c>
      <c r="K8" s="151">
        <v>5188833</v>
      </c>
      <c r="L8" s="151">
        <v>5012885</v>
      </c>
      <c r="M8" s="151">
        <v>5609515</v>
      </c>
      <c r="N8" s="151">
        <v>6251888</v>
      </c>
      <c r="O8" s="151">
        <v>6413920</v>
      </c>
      <c r="P8" s="151">
        <v>6740712</v>
      </c>
      <c r="Q8" s="151">
        <v>7037320.1100000003</v>
      </c>
      <c r="R8" s="151">
        <v>7101726</v>
      </c>
      <c r="S8" s="151">
        <v>9930957</v>
      </c>
      <c r="T8" s="151">
        <v>10186426</v>
      </c>
      <c r="U8" s="151">
        <v>8065058.909</v>
      </c>
      <c r="V8" s="151">
        <v>11779171</v>
      </c>
      <c r="W8" s="151">
        <v>8432374</v>
      </c>
      <c r="X8" s="151">
        <v>13191004</v>
      </c>
      <c r="Y8" s="151">
        <v>15115609.6</v>
      </c>
      <c r="Z8" s="151">
        <v>14796648</v>
      </c>
      <c r="AA8" s="151">
        <v>14753913</v>
      </c>
      <c r="AB8" s="151">
        <v>15378163</v>
      </c>
      <c r="AC8" s="151">
        <v>16316038.907</v>
      </c>
      <c r="AD8" s="151">
        <v>15190761</v>
      </c>
      <c r="AE8" s="151">
        <v>15899657</v>
      </c>
      <c r="AF8" s="151">
        <v>15730925</v>
      </c>
      <c r="AG8" s="151">
        <v>16388529.471000001</v>
      </c>
      <c r="AH8" s="151">
        <v>16068769</v>
      </c>
      <c r="AI8" s="151">
        <v>15132585</v>
      </c>
      <c r="AJ8" s="151">
        <v>14246107</v>
      </c>
      <c r="AK8" s="151">
        <v>14116309.539999999</v>
      </c>
      <c r="AL8" s="151">
        <v>14156099</v>
      </c>
      <c r="AM8" s="151">
        <v>14875867</v>
      </c>
      <c r="AN8" s="151">
        <v>15467001</v>
      </c>
      <c r="AO8" s="151">
        <v>17071011.925999999</v>
      </c>
      <c r="AP8" s="151">
        <v>18197743</v>
      </c>
      <c r="AQ8" s="151">
        <v>18714565</v>
      </c>
      <c r="AR8" s="151">
        <v>18720755</v>
      </c>
      <c r="AS8" s="151">
        <v>19241653.609999999</v>
      </c>
      <c r="AT8" s="151">
        <v>19635907</v>
      </c>
      <c r="AU8" s="151">
        <v>19835801</v>
      </c>
      <c r="AV8" s="151">
        <v>21284694</v>
      </c>
      <c r="AW8" s="151">
        <v>20166634.739</v>
      </c>
      <c r="AX8" s="151">
        <v>17624684</v>
      </c>
      <c r="AY8" s="151">
        <v>18871462</v>
      </c>
      <c r="AZ8" s="151">
        <v>20407560</v>
      </c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  <c r="BS8" s="10"/>
    </row>
    <row r="9" spans="1:71" ht="16.5" hidden="1" customHeight="1" x14ac:dyDescent="0.3">
      <c r="A9" s="151" t="s">
        <v>965</v>
      </c>
      <c r="B9" s="151">
        <v>5177444</v>
      </c>
      <c r="C9" s="151">
        <v>5417293</v>
      </c>
      <c r="D9" s="151">
        <v>5306057</v>
      </c>
      <c r="E9" s="151">
        <v>5790416</v>
      </c>
      <c r="F9" s="151">
        <v>5093563</v>
      </c>
      <c r="G9" s="151">
        <v>5479332</v>
      </c>
      <c r="H9" s="151">
        <v>0</v>
      </c>
      <c r="I9" s="151">
        <v>0</v>
      </c>
      <c r="J9" s="151">
        <v>0</v>
      </c>
      <c r="K9" s="151">
        <v>0</v>
      </c>
      <c r="L9" s="151">
        <v>0</v>
      </c>
      <c r="M9" s="151">
        <v>0</v>
      </c>
      <c r="N9" s="151">
        <v>0</v>
      </c>
      <c r="O9" s="151">
        <v>0</v>
      </c>
      <c r="P9" s="151">
        <v>0</v>
      </c>
      <c r="Q9" s="151">
        <v>0</v>
      </c>
      <c r="R9" s="151">
        <v>0</v>
      </c>
      <c r="S9" s="151">
        <v>0</v>
      </c>
      <c r="T9" s="151">
        <v>0</v>
      </c>
      <c r="U9" s="151">
        <v>0</v>
      </c>
      <c r="V9" s="151">
        <v>0</v>
      </c>
      <c r="W9" s="151">
        <v>0</v>
      </c>
      <c r="X9" s="151">
        <v>0</v>
      </c>
      <c r="Y9" s="151">
        <v>0</v>
      </c>
      <c r="Z9" s="151">
        <v>0</v>
      </c>
      <c r="AA9" s="151">
        <v>0</v>
      </c>
      <c r="AB9" s="151">
        <v>0</v>
      </c>
      <c r="AC9" s="151">
        <v>0</v>
      </c>
      <c r="AD9" s="151">
        <v>0</v>
      </c>
      <c r="AE9" s="151">
        <v>0</v>
      </c>
      <c r="AF9" s="151">
        <v>0</v>
      </c>
      <c r="AG9" s="151">
        <v>0</v>
      </c>
      <c r="AH9" s="151">
        <v>0</v>
      </c>
      <c r="AI9" s="151">
        <v>0</v>
      </c>
      <c r="AJ9" s="151">
        <v>0</v>
      </c>
      <c r="AK9" s="151">
        <v>0</v>
      </c>
      <c r="AL9" s="151">
        <v>0</v>
      </c>
      <c r="AM9" s="151">
        <v>0</v>
      </c>
      <c r="AN9" s="151">
        <v>0</v>
      </c>
      <c r="AO9" s="151">
        <v>0</v>
      </c>
      <c r="AP9" s="151">
        <v>0</v>
      </c>
      <c r="AQ9" s="151">
        <v>0</v>
      </c>
      <c r="AR9" s="151">
        <v>0</v>
      </c>
      <c r="AS9" s="151">
        <v>0</v>
      </c>
      <c r="AT9" s="151">
        <v>0</v>
      </c>
      <c r="AU9" s="151">
        <v>0</v>
      </c>
      <c r="AV9" s="151">
        <v>0</v>
      </c>
      <c r="AW9" s="151">
        <v>0</v>
      </c>
      <c r="AX9" s="151">
        <v>17624684</v>
      </c>
      <c r="AY9" s="151">
        <v>18871462</v>
      </c>
      <c r="AZ9" s="151">
        <v>0</v>
      </c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0"/>
      <c r="BP9" s="10"/>
      <c r="BQ9" s="10"/>
      <c r="BR9" s="10"/>
      <c r="BS9" s="10"/>
    </row>
    <row r="10" spans="1:71" ht="16.5" hidden="1" customHeight="1" x14ac:dyDescent="0.3">
      <c r="A10" s="151" t="s">
        <v>994</v>
      </c>
      <c r="B10" s="151">
        <v>666</v>
      </c>
      <c r="C10" s="151">
        <v>754</v>
      </c>
      <c r="D10" s="151">
        <v>1301</v>
      </c>
      <c r="E10" s="151">
        <v>437</v>
      </c>
      <c r="F10" s="151">
        <v>423</v>
      </c>
      <c r="G10" s="151">
        <v>354</v>
      </c>
      <c r="H10" s="151">
        <v>0</v>
      </c>
      <c r="I10" s="151">
        <v>0</v>
      </c>
      <c r="J10" s="151">
        <v>0</v>
      </c>
      <c r="K10" s="151">
        <v>0</v>
      </c>
      <c r="L10" s="151">
        <v>0</v>
      </c>
      <c r="M10" s="151">
        <v>0</v>
      </c>
      <c r="N10" s="151">
        <v>0</v>
      </c>
      <c r="O10" s="151">
        <v>0</v>
      </c>
      <c r="P10" s="151">
        <v>0</v>
      </c>
      <c r="Q10" s="151">
        <v>0</v>
      </c>
      <c r="R10" s="151">
        <v>0</v>
      </c>
      <c r="S10" s="151">
        <v>0</v>
      </c>
      <c r="T10" s="151">
        <v>0</v>
      </c>
      <c r="U10" s="151">
        <v>0</v>
      </c>
      <c r="V10" s="151">
        <v>0</v>
      </c>
      <c r="W10" s="151">
        <v>0</v>
      </c>
      <c r="X10" s="151">
        <v>0</v>
      </c>
      <c r="Y10" s="151">
        <v>0</v>
      </c>
      <c r="Z10" s="151">
        <v>0</v>
      </c>
      <c r="AA10" s="151">
        <v>0</v>
      </c>
      <c r="AB10" s="151">
        <v>100000</v>
      </c>
      <c r="AC10" s="151">
        <v>95000</v>
      </c>
      <c r="AD10" s="151">
        <v>84500</v>
      </c>
      <c r="AE10" s="151">
        <v>35000</v>
      </c>
      <c r="AF10" s="151">
        <v>0</v>
      </c>
      <c r="AG10" s="151">
        <v>0</v>
      </c>
      <c r="AH10" s="151">
        <v>0</v>
      </c>
      <c r="AI10" s="151">
        <v>0</v>
      </c>
      <c r="AJ10" s="151">
        <v>0</v>
      </c>
      <c r="AK10" s="151">
        <v>0</v>
      </c>
      <c r="AL10" s="151">
        <v>0</v>
      </c>
      <c r="AM10" s="151">
        <v>0</v>
      </c>
      <c r="AN10" s="151">
        <v>0</v>
      </c>
      <c r="AO10" s="151">
        <v>0</v>
      </c>
      <c r="AP10" s="151">
        <v>0</v>
      </c>
      <c r="AQ10" s="151">
        <v>0</v>
      </c>
      <c r="AR10" s="151">
        <v>0</v>
      </c>
      <c r="AS10" s="151">
        <v>0</v>
      </c>
      <c r="AT10" s="151">
        <v>0</v>
      </c>
      <c r="AU10" s="151">
        <v>0</v>
      </c>
      <c r="AV10" s="151">
        <v>0</v>
      </c>
      <c r="AW10" s="151">
        <v>0</v>
      </c>
      <c r="AX10" s="151">
        <v>0</v>
      </c>
      <c r="AY10" s="151">
        <v>0</v>
      </c>
      <c r="AZ10" s="151">
        <v>0</v>
      </c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  <c r="BO10" s="10"/>
      <c r="BP10" s="10"/>
      <c r="BQ10" s="10"/>
      <c r="BR10" s="10"/>
      <c r="BS10" s="10"/>
    </row>
    <row r="11" spans="1:71" ht="16.5" hidden="1" customHeight="1" x14ac:dyDescent="0.3">
      <c r="A11" s="151" t="s">
        <v>980</v>
      </c>
      <c r="B11" s="151">
        <v>666</v>
      </c>
      <c r="C11" s="151">
        <v>754</v>
      </c>
      <c r="D11" s="151">
        <v>1301</v>
      </c>
      <c r="E11" s="151">
        <v>437</v>
      </c>
      <c r="F11" s="151">
        <v>423</v>
      </c>
      <c r="G11" s="151">
        <v>354</v>
      </c>
      <c r="H11" s="151">
        <v>0</v>
      </c>
      <c r="I11" s="151">
        <v>0</v>
      </c>
      <c r="J11" s="151">
        <v>0</v>
      </c>
      <c r="K11" s="151">
        <v>0</v>
      </c>
      <c r="L11" s="151">
        <v>0</v>
      </c>
      <c r="M11" s="151">
        <v>0</v>
      </c>
      <c r="N11" s="151">
        <v>0</v>
      </c>
      <c r="O11" s="151">
        <v>0</v>
      </c>
      <c r="P11" s="151">
        <v>0</v>
      </c>
      <c r="Q11" s="151">
        <v>0</v>
      </c>
      <c r="R11" s="151">
        <v>0</v>
      </c>
      <c r="S11" s="151">
        <v>0</v>
      </c>
      <c r="T11" s="151">
        <v>0</v>
      </c>
      <c r="U11" s="151">
        <v>0</v>
      </c>
      <c r="V11" s="151">
        <v>0</v>
      </c>
      <c r="W11" s="151">
        <v>0</v>
      </c>
      <c r="X11" s="151">
        <v>0</v>
      </c>
      <c r="Y11" s="151">
        <v>0</v>
      </c>
      <c r="Z11" s="151">
        <v>0</v>
      </c>
      <c r="AA11" s="151">
        <v>0</v>
      </c>
      <c r="AB11" s="151">
        <v>100000</v>
      </c>
      <c r="AC11" s="151">
        <v>95000</v>
      </c>
      <c r="AD11" s="151">
        <v>84500</v>
      </c>
      <c r="AE11" s="151">
        <v>35000</v>
      </c>
      <c r="AF11" s="151">
        <v>0</v>
      </c>
      <c r="AG11" s="151">
        <v>0</v>
      </c>
      <c r="AH11" s="151">
        <v>0</v>
      </c>
      <c r="AI11" s="151">
        <v>0</v>
      </c>
      <c r="AJ11" s="151">
        <v>0</v>
      </c>
      <c r="AK11" s="151">
        <v>0</v>
      </c>
      <c r="AL11" s="151">
        <v>0</v>
      </c>
      <c r="AM11" s="151">
        <v>0</v>
      </c>
      <c r="AN11" s="151">
        <v>0</v>
      </c>
      <c r="AO11" s="151">
        <v>0</v>
      </c>
      <c r="AP11" s="151">
        <v>0</v>
      </c>
      <c r="AQ11" s="151">
        <v>0</v>
      </c>
      <c r="AR11" s="151">
        <v>0</v>
      </c>
      <c r="AS11" s="151">
        <v>0</v>
      </c>
      <c r="AT11" s="151">
        <v>0</v>
      </c>
      <c r="AU11" s="151">
        <v>0</v>
      </c>
      <c r="AV11" s="151">
        <v>0</v>
      </c>
      <c r="AW11" s="151">
        <v>0</v>
      </c>
      <c r="AX11" s="151">
        <v>0</v>
      </c>
      <c r="AY11" s="151">
        <v>0</v>
      </c>
      <c r="AZ11" s="151">
        <v>0</v>
      </c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  <c r="BO11" s="10"/>
      <c r="BP11" s="10"/>
      <c r="BQ11" s="10"/>
      <c r="BR11" s="10"/>
      <c r="BS11" s="10"/>
    </row>
    <row r="12" spans="1:71" ht="16.5" hidden="1" customHeight="1" x14ac:dyDescent="0.3">
      <c r="A12" s="151" t="s">
        <v>966</v>
      </c>
      <c r="B12" s="151">
        <v>2051413</v>
      </c>
      <c r="C12" s="151">
        <v>1922763</v>
      </c>
      <c r="D12" s="151">
        <v>2206366</v>
      </c>
      <c r="E12" s="151">
        <v>1592505</v>
      </c>
      <c r="F12" s="151">
        <v>1265746</v>
      </c>
      <c r="G12" s="151">
        <v>906641</v>
      </c>
      <c r="H12" s="151">
        <v>740122</v>
      </c>
      <c r="I12" s="151">
        <v>629388</v>
      </c>
      <c r="J12" s="151">
        <v>759161</v>
      </c>
      <c r="K12" s="151">
        <v>1011094</v>
      </c>
      <c r="L12" s="151">
        <v>720286</v>
      </c>
      <c r="M12" s="151">
        <v>932209</v>
      </c>
      <c r="N12" s="151">
        <v>1263813</v>
      </c>
      <c r="O12" s="151">
        <v>1162347</v>
      </c>
      <c r="P12" s="151">
        <v>668795</v>
      </c>
      <c r="Q12" s="151">
        <v>1087089.8500000001</v>
      </c>
      <c r="R12" s="151">
        <v>1484317</v>
      </c>
      <c r="S12" s="151">
        <v>1151611</v>
      </c>
      <c r="T12" s="151">
        <v>781637</v>
      </c>
      <c r="U12" s="151">
        <v>1426532.182</v>
      </c>
      <c r="V12" s="151">
        <v>1644073</v>
      </c>
      <c r="W12" s="151">
        <v>1568464</v>
      </c>
      <c r="X12" s="151">
        <v>1571348</v>
      </c>
      <c r="Y12" s="151">
        <v>2864932.2089999998</v>
      </c>
      <c r="Z12" s="151">
        <v>2343076</v>
      </c>
      <c r="AA12" s="151">
        <v>2682563</v>
      </c>
      <c r="AB12" s="151">
        <v>1808426</v>
      </c>
      <c r="AC12" s="151">
        <v>2519497.2289999998</v>
      </c>
      <c r="AD12" s="151">
        <v>3672746</v>
      </c>
      <c r="AE12" s="151">
        <v>4703751</v>
      </c>
      <c r="AF12" s="151">
        <v>3399470</v>
      </c>
      <c r="AG12" s="151">
        <v>5059252.3550000004</v>
      </c>
      <c r="AH12" s="151">
        <v>6200861</v>
      </c>
      <c r="AI12" s="151">
        <v>7175044</v>
      </c>
      <c r="AJ12" s="151">
        <v>4330901</v>
      </c>
      <c r="AK12" s="151">
        <v>3085251.6349999998</v>
      </c>
      <c r="AL12" s="151">
        <v>4442010</v>
      </c>
      <c r="AM12" s="151">
        <v>4346762</v>
      </c>
      <c r="AN12" s="151">
        <v>2519035</v>
      </c>
      <c r="AO12" s="151">
        <v>3950534.9720000001</v>
      </c>
      <c r="AP12" s="151">
        <v>4669631</v>
      </c>
      <c r="AQ12" s="151">
        <v>4423856</v>
      </c>
      <c r="AR12" s="151">
        <v>3572779</v>
      </c>
      <c r="AS12" s="151">
        <v>3822985.49</v>
      </c>
      <c r="AT12" s="151">
        <v>3614558</v>
      </c>
      <c r="AU12" s="151">
        <v>4203825</v>
      </c>
      <c r="AV12" s="151">
        <v>2885118</v>
      </c>
      <c r="AW12" s="151">
        <v>4828455.6830000002</v>
      </c>
      <c r="AX12" s="151">
        <v>2738839</v>
      </c>
      <c r="AY12" s="151">
        <v>3190459</v>
      </c>
      <c r="AZ12" s="151">
        <v>2669384</v>
      </c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  <c r="BO12" s="10"/>
      <c r="BP12" s="10"/>
      <c r="BQ12" s="10"/>
      <c r="BR12" s="10"/>
      <c r="BS12" s="10"/>
    </row>
    <row r="13" spans="1:71" ht="16.5" hidden="1" customHeight="1" x14ac:dyDescent="0.3">
      <c r="A13" s="151" t="s">
        <v>1119</v>
      </c>
      <c r="B13" s="151">
        <v>0</v>
      </c>
      <c r="C13" s="151">
        <v>0</v>
      </c>
      <c r="D13" s="151">
        <v>0</v>
      </c>
      <c r="E13" s="151">
        <v>0</v>
      </c>
      <c r="F13" s="151">
        <v>0</v>
      </c>
      <c r="G13" s="151">
        <v>0</v>
      </c>
      <c r="H13" s="151">
        <v>0</v>
      </c>
      <c r="I13" s="151">
        <v>0</v>
      </c>
      <c r="J13" s="151">
        <v>0</v>
      </c>
      <c r="K13" s="151">
        <v>0</v>
      </c>
      <c r="L13" s="151">
        <v>0</v>
      </c>
      <c r="M13" s="151">
        <v>0</v>
      </c>
      <c r="N13" s="151">
        <v>1744297</v>
      </c>
      <c r="O13" s="151">
        <v>2250593</v>
      </c>
      <c r="P13" s="151">
        <v>3026103</v>
      </c>
      <c r="Q13" s="151">
        <v>0</v>
      </c>
      <c r="R13" s="151">
        <v>0</v>
      </c>
      <c r="S13" s="151">
        <v>0</v>
      </c>
      <c r="T13" s="151">
        <v>0</v>
      </c>
      <c r="U13" s="151">
        <v>0</v>
      </c>
      <c r="V13" s="151">
        <v>0</v>
      </c>
      <c r="W13" s="151">
        <v>0</v>
      </c>
      <c r="X13" s="151">
        <v>0</v>
      </c>
      <c r="Y13" s="151">
        <v>0</v>
      </c>
      <c r="Z13" s="151">
        <v>0</v>
      </c>
      <c r="AA13" s="151">
        <v>0</v>
      </c>
      <c r="AB13" s="151">
        <v>0</v>
      </c>
      <c r="AC13" s="151">
        <v>0</v>
      </c>
      <c r="AD13" s="151">
        <v>0</v>
      </c>
      <c r="AE13" s="151">
        <v>0</v>
      </c>
      <c r="AF13" s="151">
        <v>0</v>
      </c>
      <c r="AG13" s="151">
        <v>0</v>
      </c>
      <c r="AH13" s="151">
        <v>0</v>
      </c>
      <c r="AI13" s="151">
        <v>0</v>
      </c>
      <c r="AJ13" s="151">
        <v>0</v>
      </c>
      <c r="AK13" s="151">
        <v>0</v>
      </c>
      <c r="AL13" s="151">
        <v>0</v>
      </c>
      <c r="AM13" s="151">
        <v>0</v>
      </c>
      <c r="AN13" s="151">
        <v>0</v>
      </c>
      <c r="AO13" s="151">
        <v>0</v>
      </c>
      <c r="AP13" s="151">
        <v>0</v>
      </c>
      <c r="AQ13" s="151">
        <v>0</v>
      </c>
      <c r="AR13" s="151">
        <v>0</v>
      </c>
      <c r="AS13" s="151">
        <v>0</v>
      </c>
      <c r="AT13" s="151">
        <v>0</v>
      </c>
      <c r="AU13" s="151">
        <v>0</v>
      </c>
      <c r="AV13" s="151">
        <v>0</v>
      </c>
      <c r="AW13" s="151">
        <v>0</v>
      </c>
      <c r="AX13" s="151">
        <v>0</v>
      </c>
      <c r="AY13" s="151">
        <v>0</v>
      </c>
      <c r="AZ13" s="151">
        <v>0</v>
      </c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  <c r="BO13" s="10"/>
      <c r="BP13" s="10"/>
      <c r="BQ13" s="10"/>
      <c r="BR13" s="10"/>
      <c r="BS13" s="10"/>
    </row>
    <row r="14" spans="1:71" ht="16.5" hidden="1" customHeight="1" x14ac:dyDescent="0.3">
      <c r="A14" s="151" t="s">
        <v>967</v>
      </c>
      <c r="B14" s="151">
        <v>0</v>
      </c>
      <c r="C14" s="151">
        <v>0</v>
      </c>
      <c r="D14" s="151">
        <v>0</v>
      </c>
      <c r="E14" s="151">
        <v>0</v>
      </c>
      <c r="F14" s="151">
        <v>0</v>
      </c>
      <c r="G14" s="151">
        <v>0</v>
      </c>
      <c r="H14" s="151">
        <v>0</v>
      </c>
      <c r="I14" s="151">
        <v>0</v>
      </c>
      <c r="J14" s="151">
        <v>0</v>
      </c>
      <c r="K14" s="151">
        <v>0</v>
      </c>
      <c r="L14" s="151">
        <v>0</v>
      </c>
      <c r="M14" s="151">
        <v>0</v>
      </c>
      <c r="N14" s="151">
        <v>0</v>
      </c>
      <c r="O14" s="151">
        <v>0</v>
      </c>
      <c r="P14" s="151">
        <v>0</v>
      </c>
      <c r="Q14" s="151">
        <v>0</v>
      </c>
      <c r="R14" s="151">
        <v>0</v>
      </c>
      <c r="S14" s="151">
        <v>0</v>
      </c>
      <c r="T14" s="151">
        <v>0</v>
      </c>
      <c r="U14" s="151">
        <v>0</v>
      </c>
      <c r="V14" s="151">
        <v>0</v>
      </c>
      <c r="W14" s="151">
        <v>0</v>
      </c>
      <c r="X14" s="151">
        <v>0</v>
      </c>
      <c r="Y14" s="151">
        <v>0</v>
      </c>
      <c r="Z14" s="151">
        <v>0</v>
      </c>
      <c r="AA14" s="151">
        <v>0</v>
      </c>
      <c r="AB14" s="151">
        <v>0</v>
      </c>
      <c r="AC14" s="151">
        <v>0</v>
      </c>
      <c r="AD14" s="151">
        <v>0</v>
      </c>
      <c r="AE14" s="151">
        <v>0</v>
      </c>
      <c r="AF14" s="151">
        <v>0</v>
      </c>
      <c r="AG14" s="151">
        <v>0</v>
      </c>
      <c r="AH14" s="151">
        <v>0</v>
      </c>
      <c r="AI14" s="151">
        <v>0</v>
      </c>
      <c r="AJ14" s="151">
        <v>0</v>
      </c>
      <c r="AK14" s="151">
        <v>0</v>
      </c>
      <c r="AL14" s="151">
        <v>0</v>
      </c>
      <c r="AM14" s="151">
        <v>0</v>
      </c>
      <c r="AN14" s="151">
        <v>0</v>
      </c>
      <c r="AO14" s="151">
        <v>82917.263999999996</v>
      </c>
      <c r="AP14" s="151">
        <v>0</v>
      </c>
      <c r="AQ14" s="151">
        <v>67111</v>
      </c>
      <c r="AR14" s="151">
        <v>0</v>
      </c>
      <c r="AS14" s="151">
        <v>5772.18</v>
      </c>
      <c r="AT14" s="151">
        <v>0</v>
      </c>
      <c r="AU14" s="151">
        <v>0</v>
      </c>
      <c r="AV14" s="151">
        <v>0</v>
      </c>
      <c r="AW14" s="151">
        <v>0</v>
      </c>
      <c r="AX14" s="151">
        <v>342548</v>
      </c>
      <c r="AY14" s="151">
        <v>50651</v>
      </c>
      <c r="AZ14" s="151">
        <v>128315</v>
      </c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/>
      <c r="BO14" s="10"/>
      <c r="BP14" s="10"/>
      <c r="BQ14" s="10"/>
      <c r="BR14" s="10"/>
      <c r="BS14" s="10"/>
    </row>
    <row r="15" spans="1:71" ht="16.5" hidden="1" customHeight="1" x14ac:dyDescent="0.3">
      <c r="A15" s="151" t="s">
        <v>968</v>
      </c>
      <c r="B15" s="151">
        <v>0</v>
      </c>
      <c r="C15" s="151">
        <v>0</v>
      </c>
      <c r="D15" s="151">
        <v>0</v>
      </c>
      <c r="E15" s="151">
        <v>0</v>
      </c>
      <c r="F15" s="151">
        <v>0</v>
      </c>
      <c r="G15" s="151">
        <v>0</v>
      </c>
      <c r="H15" s="151">
        <v>250</v>
      </c>
      <c r="I15" s="151">
        <v>376</v>
      </c>
      <c r="J15" s="151">
        <v>880</v>
      </c>
      <c r="K15" s="151">
        <v>1125</v>
      </c>
      <c r="L15" s="151">
        <v>301</v>
      </c>
      <c r="M15" s="151">
        <v>1628</v>
      </c>
      <c r="N15" s="151">
        <v>341</v>
      </c>
      <c r="O15" s="151">
        <v>80</v>
      </c>
      <c r="P15" s="151">
        <v>2287958</v>
      </c>
      <c r="Q15" s="151">
        <v>2327576.4900000002</v>
      </c>
      <c r="R15" s="151">
        <v>2667558</v>
      </c>
      <c r="S15" s="151">
        <v>0</v>
      </c>
      <c r="T15" s="151">
        <v>0</v>
      </c>
      <c r="U15" s="151">
        <v>3661732.37</v>
      </c>
      <c r="V15" s="151">
        <v>0</v>
      </c>
      <c r="W15" s="151">
        <v>4298270</v>
      </c>
      <c r="X15" s="151">
        <v>0</v>
      </c>
      <c r="Y15" s="151">
        <v>0</v>
      </c>
      <c r="Z15" s="151">
        <v>0</v>
      </c>
      <c r="AA15" s="151">
        <v>0</v>
      </c>
      <c r="AB15" s="151">
        <v>0</v>
      </c>
      <c r="AC15" s="151">
        <v>0</v>
      </c>
      <c r="AD15" s="151">
        <v>0</v>
      </c>
      <c r="AE15" s="151">
        <v>0</v>
      </c>
      <c r="AF15" s="151">
        <v>0</v>
      </c>
      <c r="AG15" s="151">
        <v>0</v>
      </c>
      <c r="AH15" s="151">
        <v>0</v>
      </c>
      <c r="AI15" s="151">
        <v>0</v>
      </c>
      <c r="AJ15" s="151">
        <v>0</v>
      </c>
      <c r="AK15" s="151">
        <v>0</v>
      </c>
      <c r="AL15" s="151">
        <v>0</v>
      </c>
      <c r="AM15" s="151">
        <v>0</v>
      </c>
      <c r="AN15" s="151">
        <v>0</v>
      </c>
      <c r="AO15" s="151">
        <v>0</v>
      </c>
      <c r="AP15" s="151">
        <v>0</v>
      </c>
      <c r="AQ15" s="151">
        <v>0</v>
      </c>
      <c r="AR15" s="151">
        <v>0</v>
      </c>
      <c r="AS15" s="151">
        <v>0</v>
      </c>
      <c r="AT15" s="151">
        <v>0</v>
      </c>
      <c r="AU15" s="151">
        <v>0</v>
      </c>
      <c r="AV15" s="151">
        <v>0</v>
      </c>
      <c r="AW15" s="151">
        <v>0</v>
      </c>
      <c r="AX15" s="151">
        <v>0</v>
      </c>
      <c r="AY15" s="151">
        <v>0</v>
      </c>
      <c r="AZ15" s="151">
        <v>0</v>
      </c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0"/>
      <c r="BS15" s="10"/>
    </row>
    <row r="16" spans="1:71" ht="16.5" hidden="1" customHeight="1" x14ac:dyDescent="0.3">
      <c r="A16" s="151" t="s">
        <v>965</v>
      </c>
      <c r="B16" s="151">
        <v>0</v>
      </c>
      <c r="C16" s="151">
        <v>0</v>
      </c>
      <c r="D16" s="151">
        <v>0</v>
      </c>
      <c r="E16" s="151">
        <v>0</v>
      </c>
      <c r="F16" s="151">
        <v>0</v>
      </c>
      <c r="G16" s="151">
        <v>0</v>
      </c>
      <c r="H16" s="151">
        <v>0</v>
      </c>
      <c r="I16" s="151">
        <v>0</v>
      </c>
      <c r="J16" s="151">
        <v>0</v>
      </c>
      <c r="K16" s="151">
        <v>0</v>
      </c>
      <c r="L16" s="151">
        <v>0</v>
      </c>
      <c r="M16" s="151">
        <v>0</v>
      </c>
      <c r="N16" s="151">
        <v>0</v>
      </c>
      <c r="O16" s="151">
        <v>0</v>
      </c>
      <c r="P16" s="151">
        <v>0</v>
      </c>
      <c r="Q16" s="151">
        <v>0</v>
      </c>
      <c r="R16" s="151">
        <v>0</v>
      </c>
      <c r="S16" s="151">
        <v>0</v>
      </c>
      <c r="T16" s="151">
        <v>0</v>
      </c>
      <c r="U16" s="151">
        <v>0</v>
      </c>
      <c r="V16" s="151">
        <v>0</v>
      </c>
      <c r="W16" s="151">
        <v>4298270</v>
      </c>
      <c r="X16" s="151">
        <v>0</v>
      </c>
      <c r="Y16" s="151">
        <v>0</v>
      </c>
      <c r="Z16" s="151">
        <v>0</v>
      </c>
      <c r="AA16" s="151">
        <v>0</v>
      </c>
      <c r="AB16" s="151">
        <v>0</v>
      </c>
      <c r="AC16" s="151">
        <v>0</v>
      </c>
      <c r="AD16" s="151">
        <v>0</v>
      </c>
      <c r="AE16" s="151">
        <v>0</v>
      </c>
      <c r="AF16" s="151">
        <v>0</v>
      </c>
      <c r="AG16" s="151">
        <v>0</v>
      </c>
      <c r="AH16" s="151">
        <v>0</v>
      </c>
      <c r="AI16" s="151">
        <v>0</v>
      </c>
      <c r="AJ16" s="151">
        <v>0</v>
      </c>
      <c r="AK16" s="151">
        <v>0</v>
      </c>
      <c r="AL16" s="151">
        <v>0</v>
      </c>
      <c r="AM16" s="151">
        <v>0</v>
      </c>
      <c r="AN16" s="151">
        <v>0</v>
      </c>
      <c r="AO16" s="151">
        <v>0</v>
      </c>
      <c r="AP16" s="151">
        <v>0</v>
      </c>
      <c r="AQ16" s="151">
        <v>0</v>
      </c>
      <c r="AR16" s="151">
        <v>0</v>
      </c>
      <c r="AS16" s="151">
        <v>0</v>
      </c>
      <c r="AT16" s="151">
        <v>0</v>
      </c>
      <c r="AU16" s="151">
        <v>0</v>
      </c>
      <c r="AV16" s="151">
        <v>0</v>
      </c>
      <c r="AW16" s="151">
        <v>0</v>
      </c>
      <c r="AX16" s="151">
        <v>0</v>
      </c>
      <c r="AY16" s="151">
        <v>0</v>
      </c>
      <c r="AZ16" s="151">
        <v>0</v>
      </c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</row>
    <row r="17" spans="1:71" ht="16.5" hidden="1" customHeight="1" x14ac:dyDescent="0.3">
      <c r="A17" s="151" t="s">
        <v>980</v>
      </c>
      <c r="B17" s="151">
        <v>0</v>
      </c>
      <c r="C17" s="151">
        <v>0</v>
      </c>
      <c r="D17" s="151">
        <v>0</v>
      </c>
      <c r="E17" s="151">
        <v>0</v>
      </c>
      <c r="F17" s="151">
        <v>0</v>
      </c>
      <c r="G17" s="151">
        <v>0</v>
      </c>
      <c r="H17" s="151">
        <v>250</v>
      </c>
      <c r="I17" s="151">
        <v>376</v>
      </c>
      <c r="J17" s="151">
        <v>0</v>
      </c>
      <c r="K17" s="151">
        <v>1125</v>
      </c>
      <c r="L17" s="151">
        <v>301</v>
      </c>
      <c r="M17" s="151">
        <v>1628</v>
      </c>
      <c r="N17" s="151">
        <v>0</v>
      </c>
      <c r="O17" s="151">
        <v>80</v>
      </c>
      <c r="P17" s="151">
        <v>0</v>
      </c>
      <c r="Q17" s="151">
        <v>0</v>
      </c>
      <c r="R17" s="151">
        <v>0</v>
      </c>
      <c r="S17" s="151">
        <v>0</v>
      </c>
      <c r="T17" s="151">
        <v>0</v>
      </c>
      <c r="U17" s="151">
        <v>0</v>
      </c>
      <c r="V17" s="151">
        <v>0</v>
      </c>
      <c r="W17" s="151">
        <v>0</v>
      </c>
      <c r="X17" s="151">
        <v>0</v>
      </c>
      <c r="Y17" s="151">
        <v>0</v>
      </c>
      <c r="Z17" s="151">
        <v>0</v>
      </c>
      <c r="AA17" s="151">
        <v>0</v>
      </c>
      <c r="AB17" s="151">
        <v>0</v>
      </c>
      <c r="AC17" s="151">
        <v>0</v>
      </c>
      <c r="AD17" s="151">
        <v>0</v>
      </c>
      <c r="AE17" s="151">
        <v>0</v>
      </c>
      <c r="AF17" s="151">
        <v>0</v>
      </c>
      <c r="AG17" s="151">
        <v>0</v>
      </c>
      <c r="AH17" s="151">
        <v>0</v>
      </c>
      <c r="AI17" s="151">
        <v>0</v>
      </c>
      <c r="AJ17" s="151">
        <v>0</v>
      </c>
      <c r="AK17" s="151">
        <v>0</v>
      </c>
      <c r="AL17" s="151">
        <v>0</v>
      </c>
      <c r="AM17" s="151">
        <v>0</v>
      </c>
      <c r="AN17" s="151">
        <v>0</v>
      </c>
      <c r="AO17" s="151">
        <v>0</v>
      </c>
      <c r="AP17" s="151">
        <v>0</v>
      </c>
      <c r="AQ17" s="151">
        <v>0</v>
      </c>
      <c r="AR17" s="151">
        <v>0</v>
      </c>
      <c r="AS17" s="151">
        <v>0</v>
      </c>
      <c r="AT17" s="151">
        <v>0</v>
      </c>
      <c r="AU17" s="151">
        <v>0</v>
      </c>
      <c r="AV17" s="151">
        <v>0</v>
      </c>
      <c r="AW17" s="151">
        <v>0</v>
      </c>
      <c r="AX17" s="151">
        <v>0</v>
      </c>
      <c r="AY17" s="151">
        <v>0</v>
      </c>
      <c r="AZ17" s="151">
        <v>0</v>
      </c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  <c r="BR17" s="10"/>
      <c r="BS17" s="10"/>
    </row>
    <row r="18" spans="1:71" ht="16.5" hidden="1" customHeight="1" x14ac:dyDescent="0.3">
      <c r="A18" s="151" t="s">
        <v>969</v>
      </c>
      <c r="B18" s="151">
        <v>2769916</v>
      </c>
      <c r="C18" s="151">
        <v>3147242</v>
      </c>
      <c r="D18" s="151">
        <v>2686550</v>
      </c>
      <c r="E18" s="151">
        <v>3047683</v>
      </c>
      <c r="F18" s="151">
        <v>3828304</v>
      </c>
      <c r="G18" s="151">
        <v>2373158</v>
      </c>
      <c r="H18" s="151">
        <v>2135903</v>
      </c>
      <c r="I18" s="151">
        <v>1957611</v>
      </c>
      <c r="J18" s="151">
        <v>2096355</v>
      </c>
      <c r="K18" s="151">
        <v>2095745</v>
      </c>
      <c r="L18" s="151">
        <v>2224442</v>
      </c>
      <c r="M18" s="151">
        <v>2522433</v>
      </c>
      <c r="N18" s="151">
        <v>4685574</v>
      </c>
      <c r="O18" s="151">
        <v>2271740</v>
      </c>
      <c r="P18" s="151">
        <v>141701</v>
      </c>
      <c r="Q18" s="151">
        <v>112352.41</v>
      </c>
      <c r="R18" s="151">
        <v>54239</v>
      </c>
      <c r="S18" s="151">
        <v>55114</v>
      </c>
      <c r="T18" s="151">
        <v>1411769</v>
      </c>
      <c r="U18" s="151">
        <v>78963.626999999993</v>
      </c>
      <c r="V18" s="151">
        <v>91051</v>
      </c>
      <c r="W18" s="151">
        <v>94295</v>
      </c>
      <c r="X18" s="151">
        <v>128465</v>
      </c>
      <c r="Y18" s="151">
        <v>153136.15</v>
      </c>
      <c r="Z18" s="151">
        <v>119237</v>
      </c>
      <c r="AA18" s="151">
        <v>722279</v>
      </c>
      <c r="AB18" s="151">
        <v>486147</v>
      </c>
      <c r="AC18" s="151">
        <v>686131.86899999995</v>
      </c>
      <c r="AD18" s="151">
        <v>943638</v>
      </c>
      <c r="AE18" s="151">
        <v>1836250</v>
      </c>
      <c r="AF18" s="151">
        <v>2597572</v>
      </c>
      <c r="AG18" s="151">
        <v>1942220.774</v>
      </c>
      <c r="AH18" s="151">
        <v>2062960</v>
      </c>
      <c r="AI18" s="151">
        <v>2207109</v>
      </c>
      <c r="AJ18" s="151">
        <v>1649173</v>
      </c>
      <c r="AK18" s="151">
        <v>508453.93300000002</v>
      </c>
      <c r="AL18" s="151">
        <v>539535</v>
      </c>
      <c r="AM18" s="151">
        <v>503197</v>
      </c>
      <c r="AN18" s="151">
        <v>328525</v>
      </c>
      <c r="AO18" s="151">
        <v>443354.777</v>
      </c>
      <c r="AP18" s="151">
        <v>243422</v>
      </c>
      <c r="AQ18" s="151">
        <v>238125</v>
      </c>
      <c r="AR18" s="151">
        <v>399905</v>
      </c>
      <c r="AS18" s="151">
        <v>546831.31000000006</v>
      </c>
      <c r="AT18" s="151">
        <v>292068</v>
      </c>
      <c r="AU18" s="151">
        <v>402748</v>
      </c>
      <c r="AV18" s="151">
        <v>301974</v>
      </c>
      <c r="AW18" s="151">
        <v>521344.55</v>
      </c>
      <c r="AX18" s="151">
        <v>2229502</v>
      </c>
      <c r="AY18" s="151">
        <v>1922386</v>
      </c>
      <c r="AZ18" s="151">
        <v>230505</v>
      </c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  <c r="BN18" s="10"/>
      <c r="BO18" s="10"/>
      <c r="BP18" s="10"/>
      <c r="BQ18" s="10"/>
      <c r="BR18" s="10"/>
      <c r="BS18" s="10"/>
    </row>
    <row r="19" spans="1:71" ht="16.5" hidden="1" customHeight="1" x14ac:dyDescent="0.3">
      <c r="A19" s="151" t="s">
        <v>1121</v>
      </c>
      <c r="B19" s="151">
        <v>0</v>
      </c>
      <c r="C19" s="151">
        <v>0</v>
      </c>
      <c r="D19" s="151">
        <v>0</v>
      </c>
      <c r="E19" s="151">
        <v>0</v>
      </c>
      <c r="F19" s="151">
        <v>0</v>
      </c>
      <c r="G19" s="151">
        <v>0</v>
      </c>
      <c r="H19" s="151">
        <v>241978</v>
      </c>
      <c r="I19" s="151">
        <v>406479</v>
      </c>
      <c r="J19" s="151">
        <v>111365</v>
      </c>
      <c r="K19" s="151">
        <v>217928</v>
      </c>
      <c r="L19" s="151">
        <v>63087</v>
      </c>
      <c r="M19" s="151">
        <v>63262</v>
      </c>
      <c r="N19" s="151">
        <v>32519</v>
      </c>
      <c r="O19" s="151">
        <v>86937</v>
      </c>
      <c r="P19" s="151">
        <v>0</v>
      </c>
      <c r="Q19" s="151">
        <v>0</v>
      </c>
      <c r="R19" s="151">
        <v>0</v>
      </c>
      <c r="S19" s="151">
        <v>0</v>
      </c>
      <c r="T19" s="151">
        <v>0</v>
      </c>
      <c r="U19" s="151">
        <v>0</v>
      </c>
      <c r="V19" s="151">
        <v>0</v>
      </c>
      <c r="W19" s="151">
        <v>0</v>
      </c>
      <c r="X19" s="151">
        <v>0</v>
      </c>
      <c r="Y19" s="151">
        <v>0</v>
      </c>
      <c r="Z19" s="151">
        <v>0</v>
      </c>
      <c r="AA19" s="151">
        <v>0</v>
      </c>
      <c r="AB19" s="151">
        <v>0</v>
      </c>
      <c r="AC19" s="151">
        <v>0</v>
      </c>
      <c r="AD19" s="151">
        <v>0</v>
      </c>
      <c r="AE19" s="151">
        <v>0</v>
      </c>
      <c r="AF19" s="151">
        <v>0</v>
      </c>
      <c r="AG19" s="151">
        <v>0</v>
      </c>
      <c r="AH19" s="151">
        <v>0</v>
      </c>
      <c r="AI19" s="151">
        <v>0</v>
      </c>
      <c r="AJ19" s="151">
        <v>0</v>
      </c>
      <c r="AK19" s="151">
        <v>0</v>
      </c>
      <c r="AL19" s="151">
        <v>0</v>
      </c>
      <c r="AM19" s="151">
        <v>0</v>
      </c>
      <c r="AN19" s="151">
        <v>0</v>
      </c>
      <c r="AO19" s="151">
        <v>0</v>
      </c>
      <c r="AP19" s="151">
        <v>0</v>
      </c>
      <c r="AQ19" s="151">
        <v>0</v>
      </c>
      <c r="AR19" s="151">
        <v>0</v>
      </c>
      <c r="AS19" s="151">
        <v>0</v>
      </c>
      <c r="AT19" s="151">
        <v>0</v>
      </c>
      <c r="AU19" s="151">
        <v>0</v>
      </c>
      <c r="AV19" s="151">
        <v>0</v>
      </c>
      <c r="AW19" s="151">
        <v>0</v>
      </c>
      <c r="AX19" s="151">
        <v>0</v>
      </c>
      <c r="AY19" s="151">
        <v>0</v>
      </c>
      <c r="AZ19" s="151">
        <v>0</v>
      </c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</row>
    <row r="20" spans="1:71" ht="16.5" hidden="1" customHeight="1" x14ac:dyDescent="0.3">
      <c r="A20" s="151" t="s">
        <v>1156</v>
      </c>
      <c r="B20" s="151">
        <v>0</v>
      </c>
      <c r="C20" s="151">
        <v>0</v>
      </c>
      <c r="D20" s="151">
        <v>0</v>
      </c>
      <c r="E20" s="151">
        <v>0</v>
      </c>
      <c r="F20" s="151">
        <v>0</v>
      </c>
      <c r="G20" s="151">
        <v>168412</v>
      </c>
      <c r="H20" s="151">
        <v>0</v>
      </c>
      <c r="I20" s="151">
        <v>0</v>
      </c>
      <c r="J20" s="151">
        <v>0</v>
      </c>
      <c r="K20" s="151">
        <v>0</v>
      </c>
      <c r="L20" s="151">
        <v>0</v>
      </c>
      <c r="M20" s="151">
        <v>0</v>
      </c>
      <c r="N20" s="151">
        <v>0</v>
      </c>
      <c r="O20" s="151">
        <v>0</v>
      </c>
      <c r="P20" s="151">
        <v>0</v>
      </c>
      <c r="Q20" s="151">
        <v>0</v>
      </c>
      <c r="R20" s="151">
        <v>0</v>
      </c>
      <c r="S20" s="151">
        <v>0</v>
      </c>
      <c r="T20" s="151">
        <v>0</v>
      </c>
      <c r="U20" s="151">
        <v>0</v>
      </c>
      <c r="V20" s="151">
        <v>0</v>
      </c>
      <c r="W20" s="151">
        <v>0</v>
      </c>
      <c r="X20" s="151">
        <v>0</v>
      </c>
      <c r="Y20" s="151">
        <v>0</v>
      </c>
      <c r="Z20" s="151">
        <v>0</v>
      </c>
      <c r="AA20" s="151">
        <v>0</v>
      </c>
      <c r="AB20" s="151">
        <v>0</v>
      </c>
      <c r="AC20" s="151">
        <v>0</v>
      </c>
      <c r="AD20" s="151">
        <v>0</v>
      </c>
      <c r="AE20" s="151">
        <v>0</v>
      </c>
      <c r="AF20" s="151">
        <v>0</v>
      </c>
      <c r="AG20" s="151">
        <v>0</v>
      </c>
      <c r="AH20" s="151">
        <v>0</v>
      </c>
      <c r="AI20" s="151">
        <v>0</v>
      </c>
      <c r="AJ20" s="151">
        <v>0</v>
      </c>
      <c r="AK20" s="151">
        <v>0</v>
      </c>
      <c r="AL20" s="151">
        <v>0</v>
      </c>
      <c r="AM20" s="151">
        <v>0</v>
      </c>
      <c r="AN20" s="151">
        <v>0</v>
      </c>
      <c r="AO20" s="151">
        <v>0</v>
      </c>
      <c r="AP20" s="151">
        <v>0</v>
      </c>
      <c r="AQ20" s="151">
        <v>0</v>
      </c>
      <c r="AR20" s="151">
        <v>0</v>
      </c>
      <c r="AS20" s="151">
        <v>0</v>
      </c>
      <c r="AT20" s="151">
        <v>0</v>
      </c>
      <c r="AU20" s="151">
        <v>0</v>
      </c>
      <c r="AV20" s="151">
        <v>0</v>
      </c>
      <c r="AW20" s="151">
        <v>0</v>
      </c>
      <c r="AX20" s="151">
        <v>0</v>
      </c>
      <c r="AY20" s="151">
        <v>0</v>
      </c>
      <c r="AZ20" s="151">
        <v>0</v>
      </c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  <c r="BS20" s="10"/>
    </row>
    <row r="21" spans="1:71" ht="16.5" hidden="1" customHeight="1" x14ac:dyDescent="0.3">
      <c r="A21" s="151" t="s">
        <v>970</v>
      </c>
      <c r="B21" s="151">
        <v>0</v>
      </c>
      <c r="C21" s="151">
        <v>0</v>
      </c>
      <c r="D21" s="151">
        <v>0</v>
      </c>
      <c r="E21" s="151">
        <v>0</v>
      </c>
      <c r="F21" s="151">
        <v>0</v>
      </c>
      <c r="G21" s="151">
        <v>2204746</v>
      </c>
      <c r="H21" s="151">
        <v>1893925</v>
      </c>
      <c r="I21" s="151">
        <v>1551132</v>
      </c>
      <c r="J21" s="151">
        <v>1984990</v>
      </c>
      <c r="K21" s="151">
        <v>1877817</v>
      </c>
      <c r="L21" s="151">
        <v>2161355</v>
      </c>
      <c r="M21" s="151">
        <v>2459171</v>
      </c>
      <c r="N21" s="151">
        <v>4653055</v>
      </c>
      <c r="O21" s="151">
        <v>2184803</v>
      </c>
      <c r="P21" s="151">
        <v>141701</v>
      </c>
      <c r="Q21" s="151">
        <v>0</v>
      </c>
      <c r="R21" s="151">
        <v>0</v>
      </c>
      <c r="S21" s="151">
        <v>55114</v>
      </c>
      <c r="T21" s="151">
        <v>1411769</v>
      </c>
      <c r="U21" s="151">
        <v>0</v>
      </c>
      <c r="V21" s="151">
        <v>0</v>
      </c>
      <c r="W21" s="151">
        <v>0</v>
      </c>
      <c r="X21" s="151">
        <v>0</v>
      </c>
      <c r="Y21" s="151">
        <v>0</v>
      </c>
      <c r="Z21" s="151">
        <v>0</v>
      </c>
      <c r="AA21" s="151">
        <v>0</v>
      </c>
      <c r="AB21" s="151">
        <v>0</v>
      </c>
      <c r="AC21" s="151">
        <v>0</v>
      </c>
      <c r="AD21" s="151">
        <v>0</v>
      </c>
      <c r="AE21" s="151">
        <v>0</v>
      </c>
      <c r="AF21" s="151">
        <v>0</v>
      </c>
      <c r="AG21" s="151">
        <v>1942220.774</v>
      </c>
      <c r="AH21" s="151">
        <v>2062960</v>
      </c>
      <c r="AI21" s="151">
        <v>2207109</v>
      </c>
      <c r="AJ21" s="151">
        <v>1649173</v>
      </c>
      <c r="AK21" s="151">
        <v>508453.93300000002</v>
      </c>
      <c r="AL21" s="151">
        <v>0</v>
      </c>
      <c r="AM21" s="151">
        <v>503197</v>
      </c>
      <c r="AN21" s="151">
        <v>328525</v>
      </c>
      <c r="AO21" s="151">
        <v>443354.777</v>
      </c>
      <c r="AP21" s="151">
        <v>243422</v>
      </c>
      <c r="AQ21" s="151">
        <v>0</v>
      </c>
      <c r="AR21" s="151">
        <v>0</v>
      </c>
      <c r="AS21" s="151">
        <v>546831.31000000006</v>
      </c>
      <c r="AT21" s="151">
        <v>0</v>
      </c>
      <c r="AU21" s="151">
        <v>0</v>
      </c>
      <c r="AV21" s="151">
        <v>0</v>
      </c>
      <c r="AW21" s="151">
        <v>0</v>
      </c>
      <c r="AX21" s="151">
        <v>2229502</v>
      </c>
      <c r="AY21" s="151">
        <v>1922386</v>
      </c>
      <c r="AZ21" s="151">
        <v>0</v>
      </c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  <c r="BS21" s="10"/>
    </row>
    <row r="22" spans="1:71" ht="16.5" hidden="1" customHeight="1" x14ac:dyDescent="0.3">
      <c r="A22" s="151" t="s">
        <v>971</v>
      </c>
      <c r="B22" s="151">
        <v>26450307</v>
      </c>
      <c r="C22" s="151">
        <v>24162312</v>
      </c>
      <c r="D22" s="151">
        <v>23533770</v>
      </c>
      <c r="E22" s="151">
        <v>26958321</v>
      </c>
      <c r="F22" s="151">
        <v>38968184</v>
      </c>
      <c r="G22" s="151">
        <v>36161701</v>
      </c>
      <c r="H22" s="151">
        <v>30647347</v>
      </c>
      <c r="I22" s="151">
        <v>33571382</v>
      </c>
      <c r="J22" s="151">
        <v>46098883</v>
      </c>
      <c r="K22" s="151">
        <v>32998589</v>
      </c>
      <c r="L22" s="151">
        <v>33843030</v>
      </c>
      <c r="M22" s="151">
        <v>25902940</v>
      </c>
      <c r="N22" s="151">
        <v>41757249</v>
      </c>
      <c r="O22" s="151">
        <v>40642573</v>
      </c>
      <c r="P22" s="151">
        <v>35800620</v>
      </c>
      <c r="Q22" s="151">
        <v>33177859.460000001</v>
      </c>
      <c r="R22" s="151">
        <v>46945605</v>
      </c>
      <c r="S22" s="151">
        <v>46675699</v>
      </c>
      <c r="T22" s="151">
        <v>37942806</v>
      </c>
      <c r="U22" s="151">
        <v>38103408.677000001</v>
      </c>
      <c r="V22" s="151">
        <v>51532871</v>
      </c>
      <c r="W22" s="151">
        <v>41310940</v>
      </c>
      <c r="X22" s="151">
        <v>30739158</v>
      </c>
      <c r="Y22" s="151">
        <v>34964881.553999998</v>
      </c>
      <c r="Z22" s="151">
        <v>35671257</v>
      </c>
      <c r="AA22" s="151">
        <v>47002207</v>
      </c>
      <c r="AB22" s="151">
        <v>35335317</v>
      </c>
      <c r="AC22" s="151">
        <v>39126511.295000002</v>
      </c>
      <c r="AD22" s="151">
        <v>48385616</v>
      </c>
      <c r="AE22" s="151">
        <v>37114588</v>
      </c>
      <c r="AF22" s="151">
        <v>33747659</v>
      </c>
      <c r="AG22" s="151">
        <v>38006869.405000001</v>
      </c>
      <c r="AH22" s="151">
        <v>40263975</v>
      </c>
      <c r="AI22" s="151">
        <v>39486560</v>
      </c>
      <c r="AJ22" s="151">
        <v>33782164</v>
      </c>
      <c r="AK22" s="151">
        <v>31899338.791999999</v>
      </c>
      <c r="AL22" s="151">
        <v>31987347</v>
      </c>
      <c r="AM22" s="151">
        <v>31977084</v>
      </c>
      <c r="AN22" s="151">
        <v>30259894</v>
      </c>
      <c r="AO22" s="151">
        <v>34840859.861000001</v>
      </c>
      <c r="AP22" s="151">
        <v>34016545</v>
      </c>
      <c r="AQ22" s="151">
        <v>33351874</v>
      </c>
      <c r="AR22" s="151">
        <v>33068513</v>
      </c>
      <c r="AS22" s="151">
        <v>34904673.119999997</v>
      </c>
      <c r="AT22" s="151">
        <v>46038275</v>
      </c>
      <c r="AU22" s="151">
        <v>37623470</v>
      </c>
      <c r="AV22" s="151">
        <v>37690368</v>
      </c>
      <c r="AW22" s="151">
        <v>47142151.487999998</v>
      </c>
      <c r="AX22" s="151">
        <v>55337328</v>
      </c>
      <c r="AY22" s="151">
        <v>51593156</v>
      </c>
      <c r="AZ22" s="151">
        <v>41899232</v>
      </c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  <c r="BO22" s="10"/>
      <c r="BP22" s="10"/>
      <c r="BQ22" s="10"/>
      <c r="BR22" s="10"/>
      <c r="BS22" s="10"/>
    </row>
    <row r="23" spans="1:71" ht="16.5" hidden="1" customHeight="1" x14ac:dyDescent="0.3">
      <c r="A23" s="151" t="s">
        <v>973</v>
      </c>
      <c r="B23" s="151">
        <v>0</v>
      </c>
      <c r="C23" s="151">
        <v>0</v>
      </c>
      <c r="D23" s="151">
        <v>0</v>
      </c>
      <c r="E23" s="151">
        <v>0</v>
      </c>
      <c r="F23" s="151">
        <v>0</v>
      </c>
      <c r="G23" s="151">
        <v>0</v>
      </c>
      <c r="H23" s="151">
        <v>0</v>
      </c>
      <c r="I23" s="151">
        <v>0</v>
      </c>
      <c r="J23" s="151">
        <v>0</v>
      </c>
      <c r="K23" s="151">
        <v>0</v>
      </c>
      <c r="L23" s="151">
        <v>0</v>
      </c>
      <c r="M23" s="151">
        <v>0</v>
      </c>
      <c r="N23" s="151">
        <v>0</v>
      </c>
      <c r="O23" s="151">
        <v>0</v>
      </c>
      <c r="P23" s="151">
        <v>0</v>
      </c>
      <c r="Q23" s="151">
        <v>0</v>
      </c>
      <c r="R23" s="151">
        <v>0</v>
      </c>
      <c r="S23" s="151">
        <v>0</v>
      </c>
      <c r="T23" s="151">
        <v>0</v>
      </c>
      <c r="U23" s="151">
        <v>0</v>
      </c>
      <c r="V23" s="151">
        <v>0</v>
      </c>
      <c r="W23" s="151">
        <v>0</v>
      </c>
      <c r="X23" s="151">
        <v>0</v>
      </c>
      <c r="Y23" s="151">
        <v>0</v>
      </c>
      <c r="Z23" s="151">
        <v>0</v>
      </c>
      <c r="AA23" s="151">
        <v>3028</v>
      </c>
      <c r="AB23" s="151">
        <v>1178</v>
      </c>
      <c r="AC23" s="151">
        <v>0</v>
      </c>
      <c r="AD23" s="151">
        <v>0</v>
      </c>
      <c r="AE23" s="151">
        <v>0</v>
      </c>
      <c r="AF23" s="151">
        <v>7897</v>
      </c>
      <c r="AG23" s="151">
        <v>0</v>
      </c>
      <c r="AH23" s="151">
        <v>0</v>
      </c>
      <c r="AI23" s="151">
        <v>10411</v>
      </c>
      <c r="AJ23" s="151">
        <v>0</v>
      </c>
      <c r="AK23" s="151">
        <v>38896.514999999999</v>
      </c>
      <c r="AL23" s="151">
        <v>87244</v>
      </c>
      <c r="AM23" s="151">
        <v>89647</v>
      </c>
      <c r="AN23" s="151">
        <v>0</v>
      </c>
      <c r="AO23" s="151">
        <v>89264.808000000005</v>
      </c>
      <c r="AP23" s="151">
        <v>864185</v>
      </c>
      <c r="AQ23" s="151">
        <v>840300</v>
      </c>
      <c r="AR23" s="151">
        <v>807359</v>
      </c>
      <c r="AS23" s="151">
        <v>753789.54</v>
      </c>
      <c r="AT23" s="151">
        <v>736984</v>
      </c>
      <c r="AU23" s="151">
        <v>705365</v>
      </c>
      <c r="AV23" s="151">
        <v>680099</v>
      </c>
      <c r="AW23" s="151">
        <v>660122.06000000006</v>
      </c>
      <c r="AX23" s="151">
        <v>878601</v>
      </c>
      <c r="AY23" s="151">
        <v>869681</v>
      </c>
      <c r="AZ23" s="151">
        <v>893234</v>
      </c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  <c r="BN23" s="10"/>
      <c r="BO23" s="10"/>
      <c r="BP23" s="10"/>
      <c r="BQ23" s="10"/>
      <c r="BR23" s="10"/>
      <c r="BS23" s="10"/>
    </row>
    <row r="24" spans="1:71" ht="16.5" hidden="1" customHeight="1" x14ac:dyDescent="0.3">
      <c r="A24" s="151" t="s">
        <v>974</v>
      </c>
      <c r="B24" s="151">
        <v>92761</v>
      </c>
      <c r="C24" s="151">
        <v>92761</v>
      </c>
      <c r="D24" s="151">
        <v>92761</v>
      </c>
      <c r="E24" s="151">
        <v>92761</v>
      </c>
      <c r="F24" s="151">
        <v>179828</v>
      </c>
      <c r="G24" s="151">
        <v>171414</v>
      </c>
      <c r="H24" s="151">
        <v>217134</v>
      </c>
      <c r="I24" s="151">
        <v>3259830</v>
      </c>
      <c r="J24" s="151">
        <v>3492333</v>
      </c>
      <c r="K24" s="151">
        <v>937958</v>
      </c>
      <c r="L24" s="151">
        <v>1211285</v>
      </c>
      <c r="M24" s="151">
        <v>106329</v>
      </c>
      <c r="N24" s="151">
        <v>106329</v>
      </c>
      <c r="O24" s="151">
        <v>106427</v>
      </c>
      <c r="P24" s="151">
        <v>106427</v>
      </c>
      <c r="Q24" s="151">
        <v>106426.63</v>
      </c>
      <c r="R24" s="151">
        <v>106427</v>
      </c>
      <c r="S24" s="151">
        <v>106714</v>
      </c>
      <c r="T24" s="151">
        <v>106714</v>
      </c>
      <c r="U24" s="151">
        <v>107217.762</v>
      </c>
      <c r="V24" s="151">
        <v>106714</v>
      </c>
      <c r="W24" s="151">
        <v>104361</v>
      </c>
      <c r="X24" s="151">
        <v>104361</v>
      </c>
      <c r="Y24" s="151">
        <v>104360.75</v>
      </c>
      <c r="Z24" s="151">
        <v>104361</v>
      </c>
      <c r="AA24" s="151">
        <v>104361</v>
      </c>
      <c r="AB24" s="151">
        <v>104361</v>
      </c>
      <c r="AC24" s="151">
        <v>58399.31</v>
      </c>
      <c r="AD24" s="151">
        <v>58399</v>
      </c>
      <c r="AE24" s="151">
        <v>58399</v>
      </c>
      <c r="AF24" s="151">
        <v>58399</v>
      </c>
      <c r="AG24" s="151">
        <v>58399.31</v>
      </c>
      <c r="AH24" s="151">
        <v>65382</v>
      </c>
      <c r="AI24" s="151">
        <v>58399</v>
      </c>
      <c r="AJ24" s="151">
        <v>69574</v>
      </c>
      <c r="AK24" s="151">
        <v>59399.31</v>
      </c>
      <c r="AL24" s="151">
        <v>59399</v>
      </c>
      <c r="AM24" s="151">
        <v>59399</v>
      </c>
      <c r="AN24" s="151">
        <v>152273</v>
      </c>
      <c r="AO24" s="151">
        <v>59399.31</v>
      </c>
      <c r="AP24" s="151">
        <v>59976</v>
      </c>
      <c r="AQ24" s="151">
        <v>59976</v>
      </c>
      <c r="AR24" s="151">
        <v>59976</v>
      </c>
      <c r="AS24" s="151">
        <v>59976.21</v>
      </c>
      <c r="AT24" s="151">
        <v>59976</v>
      </c>
      <c r="AU24" s="151">
        <v>59976</v>
      </c>
      <c r="AV24" s="151">
        <v>68032</v>
      </c>
      <c r="AW24" s="151">
        <v>67032.210000000006</v>
      </c>
      <c r="AX24" s="151">
        <v>0</v>
      </c>
      <c r="AY24" s="151">
        <v>0</v>
      </c>
      <c r="AZ24" s="151">
        <v>0</v>
      </c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  <c r="BN24" s="10"/>
      <c r="BO24" s="10"/>
      <c r="BP24" s="10"/>
      <c r="BQ24" s="10"/>
      <c r="BR24" s="10"/>
      <c r="BS24" s="10"/>
    </row>
    <row r="25" spans="1:71" ht="16.5" hidden="1" customHeight="1" x14ac:dyDescent="0.3">
      <c r="A25" s="151" t="s">
        <v>975</v>
      </c>
      <c r="B25" s="151">
        <v>0</v>
      </c>
      <c r="C25" s="151">
        <v>0</v>
      </c>
      <c r="D25" s="151">
        <v>0</v>
      </c>
      <c r="E25" s="151">
        <v>0</v>
      </c>
      <c r="F25" s="151">
        <v>0</v>
      </c>
      <c r="G25" s="151">
        <v>0</v>
      </c>
      <c r="H25" s="151">
        <v>0</v>
      </c>
      <c r="I25" s="151">
        <v>0</v>
      </c>
      <c r="J25" s="151">
        <v>0</v>
      </c>
      <c r="K25" s="151">
        <v>0</v>
      </c>
      <c r="L25" s="151">
        <v>0</v>
      </c>
      <c r="M25" s="151">
        <v>0</v>
      </c>
      <c r="N25" s="151">
        <v>0</v>
      </c>
      <c r="O25" s="151">
        <v>0</v>
      </c>
      <c r="P25" s="151">
        <v>0</v>
      </c>
      <c r="Q25" s="151">
        <v>0</v>
      </c>
      <c r="R25" s="151">
        <v>0</v>
      </c>
      <c r="S25" s="151">
        <v>0</v>
      </c>
      <c r="T25" s="151">
        <v>0</v>
      </c>
      <c r="U25" s="151">
        <v>0</v>
      </c>
      <c r="V25" s="151">
        <v>0</v>
      </c>
      <c r="W25" s="151">
        <v>0</v>
      </c>
      <c r="X25" s="151">
        <v>0</v>
      </c>
      <c r="Y25" s="151">
        <v>0</v>
      </c>
      <c r="Z25" s="151">
        <v>0</v>
      </c>
      <c r="AA25" s="151">
        <v>0</v>
      </c>
      <c r="AB25" s="151">
        <v>0</v>
      </c>
      <c r="AC25" s="151">
        <v>0</v>
      </c>
      <c r="AD25" s="151">
        <v>0</v>
      </c>
      <c r="AE25" s="151">
        <v>0</v>
      </c>
      <c r="AF25" s="151">
        <v>0</v>
      </c>
      <c r="AG25" s="151">
        <v>0</v>
      </c>
      <c r="AH25" s="151">
        <v>6983</v>
      </c>
      <c r="AI25" s="151">
        <v>0</v>
      </c>
      <c r="AJ25" s="151">
        <v>11175</v>
      </c>
      <c r="AK25" s="151">
        <v>0</v>
      </c>
      <c r="AL25" s="151">
        <v>0</v>
      </c>
      <c r="AM25" s="151">
        <v>0</v>
      </c>
      <c r="AN25" s="151">
        <v>92874</v>
      </c>
      <c r="AO25" s="151">
        <v>0</v>
      </c>
      <c r="AP25" s="151">
        <v>0</v>
      </c>
      <c r="AQ25" s="151">
        <v>0</v>
      </c>
      <c r="AR25" s="151">
        <v>0</v>
      </c>
      <c r="AS25" s="151">
        <v>0</v>
      </c>
      <c r="AT25" s="151">
        <v>0</v>
      </c>
      <c r="AU25" s="151">
        <v>0</v>
      </c>
      <c r="AV25" s="151">
        <v>0</v>
      </c>
      <c r="AW25" s="151">
        <v>0</v>
      </c>
      <c r="AX25" s="151">
        <v>0</v>
      </c>
      <c r="AY25" s="151">
        <v>0</v>
      </c>
      <c r="AZ25" s="151">
        <v>0</v>
      </c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  <c r="BN25" s="10"/>
      <c r="BO25" s="10"/>
      <c r="BP25" s="10"/>
      <c r="BQ25" s="10"/>
      <c r="BR25" s="10"/>
      <c r="BS25" s="10"/>
    </row>
    <row r="26" spans="1:71" ht="16.5" hidden="1" customHeight="1" x14ac:dyDescent="0.3">
      <c r="A26" s="151" t="s">
        <v>976</v>
      </c>
      <c r="B26" s="151">
        <v>92761</v>
      </c>
      <c r="C26" s="151">
        <v>92761</v>
      </c>
      <c r="D26" s="151">
        <v>92761</v>
      </c>
      <c r="E26" s="151">
        <v>92761</v>
      </c>
      <c r="F26" s="151">
        <v>179828</v>
      </c>
      <c r="G26" s="151">
        <v>171414</v>
      </c>
      <c r="H26" s="151">
        <v>217134</v>
      </c>
      <c r="I26" s="151">
        <v>3259830</v>
      </c>
      <c r="J26" s="151">
        <v>3492333</v>
      </c>
      <c r="K26" s="151">
        <v>937958</v>
      </c>
      <c r="L26" s="151">
        <v>1211285</v>
      </c>
      <c r="M26" s="151">
        <v>106329</v>
      </c>
      <c r="N26" s="151">
        <v>106329</v>
      </c>
      <c r="O26" s="151">
        <v>106427</v>
      </c>
      <c r="P26" s="151">
        <v>106427</v>
      </c>
      <c r="Q26" s="151">
        <v>106426.63</v>
      </c>
      <c r="R26" s="151">
        <v>106427</v>
      </c>
      <c r="S26" s="151">
        <v>106714</v>
      </c>
      <c r="T26" s="151">
        <v>106714</v>
      </c>
      <c r="U26" s="151">
        <v>107217.762</v>
      </c>
      <c r="V26" s="151">
        <v>106714</v>
      </c>
      <c r="W26" s="151">
        <v>104361</v>
      </c>
      <c r="X26" s="151">
        <v>104361</v>
      </c>
      <c r="Y26" s="151">
        <v>104360.75</v>
      </c>
      <c r="Z26" s="151">
        <v>104361</v>
      </c>
      <c r="AA26" s="151">
        <v>104361</v>
      </c>
      <c r="AB26" s="151">
        <v>104361</v>
      </c>
      <c r="AC26" s="151">
        <v>58399.31</v>
      </c>
      <c r="AD26" s="151">
        <v>58399</v>
      </c>
      <c r="AE26" s="151">
        <v>58399</v>
      </c>
      <c r="AF26" s="151">
        <v>58399</v>
      </c>
      <c r="AG26" s="151">
        <v>58399.31</v>
      </c>
      <c r="AH26" s="151">
        <v>58399</v>
      </c>
      <c r="AI26" s="151">
        <v>58399</v>
      </c>
      <c r="AJ26" s="151">
        <v>58399</v>
      </c>
      <c r="AK26" s="151">
        <v>59399.31</v>
      </c>
      <c r="AL26" s="151">
        <v>59399</v>
      </c>
      <c r="AM26" s="151">
        <v>59399</v>
      </c>
      <c r="AN26" s="151">
        <v>59399</v>
      </c>
      <c r="AO26" s="151">
        <v>59399.31</v>
      </c>
      <c r="AP26" s="151">
        <v>59976</v>
      </c>
      <c r="AQ26" s="151">
        <v>59976</v>
      </c>
      <c r="AR26" s="151">
        <v>59976</v>
      </c>
      <c r="AS26" s="151">
        <v>59976.21</v>
      </c>
      <c r="AT26" s="151">
        <v>59976</v>
      </c>
      <c r="AU26" s="151">
        <v>59976</v>
      </c>
      <c r="AV26" s="151">
        <v>68032</v>
      </c>
      <c r="AW26" s="151">
        <v>67032.210000000006</v>
      </c>
      <c r="AX26" s="151">
        <v>0</v>
      </c>
      <c r="AY26" s="151">
        <v>0</v>
      </c>
      <c r="AZ26" s="151">
        <v>0</v>
      </c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10"/>
      <c r="BN26" s="10"/>
      <c r="BO26" s="10"/>
      <c r="BP26" s="10"/>
      <c r="BQ26" s="10"/>
      <c r="BR26" s="10"/>
      <c r="BS26" s="10"/>
    </row>
    <row r="27" spans="1:71" ht="16.5" hidden="1" customHeight="1" x14ac:dyDescent="0.3">
      <c r="A27" s="151" t="s">
        <v>981</v>
      </c>
      <c r="B27" s="151">
        <v>0</v>
      </c>
      <c r="C27" s="151">
        <v>0</v>
      </c>
      <c r="D27" s="151">
        <v>0</v>
      </c>
      <c r="E27" s="151">
        <v>0</v>
      </c>
      <c r="F27" s="151">
        <v>0</v>
      </c>
      <c r="G27" s="151">
        <v>1347212</v>
      </c>
      <c r="H27" s="151">
        <v>0</v>
      </c>
      <c r="I27" s="151">
        <v>0</v>
      </c>
      <c r="J27" s="151">
        <v>0</v>
      </c>
      <c r="K27" s="151">
        <v>0</v>
      </c>
      <c r="L27" s="151">
        <v>0</v>
      </c>
      <c r="M27" s="151">
        <v>0</v>
      </c>
      <c r="N27" s="151">
        <v>0</v>
      </c>
      <c r="O27" s="151">
        <v>0</v>
      </c>
      <c r="P27" s="151">
        <v>0</v>
      </c>
      <c r="Q27" s="151">
        <v>0</v>
      </c>
      <c r="R27" s="151">
        <v>0</v>
      </c>
      <c r="S27" s="151">
        <v>0</v>
      </c>
      <c r="T27" s="151">
        <v>0</v>
      </c>
      <c r="U27" s="151">
        <v>0</v>
      </c>
      <c r="V27" s="151">
        <v>0</v>
      </c>
      <c r="W27" s="151">
        <v>0</v>
      </c>
      <c r="X27" s="151">
        <v>0</v>
      </c>
      <c r="Y27" s="151">
        <v>0</v>
      </c>
      <c r="Z27" s="151">
        <v>0</v>
      </c>
      <c r="AA27" s="151">
        <v>0</v>
      </c>
      <c r="AB27" s="151">
        <v>0</v>
      </c>
      <c r="AC27" s="151">
        <v>0</v>
      </c>
      <c r="AD27" s="151">
        <v>0</v>
      </c>
      <c r="AE27" s="151">
        <v>0</v>
      </c>
      <c r="AF27" s="151">
        <v>1227694</v>
      </c>
      <c r="AG27" s="151">
        <v>0</v>
      </c>
      <c r="AH27" s="151">
        <v>0</v>
      </c>
      <c r="AI27" s="151">
        <v>558181</v>
      </c>
      <c r="AJ27" s="151">
        <v>0</v>
      </c>
      <c r="AK27" s="151">
        <v>0</v>
      </c>
      <c r="AL27" s="151">
        <v>0</v>
      </c>
      <c r="AM27" s="151">
        <v>0</v>
      </c>
      <c r="AN27" s="151">
        <v>0</v>
      </c>
      <c r="AO27" s="151">
        <v>0</v>
      </c>
      <c r="AP27" s="151">
        <v>0</v>
      </c>
      <c r="AQ27" s="151">
        <v>0</v>
      </c>
      <c r="AR27" s="151">
        <v>0</v>
      </c>
      <c r="AS27" s="151">
        <v>0</v>
      </c>
      <c r="AT27" s="151">
        <v>0</v>
      </c>
      <c r="AU27" s="151">
        <v>0</v>
      </c>
      <c r="AV27" s="151">
        <v>0</v>
      </c>
      <c r="AW27" s="151">
        <v>0</v>
      </c>
      <c r="AX27" s="151">
        <v>0</v>
      </c>
      <c r="AY27" s="151">
        <v>0</v>
      </c>
      <c r="AZ27" s="151">
        <v>0</v>
      </c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/>
      <c r="BQ27" s="10"/>
      <c r="BR27" s="10"/>
      <c r="BS27" s="10"/>
    </row>
    <row r="28" spans="1:71" ht="16.5" hidden="1" customHeight="1" x14ac:dyDescent="0.3">
      <c r="A28" s="151" t="s">
        <v>965</v>
      </c>
      <c r="B28" s="151">
        <v>0</v>
      </c>
      <c r="C28" s="151">
        <v>0</v>
      </c>
      <c r="D28" s="151">
        <v>0</v>
      </c>
      <c r="E28" s="151">
        <v>0</v>
      </c>
      <c r="F28" s="151">
        <v>0</v>
      </c>
      <c r="G28" s="151">
        <v>1347212</v>
      </c>
      <c r="H28" s="151">
        <v>0</v>
      </c>
      <c r="I28" s="151">
        <v>0</v>
      </c>
      <c r="J28" s="151">
        <v>0</v>
      </c>
      <c r="K28" s="151">
        <v>0</v>
      </c>
      <c r="L28" s="151">
        <v>0</v>
      </c>
      <c r="M28" s="151">
        <v>0</v>
      </c>
      <c r="N28" s="151">
        <v>0</v>
      </c>
      <c r="O28" s="151">
        <v>0</v>
      </c>
      <c r="P28" s="151">
        <v>0</v>
      </c>
      <c r="Q28" s="151">
        <v>0</v>
      </c>
      <c r="R28" s="151">
        <v>0</v>
      </c>
      <c r="S28" s="151">
        <v>0</v>
      </c>
      <c r="T28" s="151">
        <v>0</v>
      </c>
      <c r="U28" s="151">
        <v>0</v>
      </c>
      <c r="V28" s="151">
        <v>0</v>
      </c>
      <c r="W28" s="151">
        <v>0</v>
      </c>
      <c r="X28" s="151">
        <v>0</v>
      </c>
      <c r="Y28" s="151">
        <v>0</v>
      </c>
      <c r="Z28" s="151">
        <v>0</v>
      </c>
      <c r="AA28" s="151">
        <v>0</v>
      </c>
      <c r="AB28" s="151">
        <v>0</v>
      </c>
      <c r="AC28" s="151">
        <v>0</v>
      </c>
      <c r="AD28" s="151">
        <v>0</v>
      </c>
      <c r="AE28" s="151">
        <v>0</v>
      </c>
      <c r="AF28" s="151">
        <v>1227694</v>
      </c>
      <c r="AG28" s="151">
        <v>0</v>
      </c>
      <c r="AH28" s="151">
        <v>0</v>
      </c>
      <c r="AI28" s="151">
        <v>558181</v>
      </c>
      <c r="AJ28" s="151">
        <v>0</v>
      </c>
      <c r="AK28" s="151">
        <v>0</v>
      </c>
      <c r="AL28" s="151">
        <v>0</v>
      </c>
      <c r="AM28" s="151">
        <v>0</v>
      </c>
      <c r="AN28" s="151">
        <v>0</v>
      </c>
      <c r="AO28" s="151">
        <v>0</v>
      </c>
      <c r="AP28" s="151">
        <v>0</v>
      </c>
      <c r="AQ28" s="151">
        <v>0</v>
      </c>
      <c r="AR28" s="151">
        <v>0</v>
      </c>
      <c r="AS28" s="151">
        <v>0</v>
      </c>
      <c r="AT28" s="151">
        <v>0</v>
      </c>
      <c r="AU28" s="151">
        <v>0</v>
      </c>
      <c r="AV28" s="151">
        <v>0</v>
      </c>
      <c r="AW28" s="151">
        <v>0</v>
      </c>
      <c r="AX28" s="151">
        <v>0</v>
      </c>
      <c r="AY28" s="151">
        <v>0</v>
      </c>
      <c r="AZ28" s="151">
        <v>0</v>
      </c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/>
      <c r="BQ28" s="10"/>
      <c r="BR28" s="10"/>
      <c r="BS28" s="10"/>
    </row>
    <row r="29" spans="1:71" ht="16.5" hidden="1" customHeight="1" x14ac:dyDescent="0.3">
      <c r="A29" s="151" t="s">
        <v>791</v>
      </c>
      <c r="B29" s="151">
        <v>8265113</v>
      </c>
      <c r="C29" s="151">
        <v>8036612</v>
      </c>
      <c r="D29" s="151">
        <v>8018277</v>
      </c>
      <c r="E29" s="151">
        <v>8143679</v>
      </c>
      <c r="F29" s="151">
        <v>8234422</v>
      </c>
      <c r="G29" s="151">
        <v>8448998</v>
      </c>
      <c r="H29" s="151">
        <v>8340304</v>
      </c>
      <c r="I29" s="151">
        <v>8167486</v>
      </c>
      <c r="J29" s="151">
        <v>7828984</v>
      </c>
      <c r="K29" s="151">
        <v>7586837</v>
      </c>
      <c r="L29" s="151">
        <v>7465287</v>
      </c>
      <c r="M29" s="151">
        <v>7367843</v>
      </c>
      <c r="N29" s="151">
        <v>7102877</v>
      </c>
      <c r="O29" s="151">
        <v>7258057</v>
      </c>
      <c r="P29" s="151">
        <v>7226623</v>
      </c>
      <c r="Q29" s="151">
        <v>7616337.0800000001</v>
      </c>
      <c r="R29" s="151">
        <v>7912978</v>
      </c>
      <c r="S29" s="151">
        <v>8420560</v>
      </c>
      <c r="T29" s="151">
        <v>8879202</v>
      </c>
      <c r="U29" s="151">
        <v>11139837.528999999</v>
      </c>
      <c r="V29" s="151">
        <v>14860606</v>
      </c>
      <c r="W29" s="151">
        <v>19891685</v>
      </c>
      <c r="X29" s="151">
        <v>26712764</v>
      </c>
      <c r="Y29" s="151">
        <v>35922236.163000003</v>
      </c>
      <c r="Z29" s="151">
        <v>42588249</v>
      </c>
      <c r="AA29" s="151">
        <v>49427146</v>
      </c>
      <c r="AB29" s="151">
        <v>55409263</v>
      </c>
      <c r="AC29" s="151">
        <v>60702586.423</v>
      </c>
      <c r="AD29" s="151">
        <v>65869792</v>
      </c>
      <c r="AE29" s="151">
        <v>71856437</v>
      </c>
      <c r="AF29" s="151">
        <v>77428009</v>
      </c>
      <c r="AG29" s="151">
        <v>84291102.601999998</v>
      </c>
      <c r="AH29" s="151">
        <v>93609051</v>
      </c>
      <c r="AI29" s="151">
        <v>103177893</v>
      </c>
      <c r="AJ29" s="151">
        <v>112111037</v>
      </c>
      <c r="AK29" s="151">
        <v>118271443.199</v>
      </c>
      <c r="AL29" s="151">
        <v>124189615</v>
      </c>
      <c r="AM29" s="151">
        <v>129013608</v>
      </c>
      <c r="AN29" s="151">
        <v>130658435</v>
      </c>
      <c r="AO29" s="151">
        <v>132579258.89399999</v>
      </c>
      <c r="AP29" s="151">
        <v>133864097</v>
      </c>
      <c r="AQ29" s="151">
        <v>132358622</v>
      </c>
      <c r="AR29" s="151">
        <v>130821075</v>
      </c>
      <c r="AS29" s="151">
        <v>130211973.8</v>
      </c>
      <c r="AT29" s="151">
        <v>127833385</v>
      </c>
      <c r="AU29" s="151">
        <v>129252905</v>
      </c>
      <c r="AV29" s="151">
        <v>127311226</v>
      </c>
      <c r="AW29" s="151">
        <v>125510307.301</v>
      </c>
      <c r="AX29" s="151">
        <v>122322749</v>
      </c>
      <c r="AY29" s="151">
        <v>123840772</v>
      </c>
      <c r="AZ29" s="151">
        <v>123755026</v>
      </c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0"/>
      <c r="BL29" s="10"/>
      <c r="BM29" s="10"/>
      <c r="BN29" s="10"/>
      <c r="BO29" s="10"/>
      <c r="BP29" s="10"/>
      <c r="BQ29" s="10"/>
      <c r="BR29" s="10"/>
      <c r="BS29" s="10"/>
    </row>
    <row r="30" spans="1:71" ht="16.5" hidden="1" customHeight="1" x14ac:dyDescent="0.3">
      <c r="A30" s="151" t="s">
        <v>792</v>
      </c>
      <c r="B30" s="151">
        <v>8265113</v>
      </c>
      <c r="C30" s="151">
        <v>8036612</v>
      </c>
      <c r="D30" s="151">
        <v>8018277</v>
      </c>
      <c r="E30" s="151">
        <v>8143679</v>
      </c>
      <c r="F30" s="151">
        <v>8234422</v>
      </c>
      <c r="G30" s="151">
        <v>8448998</v>
      </c>
      <c r="H30" s="151">
        <v>0</v>
      </c>
      <c r="I30" s="151">
        <v>0</v>
      </c>
      <c r="J30" s="151">
        <v>0</v>
      </c>
      <c r="K30" s="151">
        <v>0</v>
      </c>
      <c r="L30" s="151">
        <v>0</v>
      </c>
      <c r="M30" s="151">
        <v>0</v>
      </c>
      <c r="N30" s="151">
        <v>0</v>
      </c>
      <c r="O30" s="151">
        <v>0</v>
      </c>
      <c r="P30" s="151">
        <v>0</v>
      </c>
      <c r="Q30" s="151">
        <v>0</v>
      </c>
      <c r="R30" s="151">
        <v>0</v>
      </c>
      <c r="S30" s="151">
        <v>0</v>
      </c>
      <c r="T30" s="151">
        <v>0</v>
      </c>
      <c r="U30" s="151">
        <v>0</v>
      </c>
      <c r="V30" s="151">
        <v>0</v>
      </c>
      <c r="W30" s="151">
        <v>19891685</v>
      </c>
      <c r="X30" s="151">
        <v>0</v>
      </c>
      <c r="Y30" s="151">
        <v>0</v>
      </c>
      <c r="Z30" s="151">
        <v>0</v>
      </c>
      <c r="AA30" s="151">
        <v>0</v>
      </c>
      <c r="AB30" s="151">
        <v>0</v>
      </c>
      <c r="AC30" s="151">
        <v>0</v>
      </c>
      <c r="AD30" s="151">
        <v>0</v>
      </c>
      <c r="AE30" s="151">
        <v>0</v>
      </c>
      <c r="AF30" s="151">
        <v>0</v>
      </c>
      <c r="AG30" s="151">
        <v>0</v>
      </c>
      <c r="AH30" s="151">
        <v>0</v>
      </c>
      <c r="AI30" s="151">
        <v>103177893</v>
      </c>
      <c r="AJ30" s="151">
        <v>0</v>
      </c>
      <c r="AK30" s="151">
        <v>0</v>
      </c>
      <c r="AL30" s="151">
        <v>0</v>
      </c>
      <c r="AM30" s="151">
        <v>0</v>
      </c>
      <c r="AN30" s="151">
        <v>0</v>
      </c>
      <c r="AO30" s="151">
        <v>0</v>
      </c>
      <c r="AP30" s="151">
        <v>133864097</v>
      </c>
      <c r="AQ30" s="151">
        <v>0</v>
      </c>
      <c r="AR30" s="151">
        <v>0</v>
      </c>
      <c r="AS30" s="151">
        <v>130211973.8</v>
      </c>
      <c r="AT30" s="151">
        <v>0</v>
      </c>
      <c r="AU30" s="151">
        <v>0</v>
      </c>
      <c r="AV30" s="151">
        <v>0</v>
      </c>
      <c r="AW30" s="151">
        <v>0</v>
      </c>
      <c r="AX30" s="151">
        <v>122322749</v>
      </c>
      <c r="AY30" s="151">
        <v>123840772</v>
      </c>
      <c r="AZ30" s="151">
        <v>0</v>
      </c>
      <c r="BA30" s="10"/>
      <c r="BB30" s="10"/>
      <c r="BC30" s="10"/>
      <c r="BD30" s="10"/>
      <c r="BE30" s="10"/>
      <c r="BF30" s="10"/>
      <c r="BG30" s="10"/>
      <c r="BH30" s="10"/>
      <c r="BI30" s="10"/>
      <c r="BJ30" s="10"/>
      <c r="BK30" s="10"/>
      <c r="BL30" s="10"/>
      <c r="BM30" s="10"/>
      <c r="BN30" s="10"/>
      <c r="BO30" s="10"/>
      <c r="BP30" s="10"/>
      <c r="BQ30" s="10"/>
      <c r="BR30" s="10"/>
      <c r="BS30" s="10"/>
    </row>
    <row r="31" spans="1:71" ht="16.5" hidden="1" customHeight="1" x14ac:dyDescent="0.3">
      <c r="A31" s="151" t="s">
        <v>1157</v>
      </c>
      <c r="B31" s="151">
        <v>76432418</v>
      </c>
      <c r="C31" s="151">
        <v>75301472</v>
      </c>
      <c r="D31" s="151">
        <v>74101060</v>
      </c>
      <c r="E31" s="151">
        <v>73045439</v>
      </c>
      <c r="F31" s="151">
        <v>71084531</v>
      </c>
      <c r="G31" s="151">
        <v>68449970</v>
      </c>
      <c r="H31" s="151">
        <v>0</v>
      </c>
      <c r="I31" s="151">
        <v>0</v>
      </c>
      <c r="J31" s="151">
        <v>0</v>
      </c>
      <c r="K31" s="151">
        <v>0</v>
      </c>
      <c r="L31" s="151">
        <v>0</v>
      </c>
      <c r="M31" s="151">
        <v>0</v>
      </c>
      <c r="N31" s="151">
        <v>0</v>
      </c>
      <c r="O31" s="151">
        <v>0</v>
      </c>
      <c r="P31" s="151">
        <v>0</v>
      </c>
      <c r="Q31" s="151">
        <v>0</v>
      </c>
      <c r="R31" s="151">
        <v>0</v>
      </c>
      <c r="S31" s="151">
        <v>0</v>
      </c>
      <c r="T31" s="151">
        <v>0</v>
      </c>
      <c r="U31" s="151">
        <v>0</v>
      </c>
      <c r="V31" s="151">
        <v>0</v>
      </c>
      <c r="W31" s="151">
        <v>25792484</v>
      </c>
      <c r="X31" s="151">
        <v>0</v>
      </c>
      <c r="Y31" s="151">
        <v>0</v>
      </c>
      <c r="Z31" s="151">
        <v>0</v>
      </c>
      <c r="AA31" s="151">
        <v>0</v>
      </c>
      <c r="AB31" s="151">
        <v>0</v>
      </c>
      <c r="AC31" s="151">
        <v>0</v>
      </c>
      <c r="AD31" s="151">
        <v>0</v>
      </c>
      <c r="AE31" s="151">
        <v>0</v>
      </c>
      <c r="AF31" s="151">
        <v>0</v>
      </c>
      <c r="AG31" s="151">
        <v>0</v>
      </c>
      <c r="AH31" s="151">
        <v>0</v>
      </c>
      <c r="AI31" s="151">
        <v>0</v>
      </c>
      <c r="AJ31" s="151">
        <v>0</v>
      </c>
      <c r="AK31" s="151">
        <v>0</v>
      </c>
      <c r="AL31" s="151">
        <v>0</v>
      </c>
      <c r="AM31" s="151">
        <v>0</v>
      </c>
      <c r="AN31" s="151">
        <v>0</v>
      </c>
      <c r="AO31" s="151">
        <v>0</v>
      </c>
      <c r="AP31" s="151">
        <v>0</v>
      </c>
      <c r="AQ31" s="151">
        <v>0</v>
      </c>
      <c r="AR31" s="151">
        <v>0</v>
      </c>
      <c r="AS31" s="151">
        <v>0</v>
      </c>
      <c r="AT31" s="151">
        <v>0</v>
      </c>
      <c r="AU31" s="151">
        <v>0</v>
      </c>
      <c r="AV31" s="151">
        <v>0</v>
      </c>
      <c r="AW31" s="151">
        <v>0</v>
      </c>
      <c r="AX31" s="151">
        <v>0</v>
      </c>
      <c r="AY31" s="151">
        <v>0</v>
      </c>
      <c r="AZ31" s="151">
        <v>0</v>
      </c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  <c r="BM31" s="10"/>
      <c r="BN31" s="10"/>
      <c r="BO31" s="10"/>
      <c r="BP31" s="10"/>
      <c r="BQ31" s="10"/>
      <c r="BR31" s="10"/>
      <c r="BS31" s="10"/>
    </row>
    <row r="32" spans="1:71" ht="16.5" hidden="1" customHeight="1" x14ac:dyDescent="0.3">
      <c r="A32" s="151" t="s">
        <v>982</v>
      </c>
      <c r="B32" s="151">
        <v>0</v>
      </c>
      <c r="C32" s="151">
        <v>0</v>
      </c>
      <c r="D32" s="151">
        <v>0</v>
      </c>
      <c r="E32" s="151">
        <v>0</v>
      </c>
      <c r="F32" s="151">
        <v>0</v>
      </c>
      <c r="G32" s="151">
        <v>0</v>
      </c>
      <c r="H32" s="151">
        <v>0</v>
      </c>
      <c r="I32" s="151">
        <v>0</v>
      </c>
      <c r="J32" s="151">
        <v>0</v>
      </c>
      <c r="K32" s="151">
        <v>0</v>
      </c>
      <c r="L32" s="151">
        <v>0</v>
      </c>
      <c r="M32" s="151">
        <v>0</v>
      </c>
      <c r="N32" s="151">
        <v>1191429</v>
      </c>
      <c r="O32" s="151">
        <v>805929</v>
      </c>
      <c r="P32" s="151">
        <v>419929</v>
      </c>
      <c r="Q32" s="151">
        <v>34930.69</v>
      </c>
      <c r="R32" s="151">
        <v>34931</v>
      </c>
      <c r="S32" s="151">
        <v>34931</v>
      </c>
      <c r="T32" s="151">
        <v>34931</v>
      </c>
      <c r="U32" s="151">
        <v>34930.692000000003</v>
      </c>
      <c r="V32" s="151">
        <v>34931</v>
      </c>
      <c r="W32" s="151">
        <v>34931</v>
      </c>
      <c r="X32" s="151">
        <v>34931</v>
      </c>
      <c r="Y32" s="151">
        <v>34930.692000000003</v>
      </c>
      <c r="Z32" s="151">
        <v>34931</v>
      </c>
      <c r="AA32" s="151">
        <v>34931</v>
      </c>
      <c r="AB32" s="151">
        <v>34931</v>
      </c>
      <c r="AC32" s="151">
        <v>34930.692000000003</v>
      </c>
      <c r="AD32" s="151">
        <v>34931</v>
      </c>
      <c r="AE32" s="151">
        <v>34931</v>
      </c>
      <c r="AF32" s="151">
        <v>34931</v>
      </c>
      <c r="AG32" s="151">
        <v>34930.692000000003</v>
      </c>
      <c r="AH32" s="151">
        <v>34931</v>
      </c>
      <c r="AI32" s="151">
        <v>34931</v>
      </c>
      <c r="AJ32" s="151">
        <v>34931</v>
      </c>
      <c r="AK32" s="151">
        <v>34930.692000000003</v>
      </c>
      <c r="AL32" s="151">
        <v>34931</v>
      </c>
      <c r="AM32" s="151">
        <v>34931</v>
      </c>
      <c r="AN32" s="151">
        <v>34931</v>
      </c>
      <c r="AO32" s="151">
        <v>34930.692000000003</v>
      </c>
      <c r="AP32" s="151">
        <v>2881700</v>
      </c>
      <c r="AQ32" s="151">
        <v>2881700</v>
      </c>
      <c r="AR32" s="151">
        <v>2881700</v>
      </c>
      <c r="AS32" s="151">
        <v>2881699.66</v>
      </c>
      <c r="AT32" s="151">
        <v>2881700</v>
      </c>
      <c r="AU32" s="151">
        <v>2881700</v>
      </c>
      <c r="AV32" s="151">
        <v>2881700</v>
      </c>
      <c r="AW32" s="151">
        <v>2881699.659</v>
      </c>
      <c r="AX32" s="151">
        <v>2881700</v>
      </c>
      <c r="AY32" s="151">
        <v>2881700</v>
      </c>
      <c r="AZ32" s="151">
        <v>2881700</v>
      </c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0"/>
      <c r="BL32" s="10"/>
      <c r="BM32" s="10"/>
      <c r="BN32" s="10"/>
      <c r="BO32" s="10"/>
      <c r="BP32" s="10"/>
      <c r="BQ32" s="10"/>
      <c r="BR32" s="10"/>
      <c r="BS32" s="10"/>
    </row>
    <row r="33" spans="1:71" ht="16.5" hidden="1" customHeight="1" x14ac:dyDescent="0.3">
      <c r="A33" s="151" t="s">
        <v>983</v>
      </c>
      <c r="B33" s="151">
        <v>0</v>
      </c>
      <c r="C33" s="151">
        <v>0</v>
      </c>
      <c r="D33" s="151">
        <v>0</v>
      </c>
      <c r="E33" s="151">
        <v>0</v>
      </c>
      <c r="F33" s="151">
        <v>0</v>
      </c>
      <c r="G33" s="151">
        <v>0</v>
      </c>
      <c r="H33" s="151">
        <v>0</v>
      </c>
      <c r="I33" s="151">
        <v>0</v>
      </c>
      <c r="J33" s="151">
        <v>0</v>
      </c>
      <c r="K33" s="151">
        <v>0</v>
      </c>
      <c r="L33" s="151">
        <v>0</v>
      </c>
      <c r="M33" s="151">
        <v>0</v>
      </c>
      <c r="N33" s="151">
        <v>0</v>
      </c>
      <c r="O33" s="151">
        <v>0</v>
      </c>
      <c r="P33" s="151">
        <v>0</v>
      </c>
      <c r="Q33" s="151">
        <v>0</v>
      </c>
      <c r="R33" s="151">
        <v>0</v>
      </c>
      <c r="S33" s="151">
        <v>0</v>
      </c>
      <c r="T33" s="151">
        <v>0</v>
      </c>
      <c r="U33" s="151">
        <v>0</v>
      </c>
      <c r="V33" s="151">
        <v>0</v>
      </c>
      <c r="W33" s="151">
        <v>34931</v>
      </c>
      <c r="X33" s="151">
        <v>0</v>
      </c>
      <c r="Y33" s="151">
        <v>0</v>
      </c>
      <c r="Z33" s="151">
        <v>0</v>
      </c>
      <c r="AA33" s="151">
        <v>0</v>
      </c>
      <c r="AB33" s="151">
        <v>0</v>
      </c>
      <c r="AC33" s="151">
        <v>0</v>
      </c>
      <c r="AD33" s="151">
        <v>0</v>
      </c>
      <c r="AE33" s="151">
        <v>0</v>
      </c>
      <c r="AF33" s="151">
        <v>34931</v>
      </c>
      <c r="AG33" s="151">
        <v>0</v>
      </c>
      <c r="AH33" s="151">
        <v>0</v>
      </c>
      <c r="AI33" s="151">
        <v>34931</v>
      </c>
      <c r="AJ33" s="151">
        <v>0</v>
      </c>
      <c r="AK33" s="151">
        <v>0</v>
      </c>
      <c r="AL33" s="151">
        <v>0</v>
      </c>
      <c r="AM33" s="151">
        <v>0</v>
      </c>
      <c r="AN33" s="151">
        <v>0</v>
      </c>
      <c r="AO33" s="151">
        <v>0</v>
      </c>
      <c r="AP33" s="151">
        <v>2881700</v>
      </c>
      <c r="AQ33" s="151">
        <v>0</v>
      </c>
      <c r="AR33" s="151">
        <v>0</v>
      </c>
      <c r="AS33" s="151">
        <v>2881699.66</v>
      </c>
      <c r="AT33" s="151">
        <v>0</v>
      </c>
      <c r="AU33" s="151">
        <v>0</v>
      </c>
      <c r="AV33" s="151">
        <v>0</v>
      </c>
      <c r="AW33" s="151">
        <v>0</v>
      </c>
      <c r="AX33" s="151">
        <v>2881700</v>
      </c>
      <c r="AY33" s="151">
        <v>2881700</v>
      </c>
      <c r="AZ33" s="151">
        <v>0</v>
      </c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0"/>
      <c r="BL33" s="10"/>
      <c r="BM33" s="10"/>
      <c r="BN33" s="10"/>
      <c r="BO33" s="10"/>
      <c r="BP33" s="10"/>
      <c r="BQ33" s="10"/>
      <c r="BR33" s="10"/>
      <c r="BS33" s="10"/>
    </row>
    <row r="34" spans="1:71" ht="16.5" hidden="1" customHeight="1" x14ac:dyDescent="0.3">
      <c r="A34" s="151" t="s">
        <v>984</v>
      </c>
      <c r="B34" s="151">
        <v>0</v>
      </c>
      <c r="C34" s="151">
        <v>0</v>
      </c>
      <c r="D34" s="151">
        <v>0</v>
      </c>
      <c r="E34" s="151">
        <v>0</v>
      </c>
      <c r="F34" s="151">
        <v>0</v>
      </c>
      <c r="G34" s="151">
        <v>0</v>
      </c>
      <c r="H34" s="151">
        <v>0</v>
      </c>
      <c r="I34" s="151">
        <v>0</v>
      </c>
      <c r="J34" s="151">
        <v>0</v>
      </c>
      <c r="K34" s="151">
        <v>0</v>
      </c>
      <c r="L34" s="151">
        <v>0</v>
      </c>
      <c r="M34" s="151">
        <v>0</v>
      </c>
      <c r="N34" s="151">
        <v>0</v>
      </c>
      <c r="O34" s="151">
        <v>0</v>
      </c>
      <c r="P34" s="151">
        <v>0</v>
      </c>
      <c r="Q34" s="151">
        <v>0</v>
      </c>
      <c r="R34" s="151">
        <v>0</v>
      </c>
      <c r="S34" s="151">
        <v>0</v>
      </c>
      <c r="T34" s="151">
        <v>0</v>
      </c>
      <c r="U34" s="151">
        <v>0</v>
      </c>
      <c r="V34" s="151">
        <v>0</v>
      </c>
      <c r="W34" s="151">
        <v>0</v>
      </c>
      <c r="X34" s="151">
        <v>0</v>
      </c>
      <c r="Y34" s="151">
        <v>0</v>
      </c>
      <c r="Z34" s="151">
        <v>0</v>
      </c>
      <c r="AA34" s="151">
        <v>0</v>
      </c>
      <c r="AB34" s="151">
        <v>0</v>
      </c>
      <c r="AC34" s="151">
        <v>0</v>
      </c>
      <c r="AD34" s="151">
        <v>0</v>
      </c>
      <c r="AE34" s="151">
        <v>0</v>
      </c>
      <c r="AF34" s="151">
        <v>0</v>
      </c>
      <c r="AG34" s="151">
        <v>0</v>
      </c>
      <c r="AH34" s="151">
        <v>0</v>
      </c>
      <c r="AI34" s="151">
        <v>0</v>
      </c>
      <c r="AJ34" s="151">
        <v>0</v>
      </c>
      <c r="AK34" s="151">
        <v>0</v>
      </c>
      <c r="AL34" s="151">
        <v>0</v>
      </c>
      <c r="AM34" s="151">
        <v>0</v>
      </c>
      <c r="AN34" s="151">
        <v>0</v>
      </c>
      <c r="AO34" s="151">
        <v>0</v>
      </c>
      <c r="AP34" s="151">
        <v>0</v>
      </c>
      <c r="AQ34" s="151">
        <v>0</v>
      </c>
      <c r="AR34" s="151">
        <v>0</v>
      </c>
      <c r="AS34" s="151">
        <v>0</v>
      </c>
      <c r="AT34" s="151">
        <v>0</v>
      </c>
      <c r="AU34" s="151">
        <v>0</v>
      </c>
      <c r="AV34" s="151">
        <v>0</v>
      </c>
      <c r="AW34" s="151">
        <v>0</v>
      </c>
      <c r="AX34" s="151">
        <v>0</v>
      </c>
      <c r="AY34" s="151">
        <v>0</v>
      </c>
      <c r="AZ34" s="151">
        <v>60891545</v>
      </c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0"/>
      <c r="BL34" s="10"/>
      <c r="BM34" s="10"/>
      <c r="BN34" s="10"/>
      <c r="BO34" s="10"/>
      <c r="BP34" s="10"/>
      <c r="BQ34" s="10"/>
      <c r="BR34" s="10"/>
      <c r="BS34" s="10"/>
    </row>
    <row r="35" spans="1:71" ht="16.5" hidden="1" customHeight="1" x14ac:dyDescent="0.3">
      <c r="A35" s="151" t="s">
        <v>793</v>
      </c>
      <c r="B35" s="151">
        <v>10467136</v>
      </c>
      <c r="C35" s="151">
        <v>10313523</v>
      </c>
      <c r="D35" s="151">
        <v>10148266</v>
      </c>
      <c r="E35" s="151">
        <v>6537923</v>
      </c>
      <c r="F35" s="151">
        <v>6528839</v>
      </c>
      <c r="G35" s="151">
        <v>6437098</v>
      </c>
      <c r="H35" s="151">
        <v>71971152</v>
      </c>
      <c r="I35" s="151">
        <v>67833122</v>
      </c>
      <c r="J35" s="151">
        <v>63750935</v>
      </c>
      <c r="K35" s="151">
        <v>59906482</v>
      </c>
      <c r="L35" s="151">
        <v>55941610</v>
      </c>
      <c r="M35" s="151">
        <v>52516978</v>
      </c>
      <c r="N35" s="151">
        <v>47500590</v>
      </c>
      <c r="O35" s="151">
        <v>44433062</v>
      </c>
      <c r="P35" s="151">
        <v>41321732</v>
      </c>
      <c r="Q35" s="151">
        <v>38779760.539999999</v>
      </c>
      <c r="R35" s="151">
        <v>36541032</v>
      </c>
      <c r="S35" s="151">
        <v>34507409</v>
      </c>
      <c r="T35" s="151">
        <v>32894129</v>
      </c>
      <c r="U35" s="151">
        <v>45766334.486000001</v>
      </c>
      <c r="V35" s="151">
        <v>44115699</v>
      </c>
      <c r="W35" s="151">
        <v>2114838</v>
      </c>
      <c r="X35" s="151">
        <v>39306829</v>
      </c>
      <c r="Y35" s="151">
        <v>36278485.767999999</v>
      </c>
      <c r="Z35" s="151">
        <v>33328224</v>
      </c>
      <c r="AA35" s="151">
        <v>30082745</v>
      </c>
      <c r="AB35" s="151">
        <v>26826771</v>
      </c>
      <c r="AC35" s="151">
        <v>23867132.458000001</v>
      </c>
      <c r="AD35" s="151">
        <v>20919384</v>
      </c>
      <c r="AE35" s="151">
        <v>17937945</v>
      </c>
      <c r="AF35" s="151">
        <v>14848466</v>
      </c>
      <c r="AG35" s="151">
        <v>54982906.103</v>
      </c>
      <c r="AH35" s="151">
        <v>54413413</v>
      </c>
      <c r="AI35" s="151">
        <v>123056896</v>
      </c>
      <c r="AJ35" s="151">
        <v>121294752</v>
      </c>
      <c r="AK35" s="151">
        <v>119477625.914</v>
      </c>
      <c r="AL35" s="151">
        <v>117633806</v>
      </c>
      <c r="AM35" s="151">
        <v>115821298</v>
      </c>
      <c r="AN35" s="151">
        <v>113891390</v>
      </c>
      <c r="AO35" s="151">
        <v>112022749.633</v>
      </c>
      <c r="AP35" s="151">
        <v>110444150</v>
      </c>
      <c r="AQ35" s="151">
        <v>108591798</v>
      </c>
      <c r="AR35" s="151">
        <v>118946834</v>
      </c>
      <c r="AS35" s="151">
        <v>116840887.94</v>
      </c>
      <c r="AT35" s="151">
        <v>114725719</v>
      </c>
      <c r="AU35" s="151">
        <v>112627406</v>
      </c>
      <c r="AV35" s="151">
        <v>110555750</v>
      </c>
      <c r="AW35" s="151">
        <v>108542393.10600001</v>
      </c>
      <c r="AX35" s="151">
        <v>122998890</v>
      </c>
      <c r="AY35" s="151">
        <v>120617545</v>
      </c>
      <c r="AZ35" s="151">
        <v>118107751</v>
      </c>
      <c r="BA35" s="10"/>
      <c r="BB35" s="10"/>
      <c r="BC35" s="10"/>
      <c r="BD35" s="10"/>
      <c r="BE35" s="10"/>
      <c r="BF35" s="10"/>
      <c r="BG35" s="10"/>
      <c r="BH35" s="10"/>
      <c r="BI35" s="10"/>
      <c r="BJ35" s="10"/>
      <c r="BK35" s="10"/>
      <c r="BL35" s="10"/>
      <c r="BM35" s="10"/>
      <c r="BN35" s="10"/>
      <c r="BO35" s="10"/>
      <c r="BP35" s="10"/>
      <c r="BQ35" s="10"/>
      <c r="BR35" s="10"/>
      <c r="BS35" s="10"/>
    </row>
    <row r="36" spans="1:71" ht="16.5" hidden="1" customHeight="1" x14ac:dyDescent="0.3">
      <c r="A36" s="151" t="s">
        <v>1158</v>
      </c>
      <c r="B36" s="151">
        <v>0</v>
      </c>
      <c r="C36" s="151">
        <v>0</v>
      </c>
      <c r="D36" s="151">
        <v>0</v>
      </c>
      <c r="E36" s="151">
        <v>0</v>
      </c>
      <c r="F36" s="151">
        <v>0</v>
      </c>
      <c r="G36" s="151">
        <v>0</v>
      </c>
      <c r="H36" s="151">
        <v>0</v>
      </c>
      <c r="I36" s="151">
        <v>0</v>
      </c>
      <c r="J36" s="151">
        <v>0</v>
      </c>
      <c r="K36" s="151">
        <v>0</v>
      </c>
      <c r="L36" s="151">
        <v>0</v>
      </c>
      <c r="M36" s="151">
        <v>0</v>
      </c>
      <c r="N36" s="151">
        <v>0</v>
      </c>
      <c r="O36" s="151">
        <v>0</v>
      </c>
      <c r="P36" s="151">
        <v>0</v>
      </c>
      <c r="Q36" s="151">
        <v>0</v>
      </c>
      <c r="R36" s="151">
        <v>0</v>
      </c>
      <c r="S36" s="151">
        <v>0</v>
      </c>
      <c r="T36" s="151">
        <v>0</v>
      </c>
      <c r="U36" s="151">
        <v>0</v>
      </c>
      <c r="V36" s="151">
        <v>0</v>
      </c>
      <c r="W36" s="151">
        <v>0</v>
      </c>
      <c r="X36" s="151">
        <v>0</v>
      </c>
      <c r="Y36" s="151">
        <v>0</v>
      </c>
      <c r="Z36" s="151">
        <v>0</v>
      </c>
      <c r="AA36" s="151">
        <v>0</v>
      </c>
      <c r="AB36" s="151">
        <v>0</v>
      </c>
      <c r="AC36" s="151">
        <v>0</v>
      </c>
      <c r="AD36" s="151">
        <v>0</v>
      </c>
      <c r="AE36" s="151">
        <v>0</v>
      </c>
      <c r="AF36" s="151">
        <v>11894238</v>
      </c>
      <c r="AG36" s="151">
        <v>0</v>
      </c>
      <c r="AH36" s="151">
        <v>0</v>
      </c>
      <c r="AI36" s="151">
        <v>119327966</v>
      </c>
      <c r="AJ36" s="151">
        <v>0</v>
      </c>
      <c r="AK36" s="151">
        <v>0</v>
      </c>
      <c r="AL36" s="151">
        <v>0</v>
      </c>
      <c r="AM36" s="151">
        <v>0</v>
      </c>
      <c r="AN36" s="151">
        <v>0</v>
      </c>
      <c r="AO36" s="151">
        <v>0</v>
      </c>
      <c r="AP36" s="151">
        <v>105586750</v>
      </c>
      <c r="AQ36" s="151">
        <v>0</v>
      </c>
      <c r="AR36" s="151">
        <v>0</v>
      </c>
      <c r="AS36" s="151">
        <v>111749059.14</v>
      </c>
      <c r="AT36" s="151">
        <v>0</v>
      </c>
      <c r="AU36" s="151">
        <v>0</v>
      </c>
      <c r="AV36" s="151">
        <v>0</v>
      </c>
      <c r="AW36" s="151">
        <v>0</v>
      </c>
      <c r="AX36" s="151">
        <v>117578271</v>
      </c>
      <c r="AY36" s="151">
        <v>115142917</v>
      </c>
      <c r="AZ36" s="151">
        <v>0</v>
      </c>
      <c r="BA36" s="10"/>
      <c r="BB36" s="10"/>
      <c r="BC36" s="10"/>
      <c r="BD36" s="10"/>
      <c r="BE36" s="10"/>
      <c r="BF36" s="10"/>
      <c r="BG36" s="10"/>
      <c r="BH36" s="10"/>
      <c r="BI36" s="10"/>
      <c r="BJ36" s="10"/>
      <c r="BK36" s="10"/>
      <c r="BL36" s="10"/>
      <c r="BM36" s="10"/>
      <c r="BN36" s="10"/>
      <c r="BO36" s="10"/>
      <c r="BP36" s="10"/>
      <c r="BQ36" s="10"/>
      <c r="BR36" s="10"/>
      <c r="BS36" s="10"/>
    </row>
    <row r="37" spans="1:71" ht="16.5" hidden="1" customHeight="1" x14ac:dyDescent="0.3">
      <c r="A37" s="151" t="s">
        <v>794</v>
      </c>
      <c r="B37" s="151">
        <v>0</v>
      </c>
      <c r="C37" s="151">
        <v>0</v>
      </c>
      <c r="D37" s="151">
        <v>0</v>
      </c>
      <c r="E37" s="151">
        <v>0</v>
      </c>
      <c r="F37" s="151">
        <v>0</v>
      </c>
      <c r="G37" s="151">
        <v>6437098</v>
      </c>
      <c r="H37" s="151">
        <v>0</v>
      </c>
      <c r="I37" s="151">
        <v>0</v>
      </c>
      <c r="J37" s="151">
        <v>0</v>
      </c>
      <c r="K37" s="151">
        <v>0</v>
      </c>
      <c r="L37" s="151">
        <v>0</v>
      </c>
      <c r="M37" s="151">
        <v>0</v>
      </c>
      <c r="N37" s="151">
        <v>0</v>
      </c>
      <c r="O37" s="151">
        <v>0</v>
      </c>
      <c r="P37" s="151">
        <v>0</v>
      </c>
      <c r="Q37" s="151">
        <v>0</v>
      </c>
      <c r="R37" s="151">
        <v>0</v>
      </c>
      <c r="S37" s="151">
        <v>0</v>
      </c>
      <c r="T37" s="151">
        <v>0</v>
      </c>
      <c r="U37" s="151">
        <v>0</v>
      </c>
      <c r="V37" s="151">
        <v>0</v>
      </c>
      <c r="W37" s="151">
        <v>2114838</v>
      </c>
      <c r="X37" s="151">
        <v>0</v>
      </c>
      <c r="Y37" s="151">
        <v>0</v>
      </c>
      <c r="Z37" s="151">
        <v>0</v>
      </c>
      <c r="AA37" s="151">
        <v>0</v>
      </c>
      <c r="AB37" s="151">
        <v>0</v>
      </c>
      <c r="AC37" s="151">
        <v>0</v>
      </c>
      <c r="AD37" s="151">
        <v>0</v>
      </c>
      <c r="AE37" s="151">
        <v>0</v>
      </c>
      <c r="AF37" s="151">
        <v>2954228</v>
      </c>
      <c r="AG37" s="151">
        <v>0</v>
      </c>
      <c r="AH37" s="151">
        <v>0</v>
      </c>
      <c r="AI37" s="151">
        <v>3728930</v>
      </c>
      <c r="AJ37" s="151">
        <v>0</v>
      </c>
      <c r="AK37" s="151">
        <v>0</v>
      </c>
      <c r="AL37" s="151">
        <v>0</v>
      </c>
      <c r="AM37" s="151">
        <v>0</v>
      </c>
      <c r="AN37" s="151">
        <v>0</v>
      </c>
      <c r="AO37" s="151">
        <v>0</v>
      </c>
      <c r="AP37" s="151">
        <v>4857400</v>
      </c>
      <c r="AQ37" s="151">
        <v>0</v>
      </c>
      <c r="AR37" s="151">
        <v>0</v>
      </c>
      <c r="AS37" s="151">
        <v>5091828.8099999996</v>
      </c>
      <c r="AT37" s="151">
        <v>0</v>
      </c>
      <c r="AU37" s="151">
        <v>0</v>
      </c>
      <c r="AV37" s="151">
        <v>0</v>
      </c>
      <c r="AW37" s="151">
        <v>0</v>
      </c>
      <c r="AX37" s="151">
        <v>5420619</v>
      </c>
      <c r="AY37" s="151">
        <v>5474628</v>
      </c>
      <c r="AZ37" s="151">
        <v>0</v>
      </c>
      <c r="BA37" s="10"/>
      <c r="BB37" s="10"/>
      <c r="BC37" s="10"/>
      <c r="BD37" s="10"/>
      <c r="BE37" s="10"/>
      <c r="BF37" s="10"/>
      <c r="BG37" s="10"/>
      <c r="BH37" s="10"/>
      <c r="BI37" s="10"/>
      <c r="BJ37" s="10"/>
      <c r="BK37" s="10"/>
      <c r="BL37" s="10"/>
      <c r="BM37" s="10"/>
      <c r="BN37" s="10"/>
      <c r="BO37" s="10"/>
      <c r="BP37" s="10"/>
      <c r="BQ37" s="10"/>
      <c r="BR37" s="10"/>
      <c r="BS37" s="10"/>
    </row>
    <row r="38" spans="1:71" ht="16.5" hidden="1" customHeight="1" x14ac:dyDescent="0.3">
      <c r="A38" s="151" t="s">
        <v>1124</v>
      </c>
      <c r="B38" s="151">
        <v>0</v>
      </c>
      <c r="C38" s="151">
        <v>0</v>
      </c>
      <c r="D38" s="151">
        <v>0</v>
      </c>
      <c r="E38" s="151">
        <v>0</v>
      </c>
      <c r="F38" s="151">
        <v>0</v>
      </c>
      <c r="G38" s="151">
        <v>0</v>
      </c>
      <c r="H38" s="151">
        <v>1830834</v>
      </c>
      <c r="I38" s="151">
        <v>1464136</v>
      </c>
      <c r="J38" s="151">
        <v>830124</v>
      </c>
      <c r="K38" s="151">
        <v>1445993</v>
      </c>
      <c r="L38" s="151">
        <v>1028955</v>
      </c>
      <c r="M38" s="151">
        <v>1221272</v>
      </c>
      <c r="N38" s="151">
        <v>0</v>
      </c>
      <c r="O38" s="151">
        <v>0</v>
      </c>
      <c r="P38" s="151">
        <v>0</v>
      </c>
      <c r="Q38" s="151">
        <v>0</v>
      </c>
      <c r="R38" s="151">
        <v>0</v>
      </c>
      <c r="S38" s="151">
        <v>0</v>
      </c>
      <c r="T38" s="151">
        <v>0</v>
      </c>
      <c r="U38" s="151">
        <v>0</v>
      </c>
      <c r="V38" s="151">
        <v>0</v>
      </c>
      <c r="W38" s="151">
        <v>0</v>
      </c>
      <c r="X38" s="151">
        <v>0</v>
      </c>
      <c r="Y38" s="151">
        <v>653397.78200000001</v>
      </c>
      <c r="Z38" s="151">
        <v>526529</v>
      </c>
      <c r="AA38" s="151">
        <v>547473</v>
      </c>
      <c r="AB38" s="151">
        <v>519617</v>
      </c>
      <c r="AC38" s="151">
        <v>568880.94099999999</v>
      </c>
      <c r="AD38" s="151">
        <v>417681</v>
      </c>
      <c r="AE38" s="151">
        <v>725275</v>
      </c>
      <c r="AF38" s="151">
        <v>0</v>
      </c>
      <c r="AG38" s="151">
        <v>795449.41099999996</v>
      </c>
      <c r="AH38" s="151">
        <v>582681</v>
      </c>
      <c r="AI38" s="151">
        <v>0</v>
      </c>
      <c r="AJ38" s="151">
        <v>410700</v>
      </c>
      <c r="AK38" s="151">
        <v>577660.23699999996</v>
      </c>
      <c r="AL38" s="151">
        <v>0</v>
      </c>
      <c r="AM38" s="151">
        <v>0</v>
      </c>
      <c r="AN38" s="151">
        <v>0</v>
      </c>
      <c r="AO38" s="151">
        <v>0</v>
      </c>
      <c r="AP38" s="151">
        <v>0</v>
      </c>
      <c r="AQ38" s="151">
        <v>0</v>
      </c>
      <c r="AR38" s="151">
        <v>0</v>
      </c>
      <c r="AS38" s="151">
        <v>0</v>
      </c>
      <c r="AT38" s="151">
        <v>0</v>
      </c>
      <c r="AU38" s="151">
        <v>0</v>
      </c>
      <c r="AV38" s="151">
        <v>0</v>
      </c>
      <c r="AW38" s="151">
        <v>0</v>
      </c>
      <c r="AX38" s="151">
        <v>0</v>
      </c>
      <c r="AY38" s="151">
        <v>0</v>
      </c>
      <c r="AZ38" s="151">
        <v>0</v>
      </c>
      <c r="BA38" s="10"/>
      <c r="BB38" s="10"/>
      <c r="BC38" s="10"/>
      <c r="BD38" s="10"/>
      <c r="BE38" s="10"/>
      <c r="BF38" s="10"/>
      <c r="BG38" s="10"/>
      <c r="BH38" s="10"/>
      <c r="BI38" s="10"/>
      <c r="BJ38" s="10"/>
      <c r="BK38" s="10"/>
      <c r="BL38" s="10"/>
      <c r="BM38" s="10"/>
      <c r="BN38" s="10"/>
      <c r="BO38" s="10"/>
      <c r="BP38" s="10"/>
      <c r="BQ38" s="10"/>
      <c r="BR38" s="10"/>
      <c r="BS38" s="10"/>
    </row>
    <row r="39" spans="1:71" ht="16.5" hidden="1" customHeight="1" x14ac:dyDescent="0.3">
      <c r="A39" s="151" t="s">
        <v>985</v>
      </c>
      <c r="B39" s="151">
        <v>0</v>
      </c>
      <c r="C39" s="151">
        <v>0</v>
      </c>
      <c r="D39" s="151">
        <v>0</v>
      </c>
      <c r="E39" s="151">
        <v>0</v>
      </c>
      <c r="F39" s="151">
        <v>0</v>
      </c>
      <c r="G39" s="151">
        <v>0</v>
      </c>
      <c r="H39" s="151">
        <v>0</v>
      </c>
      <c r="I39" s="151">
        <v>0</v>
      </c>
      <c r="J39" s="151">
        <v>0</v>
      </c>
      <c r="K39" s="151">
        <v>0</v>
      </c>
      <c r="L39" s="151">
        <v>0</v>
      </c>
      <c r="M39" s="151">
        <v>0</v>
      </c>
      <c r="N39" s="151">
        <v>0</v>
      </c>
      <c r="O39" s="151">
        <v>0</v>
      </c>
      <c r="P39" s="151">
        <v>0</v>
      </c>
      <c r="Q39" s="151">
        <v>0</v>
      </c>
      <c r="R39" s="151">
        <v>0</v>
      </c>
      <c r="S39" s="151">
        <v>0</v>
      </c>
      <c r="T39" s="151">
        <v>0</v>
      </c>
      <c r="U39" s="151">
        <v>0</v>
      </c>
      <c r="V39" s="151">
        <v>0</v>
      </c>
      <c r="W39" s="151">
        <v>0</v>
      </c>
      <c r="X39" s="151">
        <v>0</v>
      </c>
      <c r="Y39" s="151">
        <v>0</v>
      </c>
      <c r="Z39" s="151">
        <v>0</v>
      </c>
      <c r="AA39" s="151">
        <v>0</v>
      </c>
      <c r="AB39" s="151">
        <v>0</v>
      </c>
      <c r="AC39" s="151">
        <v>0</v>
      </c>
      <c r="AD39" s="151">
        <v>0</v>
      </c>
      <c r="AE39" s="151">
        <v>0</v>
      </c>
      <c r="AF39" s="151">
        <v>0</v>
      </c>
      <c r="AG39" s="151">
        <v>0</v>
      </c>
      <c r="AH39" s="151">
        <v>0</v>
      </c>
      <c r="AI39" s="151">
        <v>0</v>
      </c>
      <c r="AJ39" s="151">
        <v>0</v>
      </c>
      <c r="AK39" s="151">
        <v>0</v>
      </c>
      <c r="AL39" s="151">
        <v>0</v>
      </c>
      <c r="AM39" s="151">
        <v>0</v>
      </c>
      <c r="AN39" s="151">
        <v>0</v>
      </c>
      <c r="AO39" s="151">
        <v>0</v>
      </c>
      <c r="AP39" s="151">
        <v>0</v>
      </c>
      <c r="AQ39" s="151">
        <v>0</v>
      </c>
      <c r="AR39" s="151">
        <v>0</v>
      </c>
      <c r="AS39" s="151">
        <v>0</v>
      </c>
      <c r="AT39" s="151">
        <v>0</v>
      </c>
      <c r="AU39" s="151">
        <v>0</v>
      </c>
      <c r="AV39" s="151">
        <v>0</v>
      </c>
      <c r="AW39" s="151">
        <v>0</v>
      </c>
      <c r="AX39" s="151">
        <v>123853</v>
      </c>
      <c r="AY39" s="151">
        <v>123853</v>
      </c>
      <c r="AZ39" s="151">
        <v>112653</v>
      </c>
      <c r="BA39" s="10"/>
      <c r="BB39" s="10"/>
      <c r="BC39" s="10"/>
      <c r="BD39" s="10"/>
      <c r="BE39" s="10"/>
      <c r="BF39" s="10"/>
      <c r="BG39" s="10"/>
      <c r="BH39" s="10"/>
      <c r="BI39" s="10"/>
      <c r="BJ39" s="10"/>
      <c r="BK39" s="10"/>
      <c r="BL39" s="10"/>
      <c r="BM39" s="10"/>
      <c r="BN39" s="10"/>
      <c r="BO39" s="10"/>
      <c r="BP39" s="10"/>
      <c r="BQ39" s="10"/>
      <c r="BR39" s="10"/>
      <c r="BS39" s="10"/>
    </row>
    <row r="40" spans="1:71" ht="16.5" hidden="1" customHeight="1" x14ac:dyDescent="0.3">
      <c r="A40" s="151" t="s">
        <v>795</v>
      </c>
      <c r="B40" s="151">
        <v>0</v>
      </c>
      <c r="C40" s="151">
        <v>0</v>
      </c>
      <c r="D40" s="151">
        <v>0</v>
      </c>
      <c r="E40" s="151">
        <v>0</v>
      </c>
      <c r="F40" s="151">
        <v>0</v>
      </c>
      <c r="G40" s="151">
        <v>9939985</v>
      </c>
      <c r="H40" s="151">
        <v>9949784</v>
      </c>
      <c r="I40" s="151">
        <v>10051553</v>
      </c>
      <c r="J40" s="151">
        <v>9997210</v>
      </c>
      <c r="K40" s="151">
        <v>9978106</v>
      </c>
      <c r="L40" s="151">
        <v>9793374</v>
      </c>
      <c r="M40" s="151">
        <v>9814072</v>
      </c>
      <c r="N40" s="151">
        <v>9738388</v>
      </c>
      <c r="O40" s="151">
        <v>9605503</v>
      </c>
      <c r="P40" s="151">
        <v>9444123</v>
      </c>
      <c r="Q40" s="151">
        <v>6421927.9400000004</v>
      </c>
      <c r="R40" s="151">
        <v>6170178</v>
      </c>
      <c r="S40" s="151">
        <v>5901423</v>
      </c>
      <c r="T40" s="151">
        <v>5493880</v>
      </c>
      <c r="U40" s="151">
        <v>5314463.2369999997</v>
      </c>
      <c r="V40" s="151">
        <v>5020201</v>
      </c>
      <c r="W40" s="151">
        <v>4720562</v>
      </c>
      <c r="X40" s="151">
        <v>4224620</v>
      </c>
      <c r="Y40" s="151">
        <v>3557332.6409999998</v>
      </c>
      <c r="Z40" s="151">
        <v>3101337</v>
      </c>
      <c r="AA40" s="151">
        <v>2703990</v>
      </c>
      <c r="AB40" s="151">
        <v>2478224</v>
      </c>
      <c r="AC40" s="151">
        <v>1441855.9410000001</v>
      </c>
      <c r="AD40" s="151">
        <v>1174439</v>
      </c>
      <c r="AE40" s="151">
        <v>990310</v>
      </c>
      <c r="AF40" s="151">
        <v>1057871</v>
      </c>
      <c r="AG40" s="151">
        <v>1251587.959</v>
      </c>
      <c r="AH40" s="151">
        <v>2256799</v>
      </c>
      <c r="AI40" s="151">
        <v>2322203</v>
      </c>
      <c r="AJ40" s="151">
        <v>2547064</v>
      </c>
      <c r="AK40" s="151">
        <v>2617832.3199999998</v>
      </c>
      <c r="AL40" s="151">
        <v>2603736</v>
      </c>
      <c r="AM40" s="151">
        <v>2660024</v>
      </c>
      <c r="AN40" s="151">
        <v>2743122</v>
      </c>
      <c r="AO40" s="151">
        <v>2562435.7859999998</v>
      </c>
      <c r="AP40" s="151">
        <v>2557652</v>
      </c>
      <c r="AQ40" s="151">
        <v>2682928</v>
      </c>
      <c r="AR40" s="151">
        <v>2798998</v>
      </c>
      <c r="AS40" s="151">
        <v>3210339.72</v>
      </c>
      <c r="AT40" s="151">
        <v>2871373</v>
      </c>
      <c r="AU40" s="151">
        <v>2991009</v>
      </c>
      <c r="AV40" s="151">
        <v>3021012</v>
      </c>
      <c r="AW40" s="151">
        <v>3490521.588</v>
      </c>
      <c r="AX40" s="151">
        <v>3705091</v>
      </c>
      <c r="AY40" s="151">
        <v>3777266</v>
      </c>
      <c r="AZ40" s="151">
        <v>3828098</v>
      </c>
      <c r="BA40" s="10"/>
      <c r="BB40" s="10"/>
      <c r="BC40" s="10"/>
      <c r="BD40" s="10"/>
      <c r="BE40" s="10"/>
      <c r="BF40" s="10"/>
      <c r="BG40" s="10"/>
      <c r="BH40" s="10"/>
      <c r="BI40" s="10"/>
      <c r="BJ40" s="10"/>
      <c r="BK40" s="10"/>
      <c r="BL40" s="10"/>
      <c r="BM40" s="10"/>
      <c r="BN40" s="10"/>
      <c r="BO40" s="10"/>
      <c r="BP40" s="10"/>
      <c r="BQ40" s="10"/>
      <c r="BR40" s="10"/>
      <c r="BS40" s="10"/>
    </row>
    <row r="41" spans="1:71" ht="16.5" hidden="1" customHeight="1" x14ac:dyDescent="0.3">
      <c r="A41" s="151" t="s">
        <v>986</v>
      </c>
      <c r="B41" s="151">
        <v>10972737</v>
      </c>
      <c r="C41" s="151">
        <v>11045008</v>
      </c>
      <c r="D41" s="151">
        <v>11333236</v>
      </c>
      <c r="E41" s="151">
        <v>13303166</v>
      </c>
      <c r="F41" s="151">
        <v>12648437</v>
      </c>
      <c r="G41" s="151">
        <v>741676</v>
      </c>
      <c r="H41" s="151">
        <v>722917</v>
      </c>
      <c r="I41" s="151">
        <v>678218</v>
      </c>
      <c r="J41" s="151">
        <v>654597</v>
      </c>
      <c r="K41" s="151">
        <v>643164</v>
      </c>
      <c r="L41" s="151">
        <v>624189</v>
      </c>
      <c r="M41" s="151">
        <v>527985</v>
      </c>
      <c r="N41" s="151">
        <v>587610</v>
      </c>
      <c r="O41" s="151">
        <v>579247</v>
      </c>
      <c r="P41" s="151">
        <v>552919</v>
      </c>
      <c r="Q41" s="151">
        <v>535076.56999999995</v>
      </c>
      <c r="R41" s="151">
        <v>527353</v>
      </c>
      <c r="S41" s="151">
        <v>516671</v>
      </c>
      <c r="T41" s="151">
        <v>513238</v>
      </c>
      <c r="U41" s="151">
        <v>501704.80499999999</v>
      </c>
      <c r="V41" s="151">
        <v>498475</v>
      </c>
      <c r="W41" s="151">
        <v>14593222</v>
      </c>
      <c r="X41" s="151">
        <v>508532</v>
      </c>
      <c r="Y41" s="151">
        <v>510084.96899999998</v>
      </c>
      <c r="Z41" s="151">
        <v>515249</v>
      </c>
      <c r="AA41" s="151">
        <v>536803</v>
      </c>
      <c r="AB41" s="151">
        <v>539943</v>
      </c>
      <c r="AC41" s="151">
        <v>550265.95700000005</v>
      </c>
      <c r="AD41" s="151">
        <v>1935023</v>
      </c>
      <c r="AE41" s="151">
        <v>2017438</v>
      </c>
      <c r="AF41" s="151">
        <v>2356124</v>
      </c>
      <c r="AG41" s="151">
        <v>2340027.69</v>
      </c>
      <c r="AH41" s="151">
        <v>2343869</v>
      </c>
      <c r="AI41" s="151">
        <v>2018150</v>
      </c>
      <c r="AJ41" s="151">
        <v>1252454</v>
      </c>
      <c r="AK41" s="151">
        <v>2693223.5830000001</v>
      </c>
      <c r="AL41" s="151">
        <v>2550642</v>
      </c>
      <c r="AM41" s="151">
        <v>1694426</v>
      </c>
      <c r="AN41" s="151">
        <v>1990888</v>
      </c>
      <c r="AO41" s="151">
        <v>1878455.284</v>
      </c>
      <c r="AP41" s="151">
        <v>2096827</v>
      </c>
      <c r="AQ41" s="151">
        <v>1997752</v>
      </c>
      <c r="AR41" s="151">
        <v>2007054</v>
      </c>
      <c r="AS41" s="151">
        <v>1641645.47</v>
      </c>
      <c r="AT41" s="151">
        <v>1486155</v>
      </c>
      <c r="AU41" s="151">
        <v>1465583</v>
      </c>
      <c r="AV41" s="151">
        <v>1384947</v>
      </c>
      <c r="AW41" s="151">
        <v>1374894.3160000001</v>
      </c>
      <c r="AX41" s="151">
        <v>66467176</v>
      </c>
      <c r="AY41" s="151">
        <v>64370060</v>
      </c>
      <c r="AZ41" s="151">
        <v>1428176</v>
      </c>
      <c r="BA41" s="10"/>
      <c r="BB41" s="10"/>
      <c r="BC41" s="10"/>
      <c r="BD41" s="10"/>
      <c r="BE41" s="10"/>
      <c r="BF41" s="10"/>
      <c r="BG41" s="10"/>
      <c r="BH41" s="10"/>
      <c r="BI41" s="10"/>
      <c r="BJ41" s="10"/>
      <c r="BK41" s="10"/>
      <c r="BL41" s="10"/>
      <c r="BM41" s="10"/>
      <c r="BN41" s="10"/>
      <c r="BO41" s="10"/>
      <c r="BP41" s="10"/>
      <c r="BQ41" s="10"/>
      <c r="BR41" s="10"/>
      <c r="BS41" s="10"/>
    </row>
    <row r="42" spans="1:71" ht="16.5" hidden="1" customHeight="1" x14ac:dyDescent="0.3">
      <c r="A42" s="151" t="s">
        <v>988</v>
      </c>
      <c r="B42" s="151">
        <v>0</v>
      </c>
      <c r="C42" s="151">
        <v>0</v>
      </c>
      <c r="D42" s="151">
        <v>0</v>
      </c>
      <c r="E42" s="151">
        <v>0</v>
      </c>
      <c r="F42" s="151">
        <v>0</v>
      </c>
      <c r="G42" s="151">
        <v>741676</v>
      </c>
      <c r="H42" s="151">
        <v>0</v>
      </c>
      <c r="I42" s="151">
        <v>0</v>
      </c>
      <c r="J42" s="151">
        <v>0</v>
      </c>
      <c r="K42" s="151">
        <v>0</v>
      </c>
      <c r="L42" s="151">
        <v>0</v>
      </c>
      <c r="M42" s="151">
        <v>0</v>
      </c>
      <c r="N42" s="151">
        <v>587610</v>
      </c>
      <c r="O42" s="151">
        <v>0</v>
      </c>
      <c r="P42" s="151">
        <v>0</v>
      </c>
      <c r="Q42" s="151">
        <v>0</v>
      </c>
      <c r="R42" s="151">
        <v>0</v>
      </c>
      <c r="S42" s="151">
        <v>0</v>
      </c>
      <c r="T42" s="151">
        <v>0</v>
      </c>
      <c r="U42" s="151">
        <v>0</v>
      </c>
      <c r="V42" s="151">
        <v>0</v>
      </c>
      <c r="W42" s="151">
        <v>14593222</v>
      </c>
      <c r="X42" s="151">
        <v>0</v>
      </c>
      <c r="Y42" s="151">
        <v>0</v>
      </c>
      <c r="Z42" s="151">
        <v>0</v>
      </c>
      <c r="AA42" s="151">
        <v>0</v>
      </c>
      <c r="AB42" s="151">
        <v>0</v>
      </c>
      <c r="AC42" s="151">
        <v>0</v>
      </c>
      <c r="AD42" s="151">
        <v>0</v>
      </c>
      <c r="AE42" s="151">
        <v>0</v>
      </c>
      <c r="AF42" s="151">
        <v>0</v>
      </c>
      <c r="AG42" s="151">
        <v>0</v>
      </c>
      <c r="AH42" s="151">
        <v>0</v>
      </c>
      <c r="AI42" s="151">
        <v>0</v>
      </c>
      <c r="AJ42" s="151">
        <v>0</v>
      </c>
      <c r="AK42" s="151">
        <v>0</v>
      </c>
      <c r="AL42" s="151">
        <v>0</v>
      </c>
      <c r="AM42" s="151">
        <v>0</v>
      </c>
      <c r="AN42" s="151">
        <v>0</v>
      </c>
      <c r="AO42" s="151">
        <v>0</v>
      </c>
      <c r="AP42" s="151">
        <v>0</v>
      </c>
      <c r="AQ42" s="151">
        <v>0</v>
      </c>
      <c r="AR42" s="151">
        <v>0</v>
      </c>
      <c r="AS42" s="151">
        <v>0</v>
      </c>
      <c r="AT42" s="151">
        <v>0</v>
      </c>
      <c r="AU42" s="151">
        <v>0</v>
      </c>
      <c r="AV42" s="151">
        <v>0</v>
      </c>
      <c r="AW42" s="151">
        <v>0</v>
      </c>
      <c r="AX42" s="151">
        <v>66467176</v>
      </c>
      <c r="AY42" s="151">
        <v>64370060</v>
      </c>
      <c r="AZ42" s="151">
        <v>0</v>
      </c>
      <c r="BA42" s="10"/>
      <c r="BB42" s="10"/>
      <c r="BC42" s="10"/>
      <c r="BD42" s="10"/>
      <c r="BE42" s="10"/>
      <c r="BF42" s="10"/>
      <c r="BG42" s="10"/>
      <c r="BH42" s="10"/>
      <c r="BI42" s="10"/>
      <c r="BJ42" s="10"/>
      <c r="BK42" s="10"/>
      <c r="BL42" s="10"/>
      <c r="BM42" s="10"/>
      <c r="BN42" s="10"/>
      <c r="BO42" s="10"/>
      <c r="BP42" s="10"/>
      <c r="BQ42" s="10"/>
      <c r="BR42" s="10"/>
      <c r="BS42" s="10"/>
    </row>
    <row r="43" spans="1:71" ht="16.5" hidden="1" customHeight="1" x14ac:dyDescent="0.3">
      <c r="A43" s="151" t="s">
        <v>989</v>
      </c>
      <c r="B43" s="151">
        <v>106230165</v>
      </c>
      <c r="C43" s="151">
        <v>104789376</v>
      </c>
      <c r="D43" s="151">
        <v>103693600</v>
      </c>
      <c r="E43" s="151">
        <v>101122968</v>
      </c>
      <c r="F43" s="151">
        <v>98676057</v>
      </c>
      <c r="G43" s="151">
        <v>95536353</v>
      </c>
      <c r="H43" s="151">
        <v>93032125</v>
      </c>
      <c r="I43" s="151">
        <v>91454343</v>
      </c>
      <c r="J43" s="151">
        <v>86554183</v>
      </c>
      <c r="K43" s="151">
        <v>80498540</v>
      </c>
      <c r="L43" s="151">
        <v>76064700</v>
      </c>
      <c r="M43" s="151">
        <v>71554479</v>
      </c>
      <c r="N43" s="151">
        <v>66227223</v>
      </c>
      <c r="O43" s="151">
        <v>62788225</v>
      </c>
      <c r="P43" s="151">
        <v>59071753</v>
      </c>
      <c r="Q43" s="151">
        <v>53494459.460000001</v>
      </c>
      <c r="R43" s="151">
        <v>51292899</v>
      </c>
      <c r="S43" s="151">
        <v>49487708</v>
      </c>
      <c r="T43" s="151">
        <v>47922094</v>
      </c>
      <c r="U43" s="151">
        <v>62864488.511</v>
      </c>
      <c r="V43" s="151">
        <v>64636626</v>
      </c>
      <c r="W43" s="151">
        <v>67252083</v>
      </c>
      <c r="X43" s="151">
        <v>70892037</v>
      </c>
      <c r="Y43" s="151">
        <v>77060828.765000001</v>
      </c>
      <c r="Z43" s="151">
        <v>80198880</v>
      </c>
      <c r="AA43" s="151">
        <v>83440477</v>
      </c>
      <c r="AB43" s="151">
        <v>85914288</v>
      </c>
      <c r="AC43" s="151">
        <v>87224051.722000003</v>
      </c>
      <c r="AD43" s="151">
        <v>90409649</v>
      </c>
      <c r="AE43" s="151">
        <v>93620735</v>
      </c>
      <c r="AF43" s="151">
        <v>97019391</v>
      </c>
      <c r="AG43" s="151">
        <v>143754403.76699999</v>
      </c>
      <c r="AH43" s="151">
        <v>153306126</v>
      </c>
      <c r="AI43" s="151">
        <v>231237064</v>
      </c>
      <c r="AJ43" s="151">
        <v>237720512</v>
      </c>
      <c r="AK43" s="151">
        <v>243771011.77000001</v>
      </c>
      <c r="AL43" s="151">
        <v>247159373</v>
      </c>
      <c r="AM43" s="151">
        <v>249373333</v>
      </c>
      <c r="AN43" s="151">
        <v>249471039</v>
      </c>
      <c r="AO43" s="151">
        <v>249226494.40700001</v>
      </c>
      <c r="AP43" s="151">
        <v>252768587</v>
      </c>
      <c r="AQ43" s="151">
        <v>249413076</v>
      </c>
      <c r="AR43" s="151">
        <v>258322996</v>
      </c>
      <c r="AS43" s="151">
        <v>255600312.34999999</v>
      </c>
      <c r="AT43" s="151">
        <v>250595292</v>
      </c>
      <c r="AU43" s="151">
        <v>249983944</v>
      </c>
      <c r="AV43" s="151">
        <v>245902766</v>
      </c>
      <c r="AW43" s="151">
        <v>242526970.24000001</v>
      </c>
      <c r="AX43" s="151">
        <v>319378060</v>
      </c>
      <c r="AY43" s="151">
        <v>316480877</v>
      </c>
      <c r="AZ43" s="151">
        <v>311898183</v>
      </c>
      <c r="BA43" s="10"/>
      <c r="BB43" s="10"/>
      <c r="BC43" s="10"/>
      <c r="BD43" s="10"/>
      <c r="BE43" s="10"/>
      <c r="BF43" s="10"/>
      <c r="BG43" s="10"/>
      <c r="BH43" s="10"/>
      <c r="BI43" s="10"/>
      <c r="BJ43" s="10"/>
      <c r="BK43" s="10"/>
      <c r="BL43" s="10"/>
      <c r="BM43" s="10"/>
      <c r="BN43" s="10"/>
      <c r="BO43" s="10"/>
      <c r="BP43" s="10"/>
      <c r="BQ43" s="10"/>
      <c r="BR43" s="10"/>
      <c r="BS43" s="10"/>
    </row>
    <row r="44" spans="1:71" ht="16.5" hidden="1" customHeight="1" x14ac:dyDescent="0.3">
      <c r="A44" s="151" t="s">
        <v>796</v>
      </c>
      <c r="B44" s="151">
        <v>132680472</v>
      </c>
      <c r="C44" s="151">
        <v>128951688</v>
      </c>
      <c r="D44" s="151">
        <v>127227370</v>
      </c>
      <c r="E44" s="151">
        <v>128081289</v>
      </c>
      <c r="F44" s="151">
        <v>137644241</v>
      </c>
      <c r="G44" s="151">
        <v>131698054</v>
      </c>
      <c r="H44" s="151">
        <v>123679472</v>
      </c>
      <c r="I44" s="151">
        <v>125025725</v>
      </c>
      <c r="J44" s="151">
        <v>132653066</v>
      </c>
      <c r="K44" s="151">
        <v>113497129</v>
      </c>
      <c r="L44" s="151">
        <v>109907730</v>
      </c>
      <c r="M44" s="151">
        <v>97457419</v>
      </c>
      <c r="N44" s="151">
        <v>107984472</v>
      </c>
      <c r="O44" s="151">
        <v>103430798</v>
      </c>
      <c r="P44" s="151">
        <v>94872373</v>
      </c>
      <c r="Q44" s="151">
        <v>86672318.920000002</v>
      </c>
      <c r="R44" s="151">
        <v>98238504</v>
      </c>
      <c r="S44" s="151">
        <v>96163407</v>
      </c>
      <c r="T44" s="151">
        <v>85864900</v>
      </c>
      <c r="U44" s="151">
        <v>100967897.18799999</v>
      </c>
      <c r="V44" s="151">
        <v>116169497</v>
      </c>
      <c r="W44" s="151">
        <v>108563023</v>
      </c>
      <c r="X44" s="151">
        <v>101631195</v>
      </c>
      <c r="Y44" s="151">
        <v>112025710.31900001</v>
      </c>
      <c r="Z44" s="151">
        <v>115870137</v>
      </c>
      <c r="AA44" s="151">
        <v>130442684</v>
      </c>
      <c r="AB44" s="151">
        <v>121249605</v>
      </c>
      <c r="AC44" s="151">
        <v>126350563.017</v>
      </c>
      <c r="AD44" s="151">
        <v>138795265</v>
      </c>
      <c r="AE44" s="151">
        <v>130735323</v>
      </c>
      <c r="AF44" s="151">
        <v>130767050</v>
      </c>
      <c r="AG44" s="151">
        <v>181761273.17199999</v>
      </c>
      <c r="AH44" s="151">
        <v>193570101</v>
      </c>
      <c r="AI44" s="151">
        <v>270723624</v>
      </c>
      <c r="AJ44" s="151">
        <v>271502676</v>
      </c>
      <c r="AK44" s="151">
        <v>275670350.56199998</v>
      </c>
      <c r="AL44" s="151">
        <v>279146720</v>
      </c>
      <c r="AM44" s="151">
        <v>281350417</v>
      </c>
      <c r="AN44" s="151">
        <v>279730933</v>
      </c>
      <c r="AO44" s="151">
        <v>284067354.26800001</v>
      </c>
      <c r="AP44" s="151">
        <v>286785132</v>
      </c>
      <c r="AQ44" s="151">
        <v>282764950</v>
      </c>
      <c r="AR44" s="151">
        <v>291391509</v>
      </c>
      <c r="AS44" s="151">
        <v>290504985.47000003</v>
      </c>
      <c r="AT44" s="151">
        <v>296633567</v>
      </c>
      <c r="AU44" s="151">
        <v>287607414</v>
      </c>
      <c r="AV44" s="151">
        <v>283593134</v>
      </c>
      <c r="AW44" s="151">
        <v>289669121.72799999</v>
      </c>
      <c r="AX44" s="151">
        <v>374715388</v>
      </c>
      <c r="AY44" s="151">
        <v>368074033</v>
      </c>
      <c r="AZ44" s="151">
        <v>353797415</v>
      </c>
      <c r="BA44" s="10"/>
      <c r="BB44" s="10"/>
      <c r="BC44" s="10"/>
      <c r="BD44" s="10"/>
      <c r="BE44" s="10"/>
      <c r="BF44" s="10"/>
      <c r="BG44" s="10"/>
      <c r="BH44" s="10"/>
      <c r="BI44" s="10"/>
      <c r="BJ44" s="10"/>
      <c r="BK44" s="10"/>
      <c r="BL44" s="10"/>
      <c r="BM44" s="10"/>
      <c r="BN44" s="10"/>
      <c r="BO44" s="10"/>
      <c r="BP44" s="10"/>
      <c r="BQ44" s="10"/>
      <c r="BR44" s="10"/>
      <c r="BS44" s="10"/>
    </row>
    <row r="45" spans="1:71" ht="16.5" hidden="1" customHeight="1" x14ac:dyDescent="0.3">
      <c r="A45" s="151"/>
      <c r="B45" s="151"/>
      <c r="C45" s="151"/>
      <c r="D45" s="151"/>
      <c r="E45" s="151"/>
      <c r="F45" s="151"/>
      <c r="G45" s="151"/>
      <c r="H45" s="151"/>
      <c r="I45" s="151"/>
      <c r="J45" s="151"/>
      <c r="K45" s="151"/>
      <c r="L45" s="151"/>
      <c r="M45" s="151"/>
      <c r="N45" s="151"/>
      <c r="O45" s="151"/>
      <c r="P45" s="151"/>
      <c r="Q45" s="151"/>
      <c r="R45" s="151"/>
      <c r="S45" s="151"/>
      <c r="T45" s="151"/>
      <c r="U45" s="151"/>
      <c r="V45" s="151"/>
      <c r="W45" s="151"/>
      <c r="X45" s="151"/>
      <c r="Y45" s="151"/>
      <c r="Z45" s="151"/>
      <c r="AA45" s="151"/>
      <c r="AB45" s="151"/>
      <c r="AC45" s="151"/>
      <c r="AD45" s="151"/>
      <c r="AE45" s="151"/>
      <c r="AF45" s="151"/>
      <c r="AG45" s="151"/>
      <c r="AH45" s="151"/>
      <c r="AI45" s="151"/>
      <c r="AJ45" s="151"/>
      <c r="AK45" s="151"/>
      <c r="AL45" s="151"/>
      <c r="AM45" s="151"/>
      <c r="AN45" s="151"/>
      <c r="AO45" s="151"/>
      <c r="AP45" s="151"/>
      <c r="AQ45" s="151"/>
      <c r="AR45" s="151"/>
      <c r="AS45" s="151"/>
      <c r="AT45" s="151"/>
      <c r="AU45" s="151"/>
      <c r="AV45" s="151"/>
      <c r="AW45" s="151"/>
      <c r="AX45" s="151"/>
      <c r="AY45" s="151"/>
      <c r="AZ45" s="151"/>
      <c r="BA45" s="10"/>
      <c r="BB45" s="10"/>
      <c r="BC45" s="10"/>
      <c r="BD45" s="10"/>
      <c r="BE45" s="10"/>
      <c r="BF45" s="10"/>
      <c r="BG45" s="10"/>
      <c r="BH45" s="10"/>
      <c r="BI45" s="10"/>
      <c r="BJ45" s="10"/>
      <c r="BK45" s="10"/>
      <c r="BL45" s="10"/>
      <c r="BM45" s="10"/>
      <c r="BN45" s="10"/>
      <c r="BO45" s="10"/>
      <c r="BP45" s="10"/>
      <c r="BQ45" s="10"/>
      <c r="BR45" s="10"/>
      <c r="BS45" s="10"/>
    </row>
    <row r="46" spans="1:71" ht="16.5" hidden="1" customHeight="1" x14ac:dyDescent="0.3">
      <c r="A46" s="151" t="s">
        <v>797</v>
      </c>
      <c r="B46" s="151"/>
      <c r="C46" s="151"/>
      <c r="D46" s="151"/>
      <c r="E46" s="151"/>
      <c r="F46" s="151"/>
      <c r="G46" s="151"/>
      <c r="H46" s="151"/>
      <c r="I46" s="151"/>
      <c r="J46" s="151"/>
      <c r="K46" s="151"/>
      <c r="L46" s="151"/>
      <c r="M46" s="151"/>
      <c r="N46" s="151"/>
      <c r="O46" s="151"/>
      <c r="P46" s="151"/>
      <c r="Q46" s="151"/>
      <c r="R46" s="151"/>
      <c r="S46" s="151"/>
      <c r="T46" s="151"/>
      <c r="U46" s="151"/>
      <c r="V46" s="151"/>
      <c r="W46" s="151"/>
      <c r="X46" s="151"/>
      <c r="Y46" s="151"/>
      <c r="Z46" s="151"/>
      <c r="AA46" s="151"/>
      <c r="AB46" s="151"/>
      <c r="AC46" s="151"/>
      <c r="AD46" s="151"/>
      <c r="AE46" s="151"/>
      <c r="AF46" s="151"/>
      <c r="AG46" s="151"/>
      <c r="AH46" s="151"/>
      <c r="AI46" s="151"/>
      <c r="AJ46" s="151"/>
      <c r="AK46" s="151"/>
      <c r="AL46" s="151"/>
      <c r="AM46" s="151"/>
      <c r="AN46" s="151"/>
      <c r="AO46" s="151"/>
      <c r="AP46" s="151"/>
      <c r="AQ46" s="151"/>
      <c r="AR46" s="151"/>
      <c r="AS46" s="151"/>
      <c r="AT46" s="151"/>
      <c r="AU46" s="151"/>
      <c r="AV46" s="151"/>
      <c r="AW46" s="151"/>
      <c r="AX46" s="151"/>
      <c r="AY46" s="151"/>
      <c r="AZ46" s="151"/>
      <c r="BA46" s="10"/>
      <c r="BB46" s="10"/>
      <c r="BC46" s="10"/>
      <c r="BD46" s="10"/>
      <c r="BE46" s="10"/>
      <c r="BF46" s="10"/>
      <c r="BG46" s="10"/>
      <c r="BH46" s="10"/>
      <c r="BI46" s="10"/>
      <c r="BJ46" s="10"/>
      <c r="BK46" s="10"/>
      <c r="BL46" s="10"/>
      <c r="BM46" s="10"/>
      <c r="BN46" s="10"/>
      <c r="BO46" s="10"/>
      <c r="BP46" s="10"/>
      <c r="BQ46" s="10"/>
      <c r="BR46" s="10"/>
      <c r="BS46" s="10"/>
    </row>
    <row r="47" spans="1:71" ht="16.5" hidden="1" customHeight="1" x14ac:dyDescent="0.3">
      <c r="A47" s="149" t="s">
        <v>990</v>
      </c>
      <c r="B47" s="149">
        <v>0</v>
      </c>
      <c r="C47" s="151">
        <v>0</v>
      </c>
      <c r="D47" s="151">
        <v>0</v>
      </c>
      <c r="E47" s="151">
        <v>0</v>
      </c>
      <c r="F47" s="151">
        <v>0</v>
      </c>
      <c r="G47" s="151">
        <v>0</v>
      </c>
      <c r="H47" s="151">
        <v>0</v>
      </c>
      <c r="I47" s="151">
        <v>0</v>
      </c>
      <c r="J47" s="151">
        <v>0</v>
      </c>
      <c r="K47" s="151">
        <v>0</v>
      </c>
      <c r="L47" s="151">
        <v>0</v>
      </c>
      <c r="M47" s="151">
        <v>0</v>
      </c>
      <c r="N47" s="151">
        <v>0</v>
      </c>
      <c r="O47" s="151">
        <v>0</v>
      </c>
      <c r="P47" s="151">
        <v>0</v>
      </c>
      <c r="Q47" s="151">
        <v>0</v>
      </c>
      <c r="R47" s="151">
        <v>0</v>
      </c>
      <c r="S47" s="151">
        <v>0</v>
      </c>
      <c r="T47" s="151">
        <v>0</v>
      </c>
      <c r="U47" s="151">
        <v>0</v>
      </c>
      <c r="V47" s="151">
        <v>0</v>
      </c>
      <c r="W47" s="151">
        <v>0</v>
      </c>
      <c r="X47" s="151">
        <v>5000000</v>
      </c>
      <c r="Y47" s="151">
        <v>4000000</v>
      </c>
      <c r="Z47" s="151">
        <v>0</v>
      </c>
      <c r="AA47" s="151">
        <v>0</v>
      </c>
      <c r="AB47" s="151">
        <v>3000000</v>
      </c>
      <c r="AC47" s="151">
        <v>0</v>
      </c>
      <c r="AD47" s="151">
        <v>0</v>
      </c>
      <c r="AE47" s="151">
        <v>0</v>
      </c>
      <c r="AF47" s="151">
        <v>10500000</v>
      </c>
      <c r="AG47" s="151">
        <v>8500000</v>
      </c>
      <c r="AH47" s="151">
        <v>6500000</v>
      </c>
      <c r="AI47" s="151">
        <v>11190000</v>
      </c>
      <c r="AJ47" s="151">
        <v>20790000</v>
      </c>
      <c r="AK47" s="151">
        <v>9200000</v>
      </c>
      <c r="AL47" s="151">
        <v>0</v>
      </c>
      <c r="AM47" s="151">
        <v>9000000</v>
      </c>
      <c r="AN47" s="151">
        <v>12000000</v>
      </c>
      <c r="AO47" s="151">
        <v>6500000</v>
      </c>
      <c r="AP47" s="151">
        <v>50000</v>
      </c>
      <c r="AQ47" s="151">
        <v>2050000</v>
      </c>
      <c r="AR47" s="151">
        <v>8050000</v>
      </c>
      <c r="AS47" s="151">
        <v>5900000</v>
      </c>
      <c r="AT47" s="151">
        <v>0</v>
      </c>
      <c r="AU47" s="151">
        <v>0</v>
      </c>
      <c r="AV47" s="151">
        <v>1000000</v>
      </c>
      <c r="AW47" s="151">
        <v>0</v>
      </c>
      <c r="AX47" s="151">
        <v>0</v>
      </c>
      <c r="AY47" s="151">
        <v>0</v>
      </c>
      <c r="AZ47" s="151">
        <v>3900000</v>
      </c>
      <c r="BA47" s="10"/>
      <c r="BB47" s="10"/>
      <c r="BC47" s="10"/>
      <c r="BD47" s="10"/>
      <c r="BE47" s="10"/>
      <c r="BF47" s="10"/>
      <c r="BG47" s="10"/>
      <c r="BH47" s="10"/>
      <c r="BI47" s="10"/>
      <c r="BJ47" s="10"/>
      <c r="BK47" s="10"/>
      <c r="BL47" s="10"/>
      <c r="BM47" s="10"/>
      <c r="BN47" s="10"/>
      <c r="BO47" s="10"/>
      <c r="BP47" s="10"/>
      <c r="BQ47" s="10"/>
      <c r="BR47" s="10"/>
      <c r="BS47" s="10"/>
    </row>
    <row r="48" spans="1:71" ht="16.5" hidden="1" customHeight="1" x14ac:dyDescent="0.3">
      <c r="A48" s="151" t="s">
        <v>991</v>
      </c>
      <c r="B48" s="151">
        <v>4155578</v>
      </c>
      <c r="C48" s="151">
        <v>4754706</v>
      </c>
      <c r="D48" s="151">
        <v>4738731</v>
      </c>
      <c r="E48" s="151">
        <v>4263084</v>
      </c>
      <c r="F48" s="151">
        <v>3825637</v>
      </c>
      <c r="G48" s="151">
        <v>3990364</v>
      </c>
      <c r="H48" s="151">
        <v>3274747</v>
      </c>
      <c r="I48" s="151">
        <v>2728774</v>
      </c>
      <c r="J48" s="151">
        <v>3447786</v>
      </c>
      <c r="K48" s="151">
        <v>2614518</v>
      </c>
      <c r="L48" s="151">
        <v>2865634</v>
      </c>
      <c r="M48" s="151">
        <v>3159585</v>
      </c>
      <c r="N48" s="151">
        <v>2582893</v>
      </c>
      <c r="O48" s="151">
        <v>2782668</v>
      </c>
      <c r="P48" s="151">
        <v>2601196</v>
      </c>
      <c r="Q48" s="151">
        <v>3520283.47</v>
      </c>
      <c r="R48" s="151">
        <v>3517212</v>
      </c>
      <c r="S48" s="151">
        <v>10340113</v>
      </c>
      <c r="T48" s="151">
        <v>12173472</v>
      </c>
      <c r="U48" s="151">
        <v>14785111.6</v>
      </c>
      <c r="V48" s="151">
        <v>12240073</v>
      </c>
      <c r="W48" s="151">
        <v>7034989</v>
      </c>
      <c r="X48" s="151">
        <v>17263745</v>
      </c>
      <c r="Y48" s="151">
        <v>21254377.894000001</v>
      </c>
      <c r="Z48" s="151">
        <v>19333192</v>
      </c>
      <c r="AA48" s="151">
        <v>20945581</v>
      </c>
      <c r="AB48" s="151">
        <v>20250175</v>
      </c>
      <c r="AC48" s="151">
        <v>23092055.329</v>
      </c>
      <c r="AD48" s="151">
        <v>23025265</v>
      </c>
      <c r="AE48" s="151">
        <v>22606055</v>
      </c>
      <c r="AF48" s="151">
        <v>22621310</v>
      </c>
      <c r="AG48" s="151">
        <v>27750537.993999999</v>
      </c>
      <c r="AH48" s="151">
        <v>32423242</v>
      </c>
      <c r="AI48" s="151">
        <v>31585075</v>
      </c>
      <c r="AJ48" s="151">
        <v>29951420</v>
      </c>
      <c r="AK48" s="151">
        <v>34292055.244000003</v>
      </c>
      <c r="AL48" s="151">
        <v>31687659</v>
      </c>
      <c r="AM48" s="151">
        <v>30801025</v>
      </c>
      <c r="AN48" s="151">
        <v>28276413</v>
      </c>
      <c r="AO48" s="151">
        <v>32140894.338</v>
      </c>
      <c r="AP48" s="151">
        <v>33569736</v>
      </c>
      <c r="AQ48" s="151">
        <v>31058578</v>
      </c>
      <c r="AR48" s="151">
        <v>33281146</v>
      </c>
      <c r="AS48" s="151">
        <v>37679694.759999998</v>
      </c>
      <c r="AT48" s="151">
        <v>39381828</v>
      </c>
      <c r="AU48" s="151">
        <v>38210690</v>
      </c>
      <c r="AV48" s="151">
        <v>40387093</v>
      </c>
      <c r="AW48" s="151">
        <v>41376819.745999999</v>
      </c>
      <c r="AX48" s="151">
        <v>39057171</v>
      </c>
      <c r="AY48" s="151">
        <v>39242574</v>
      </c>
      <c r="AZ48" s="151">
        <v>40719931</v>
      </c>
      <c r="BA48" s="10"/>
      <c r="BB48" s="10"/>
      <c r="BC48" s="10"/>
      <c r="BD48" s="10"/>
      <c r="BE48" s="10"/>
      <c r="BF48" s="10"/>
      <c r="BG48" s="10"/>
      <c r="BH48" s="10"/>
      <c r="BI48" s="10"/>
      <c r="BJ48" s="10"/>
      <c r="BK48" s="10"/>
      <c r="BL48" s="10"/>
      <c r="BM48" s="10"/>
      <c r="BN48" s="10"/>
      <c r="BO48" s="10"/>
      <c r="BP48" s="10"/>
      <c r="BQ48" s="10"/>
      <c r="BR48" s="10"/>
      <c r="BS48" s="10"/>
    </row>
    <row r="49" spans="1:71" ht="16.5" hidden="1" customHeight="1" x14ac:dyDescent="0.3">
      <c r="A49" s="151" t="s">
        <v>965</v>
      </c>
      <c r="B49" s="151">
        <v>4155578</v>
      </c>
      <c r="C49" s="151">
        <v>4754706</v>
      </c>
      <c r="D49" s="151">
        <v>4738731</v>
      </c>
      <c r="E49" s="151">
        <v>4263084</v>
      </c>
      <c r="F49" s="151">
        <v>3825637</v>
      </c>
      <c r="G49" s="151">
        <v>3990364</v>
      </c>
      <c r="H49" s="151">
        <v>0</v>
      </c>
      <c r="I49" s="151">
        <v>0</v>
      </c>
      <c r="J49" s="151">
        <v>0</v>
      </c>
      <c r="K49" s="151">
        <v>0</v>
      </c>
      <c r="L49" s="151">
        <v>0</v>
      </c>
      <c r="M49" s="151">
        <v>0</v>
      </c>
      <c r="N49" s="151">
        <v>0</v>
      </c>
      <c r="O49" s="151">
        <v>0</v>
      </c>
      <c r="P49" s="151">
        <v>0</v>
      </c>
      <c r="Q49" s="151">
        <v>0</v>
      </c>
      <c r="R49" s="151">
        <v>0</v>
      </c>
      <c r="S49" s="151">
        <v>0</v>
      </c>
      <c r="T49" s="151">
        <v>0</v>
      </c>
      <c r="U49" s="151">
        <v>0</v>
      </c>
      <c r="V49" s="151">
        <v>0</v>
      </c>
      <c r="W49" s="151">
        <v>0</v>
      </c>
      <c r="X49" s="151">
        <v>0</v>
      </c>
      <c r="Y49" s="151">
        <v>0</v>
      </c>
      <c r="Z49" s="151">
        <v>0</v>
      </c>
      <c r="AA49" s="151">
        <v>0</v>
      </c>
      <c r="AB49" s="151">
        <v>0</v>
      </c>
      <c r="AC49" s="151">
        <v>0</v>
      </c>
      <c r="AD49" s="151">
        <v>0</v>
      </c>
      <c r="AE49" s="151">
        <v>0</v>
      </c>
      <c r="AF49" s="151">
        <v>0</v>
      </c>
      <c r="AG49" s="151">
        <v>0</v>
      </c>
      <c r="AH49" s="151">
        <v>0</v>
      </c>
      <c r="AI49" s="151">
        <v>0</v>
      </c>
      <c r="AJ49" s="151">
        <v>0</v>
      </c>
      <c r="AK49" s="151">
        <v>0</v>
      </c>
      <c r="AL49" s="151">
        <v>0</v>
      </c>
      <c r="AM49" s="151">
        <v>0</v>
      </c>
      <c r="AN49" s="151">
        <v>0</v>
      </c>
      <c r="AO49" s="151">
        <v>0</v>
      </c>
      <c r="AP49" s="151">
        <v>0</v>
      </c>
      <c r="AQ49" s="151">
        <v>0</v>
      </c>
      <c r="AR49" s="151">
        <v>0</v>
      </c>
      <c r="AS49" s="151">
        <v>0</v>
      </c>
      <c r="AT49" s="151">
        <v>0</v>
      </c>
      <c r="AU49" s="151">
        <v>0</v>
      </c>
      <c r="AV49" s="151">
        <v>0</v>
      </c>
      <c r="AW49" s="151">
        <v>0</v>
      </c>
      <c r="AX49" s="151">
        <v>39057171</v>
      </c>
      <c r="AY49" s="151">
        <v>39242574</v>
      </c>
      <c r="AZ49" s="151">
        <v>0</v>
      </c>
      <c r="BA49" s="10"/>
      <c r="BB49" s="10"/>
      <c r="BC49" s="10"/>
      <c r="BD49" s="10"/>
      <c r="BE49" s="10"/>
      <c r="BF49" s="10"/>
      <c r="BG49" s="10"/>
      <c r="BH49" s="10"/>
      <c r="BI49" s="10"/>
      <c r="BJ49" s="10"/>
      <c r="BK49" s="10"/>
      <c r="BL49" s="10"/>
      <c r="BM49" s="10"/>
      <c r="BN49" s="10"/>
      <c r="BO49" s="10"/>
      <c r="BP49" s="10"/>
      <c r="BQ49" s="10"/>
      <c r="BR49" s="10"/>
      <c r="BS49" s="10"/>
    </row>
    <row r="50" spans="1:71" ht="16.5" hidden="1" customHeight="1" x14ac:dyDescent="0.3">
      <c r="A50" s="151" t="s">
        <v>993</v>
      </c>
      <c r="B50" s="151">
        <v>0</v>
      </c>
      <c r="C50" s="151">
        <v>0</v>
      </c>
      <c r="D50" s="151">
        <v>0</v>
      </c>
      <c r="E50" s="151">
        <v>0</v>
      </c>
      <c r="F50" s="151">
        <v>0</v>
      </c>
      <c r="G50" s="151">
        <v>189075</v>
      </c>
      <c r="H50" s="151">
        <v>136102</v>
      </c>
      <c r="I50" s="151">
        <v>240104</v>
      </c>
      <c r="J50" s="151">
        <v>127672</v>
      </c>
      <c r="K50" s="151">
        <v>200308</v>
      </c>
      <c r="L50" s="151">
        <v>202038</v>
      </c>
      <c r="M50" s="151">
        <v>244946</v>
      </c>
      <c r="N50" s="151">
        <v>22572</v>
      </c>
      <c r="O50" s="151">
        <v>51917</v>
      </c>
      <c r="P50" s="151">
        <v>5893923</v>
      </c>
      <c r="Q50" s="151">
        <v>6058796.3799999999</v>
      </c>
      <c r="R50" s="151">
        <v>5438125</v>
      </c>
      <c r="S50" s="151">
        <v>0</v>
      </c>
      <c r="T50" s="151">
        <v>0</v>
      </c>
      <c r="U50" s="151">
        <v>0</v>
      </c>
      <c r="V50" s="151">
        <v>0</v>
      </c>
      <c r="W50" s="151">
        <v>7128274</v>
      </c>
      <c r="X50" s="151">
        <v>0</v>
      </c>
      <c r="Y50" s="151">
        <v>0</v>
      </c>
      <c r="Z50" s="151">
        <v>0</v>
      </c>
      <c r="AA50" s="151">
        <v>0</v>
      </c>
      <c r="AB50" s="151">
        <v>0</v>
      </c>
      <c r="AC50" s="151">
        <v>0</v>
      </c>
      <c r="AD50" s="151">
        <v>0</v>
      </c>
      <c r="AE50" s="151">
        <v>0</v>
      </c>
      <c r="AF50" s="151">
        <v>0</v>
      </c>
      <c r="AG50" s="151">
        <v>0</v>
      </c>
      <c r="AH50" s="151">
        <v>0</v>
      </c>
      <c r="AI50" s="151">
        <v>0</v>
      </c>
      <c r="AJ50" s="151">
        <v>0</v>
      </c>
      <c r="AK50" s="151">
        <v>0</v>
      </c>
      <c r="AL50" s="151">
        <v>0</v>
      </c>
      <c r="AM50" s="151">
        <v>0</v>
      </c>
      <c r="AN50" s="151">
        <v>0</v>
      </c>
      <c r="AO50" s="151">
        <v>0</v>
      </c>
      <c r="AP50" s="151">
        <v>0</v>
      </c>
      <c r="AQ50" s="151">
        <v>0</v>
      </c>
      <c r="AR50" s="151">
        <v>0</v>
      </c>
      <c r="AS50" s="151">
        <v>0</v>
      </c>
      <c r="AT50" s="151">
        <v>0</v>
      </c>
      <c r="AU50" s="151">
        <v>0</v>
      </c>
      <c r="AV50" s="151">
        <v>0</v>
      </c>
      <c r="AW50" s="151">
        <v>0</v>
      </c>
      <c r="AX50" s="151">
        <v>0</v>
      </c>
      <c r="AY50" s="151">
        <v>0</v>
      </c>
      <c r="AZ50" s="151">
        <v>0</v>
      </c>
      <c r="BA50" s="10"/>
      <c r="BB50" s="10"/>
      <c r="BC50" s="10"/>
      <c r="BD50" s="10"/>
      <c r="BE50" s="10"/>
      <c r="BF50" s="10"/>
      <c r="BG50" s="10"/>
      <c r="BH50" s="10"/>
      <c r="BI50" s="10"/>
      <c r="BJ50" s="10"/>
      <c r="BK50" s="10"/>
      <c r="BL50" s="10"/>
      <c r="BM50" s="10"/>
      <c r="BN50" s="10"/>
      <c r="BO50" s="10"/>
      <c r="BP50" s="10"/>
      <c r="BQ50" s="10"/>
      <c r="BR50" s="10"/>
      <c r="BS50" s="10"/>
    </row>
    <row r="51" spans="1:71" ht="16.5" hidden="1" customHeight="1" x14ac:dyDescent="0.3">
      <c r="A51" s="151" t="s">
        <v>965</v>
      </c>
      <c r="B51" s="151">
        <v>0</v>
      </c>
      <c r="C51" s="151">
        <v>0</v>
      </c>
      <c r="D51" s="151">
        <v>0</v>
      </c>
      <c r="E51" s="151">
        <v>0</v>
      </c>
      <c r="F51" s="151">
        <v>0</v>
      </c>
      <c r="G51" s="151">
        <v>0</v>
      </c>
      <c r="H51" s="151">
        <v>0</v>
      </c>
      <c r="I51" s="151">
        <v>0</v>
      </c>
      <c r="J51" s="151">
        <v>0</v>
      </c>
      <c r="K51" s="151">
        <v>0</v>
      </c>
      <c r="L51" s="151">
        <v>0</v>
      </c>
      <c r="M51" s="151">
        <v>0</v>
      </c>
      <c r="N51" s="151">
        <v>0</v>
      </c>
      <c r="O51" s="151">
        <v>0</v>
      </c>
      <c r="P51" s="151">
        <v>0</v>
      </c>
      <c r="Q51" s="151">
        <v>0</v>
      </c>
      <c r="R51" s="151">
        <v>0</v>
      </c>
      <c r="S51" s="151">
        <v>0</v>
      </c>
      <c r="T51" s="151">
        <v>0</v>
      </c>
      <c r="U51" s="151">
        <v>0</v>
      </c>
      <c r="V51" s="151">
        <v>0</v>
      </c>
      <c r="W51" s="151">
        <v>7128274</v>
      </c>
      <c r="X51" s="151">
        <v>0</v>
      </c>
      <c r="Y51" s="151">
        <v>0</v>
      </c>
      <c r="Z51" s="151">
        <v>0</v>
      </c>
      <c r="AA51" s="151">
        <v>0</v>
      </c>
      <c r="AB51" s="151">
        <v>0</v>
      </c>
      <c r="AC51" s="151">
        <v>0</v>
      </c>
      <c r="AD51" s="151">
        <v>0</v>
      </c>
      <c r="AE51" s="151">
        <v>0</v>
      </c>
      <c r="AF51" s="151">
        <v>0</v>
      </c>
      <c r="AG51" s="151">
        <v>0</v>
      </c>
      <c r="AH51" s="151">
        <v>0</v>
      </c>
      <c r="AI51" s="151">
        <v>0</v>
      </c>
      <c r="AJ51" s="151">
        <v>0</v>
      </c>
      <c r="AK51" s="151">
        <v>0</v>
      </c>
      <c r="AL51" s="151">
        <v>0</v>
      </c>
      <c r="AM51" s="151">
        <v>0</v>
      </c>
      <c r="AN51" s="151">
        <v>0</v>
      </c>
      <c r="AO51" s="151">
        <v>0</v>
      </c>
      <c r="AP51" s="151">
        <v>0</v>
      </c>
      <c r="AQ51" s="151">
        <v>0</v>
      </c>
      <c r="AR51" s="151">
        <v>0</v>
      </c>
      <c r="AS51" s="151">
        <v>0</v>
      </c>
      <c r="AT51" s="151">
        <v>0</v>
      </c>
      <c r="AU51" s="151">
        <v>0</v>
      </c>
      <c r="AV51" s="151">
        <v>0</v>
      </c>
      <c r="AW51" s="151">
        <v>0</v>
      </c>
      <c r="AX51" s="151">
        <v>0</v>
      </c>
      <c r="AY51" s="151">
        <v>0</v>
      </c>
      <c r="AZ51" s="151">
        <v>0</v>
      </c>
      <c r="BA51" s="10"/>
      <c r="BB51" s="10"/>
      <c r="BC51" s="10"/>
      <c r="BD51" s="10"/>
      <c r="BE51" s="10"/>
      <c r="BF51" s="10"/>
      <c r="BG51" s="10"/>
      <c r="BH51" s="10"/>
      <c r="BI51" s="10"/>
      <c r="BJ51" s="10"/>
      <c r="BK51" s="10"/>
      <c r="BL51" s="10"/>
      <c r="BM51" s="10"/>
      <c r="BN51" s="10"/>
      <c r="BO51" s="10"/>
      <c r="BP51" s="10"/>
      <c r="BQ51" s="10"/>
      <c r="BR51" s="10"/>
      <c r="BS51" s="10"/>
    </row>
    <row r="52" spans="1:71" ht="16.5" hidden="1" customHeight="1" x14ac:dyDescent="0.3">
      <c r="A52" s="151" t="s">
        <v>980</v>
      </c>
      <c r="B52" s="151">
        <v>0</v>
      </c>
      <c r="C52" s="151">
        <v>0</v>
      </c>
      <c r="D52" s="151">
        <v>0</v>
      </c>
      <c r="E52" s="151">
        <v>0</v>
      </c>
      <c r="F52" s="151">
        <v>0</v>
      </c>
      <c r="G52" s="151">
        <v>189075</v>
      </c>
      <c r="H52" s="151">
        <v>136102</v>
      </c>
      <c r="I52" s="151">
        <v>240104</v>
      </c>
      <c r="J52" s="151">
        <v>127672</v>
      </c>
      <c r="K52" s="151">
        <v>200308</v>
      </c>
      <c r="L52" s="151">
        <v>202038</v>
      </c>
      <c r="M52" s="151">
        <v>244946</v>
      </c>
      <c r="N52" s="151">
        <v>0</v>
      </c>
      <c r="O52" s="151">
        <v>51917</v>
      </c>
      <c r="P52" s="151">
        <v>0</v>
      </c>
      <c r="Q52" s="151">
        <v>0</v>
      </c>
      <c r="R52" s="151">
        <v>0</v>
      </c>
      <c r="S52" s="151">
        <v>0</v>
      </c>
      <c r="T52" s="151">
        <v>0</v>
      </c>
      <c r="U52" s="151">
        <v>0</v>
      </c>
      <c r="V52" s="151">
        <v>0</v>
      </c>
      <c r="W52" s="151">
        <v>0</v>
      </c>
      <c r="X52" s="151">
        <v>0</v>
      </c>
      <c r="Y52" s="151">
        <v>0</v>
      </c>
      <c r="Z52" s="151">
        <v>0</v>
      </c>
      <c r="AA52" s="151">
        <v>0</v>
      </c>
      <c r="AB52" s="151">
        <v>0</v>
      </c>
      <c r="AC52" s="151">
        <v>0</v>
      </c>
      <c r="AD52" s="151">
        <v>0</v>
      </c>
      <c r="AE52" s="151">
        <v>0</v>
      </c>
      <c r="AF52" s="151">
        <v>0</v>
      </c>
      <c r="AG52" s="151">
        <v>0</v>
      </c>
      <c r="AH52" s="151">
        <v>0</v>
      </c>
      <c r="AI52" s="151">
        <v>0</v>
      </c>
      <c r="AJ52" s="151">
        <v>0</v>
      </c>
      <c r="AK52" s="151">
        <v>0</v>
      </c>
      <c r="AL52" s="151">
        <v>0</v>
      </c>
      <c r="AM52" s="151">
        <v>0</v>
      </c>
      <c r="AN52" s="151">
        <v>0</v>
      </c>
      <c r="AO52" s="151">
        <v>0</v>
      </c>
      <c r="AP52" s="151">
        <v>0</v>
      </c>
      <c r="AQ52" s="151">
        <v>0</v>
      </c>
      <c r="AR52" s="151">
        <v>0</v>
      </c>
      <c r="AS52" s="151">
        <v>0</v>
      </c>
      <c r="AT52" s="151">
        <v>0</v>
      </c>
      <c r="AU52" s="151">
        <v>0</v>
      </c>
      <c r="AV52" s="151">
        <v>0</v>
      </c>
      <c r="AW52" s="151">
        <v>0</v>
      </c>
      <c r="AX52" s="151">
        <v>0</v>
      </c>
      <c r="AY52" s="151">
        <v>0</v>
      </c>
      <c r="AZ52" s="151">
        <v>0</v>
      </c>
      <c r="BA52" s="10"/>
      <c r="BB52" s="10"/>
      <c r="BC52" s="10"/>
      <c r="BD52" s="10"/>
      <c r="BE52" s="10"/>
      <c r="BF52" s="10"/>
      <c r="BG52" s="10"/>
      <c r="BH52" s="10"/>
      <c r="BI52" s="10"/>
      <c r="BJ52" s="10"/>
      <c r="BK52" s="10"/>
      <c r="BL52" s="10"/>
      <c r="BM52" s="10"/>
      <c r="BN52" s="10"/>
      <c r="BO52" s="10"/>
      <c r="BP52" s="10"/>
      <c r="BQ52" s="10"/>
      <c r="BR52" s="10"/>
      <c r="BS52" s="10"/>
    </row>
    <row r="53" spans="1:71" ht="16.5" hidden="1" customHeight="1" x14ac:dyDescent="0.3">
      <c r="A53" s="149" t="s">
        <v>994</v>
      </c>
      <c r="B53" s="149">
        <v>354800</v>
      </c>
      <c r="C53" s="151">
        <v>330110</v>
      </c>
      <c r="D53" s="151">
        <v>311564</v>
      </c>
      <c r="E53" s="151">
        <v>486336</v>
      </c>
      <c r="F53" s="151">
        <v>204349</v>
      </c>
      <c r="G53" s="151">
        <v>0</v>
      </c>
      <c r="H53" s="151">
        <v>0</v>
      </c>
      <c r="I53" s="151">
        <v>0</v>
      </c>
      <c r="J53" s="151">
        <v>0</v>
      </c>
      <c r="K53" s="151">
        <v>0</v>
      </c>
      <c r="L53" s="151">
        <v>0</v>
      </c>
      <c r="M53" s="151">
        <v>0</v>
      </c>
      <c r="N53" s="151">
        <v>0</v>
      </c>
      <c r="O53" s="151">
        <v>0</v>
      </c>
      <c r="P53" s="151">
        <v>0</v>
      </c>
      <c r="Q53" s="151">
        <v>0</v>
      </c>
      <c r="R53" s="151">
        <v>0</v>
      </c>
      <c r="S53" s="151">
        <v>0</v>
      </c>
      <c r="T53" s="151">
        <v>0</v>
      </c>
      <c r="U53" s="151">
        <v>0</v>
      </c>
      <c r="V53" s="151">
        <v>0</v>
      </c>
      <c r="W53" s="151">
        <v>0</v>
      </c>
      <c r="X53" s="151">
        <v>0</v>
      </c>
      <c r="Y53" s="151">
        <v>0</v>
      </c>
      <c r="Z53" s="151">
        <v>0</v>
      </c>
      <c r="AA53" s="151">
        <v>0</v>
      </c>
      <c r="AB53" s="151">
        <v>0</v>
      </c>
      <c r="AC53" s="151">
        <v>0</v>
      </c>
      <c r="AD53" s="151">
        <v>0</v>
      </c>
      <c r="AE53" s="151">
        <v>0</v>
      </c>
      <c r="AF53" s="151">
        <v>0</v>
      </c>
      <c r="AG53" s="151">
        <v>0</v>
      </c>
      <c r="AH53" s="151">
        <v>0</v>
      </c>
      <c r="AI53" s="151">
        <v>0</v>
      </c>
      <c r="AJ53" s="151">
        <v>1000000</v>
      </c>
      <c r="AK53" s="151">
        <v>0</v>
      </c>
      <c r="AL53" s="151">
        <v>0</v>
      </c>
      <c r="AM53" s="151">
        <v>0</v>
      </c>
      <c r="AN53" s="151">
        <v>2000000</v>
      </c>
      <c r="AO53" s="151">
        <v>0</v>
      </c>
      <c r="AP53" s="151">
        <v>0</v>
      </c>
      <c r="AQ53" s="151">
        <v>500000</v>
      </c>
      <c r="AR53" s="151">
        <v>2000000</v>
      </c>
      <c r="AS53" s="151">
        <v>0</v>
      </c>
      <c r="AT53" s="151">
        <v>0</v>
      </c>
      <c r="AU53" s="151">
        <v>0</v>
      </c>
      <c r="AV53" s="151">
        <v>1000000</v>
      </c>
      <c r="AW53" s="151">
        <v>0</v>
      </c>
      <c r="AX53" s="151">
        <v>0</v>
      </c>
      <c r="AY53" s="151">
        <v>0</v>
      </c>
      <c r="AZ53" s="151">
        <v>0</v>
      </c>
      <c r="BA53" s="10"/>
      <c r="BB53" s="10"/>
      <c r="BC53" s="10"/>
      <c r="BD53" s="10"/>
      <c r="BE53" s="10"/>
      <c r="BF53" s="10"/>
      <c r="BG53" s="10"/>
      <c r="BH53" s="10"/>
      <c r="BI53" s="10"/>
      <c r="BJ53" s="10"/>
      <c r="BK53" s="10"/>
      <c r="BL53" s="10"/>
      <c r="BM53" s="10"/>
      <c r="BN53" s="10"/>
      <c r="BO53" s="10"/>
      <c r="BP53" s="10"/>
      <c r="BQ53" s="10"/>
      <c r="BR53" s="10"/>
      <c r="BS53" s="10"/>
    </row>
    <row r="54" spans="1:71" ht="16.5" hidden="1" customHeight="1" x14ac:dyDescent="0.3">
      <c r="A54" s="151" t="s">
        <v>980</v>
      </c>
      <c r="B54" s="151">
        <v>354800</v>
      </c>
      <c r="C54" s="151">
        <v>330110</v>
      </c>
      <c r="D54" s="151">
        <v>311564</v>
      </c>
      <c r="E54" s="151">
        <v>486336</v>
      </c>
      <c r="F54" s="151">
        <v>204349</v>
      </c>
      <c r="G54" s="151">
        <v>0</v>
      </c>
      <c r="H54" s="151">
        <v>0</v>
      </c>
      <c r="I54" s="151">
        <v>0</v>
      </c>
      <c r="J54" s="151">
        <v>0</v>
      </c>
      <c r="K54" s="151">
        <v>0</v>
      </c>
      <c r="L54" s="151">
        <v>0</v>
      </c>
      <c r="M54" s="151">
        <v>0</v>
      </c>
      <c r="N54" s="151">
        <v>0</v>
      </c>
      <c r="O54" s="151">
        <v>0</v>
      </c>
      <c r="P54" s="151">
        <v>0</v>
      </c>
      <c r="Q54" s="151">
        <v>0</v>
      </c>
      <c r="R54" s="151">
        <v>0</v>
      </c>
      <c r="S54" s="151">
        <v>0</v>
      </c>
      <c r="T54" s="151">
        <v>0</v>
      </c>
      <c r="U54" s="151">
        <v>0</v>
      </c>
      <c r="V54" s="151">
        <v>0</v>
      </c>
      <c r="W54" s="151">
        <v>0</v>
      </c>
      <c r="X54" s="151">
        <v>0</v>
      </c>
      <c r="Y54" s="151">
        <v>0</v>
      </c>
      <c r="Z54" s="151">
        <v>0</v>
      </c>
      <c r="AA54" s="151">
        <v>0</v>
      </c>
      <c r="AB54" s="151">
        <v>0</v>
      </c>
      <c r="AC54" s="151">
        <v>0</v>
      </c>
      <c r="AD54" s="151">
        <v>0</v>
      </c>
      <c r="AE54" s="151">
        <v>0</v>
      </c>
      <c r="AF54" s="151">
        <v>0</v>
      </c>
      <c r="AG54" s="151">
        <v>0</v>
      </c>
      <c r="AH54" s="151">
        <v>0</v>
      </c>
      <c r="AI54" s="151">
        <v>0</v>
      </c>
      <c r="AJ54" s="151">
        <v>1000000</v>
      </c>
      <c r="AK54" s="151">
        <v>0</v>
      </c>
      <c r="AL54" s="151">
        <v>0</v>
      </c>
      <c r="AM54" s="151">
        <v>0</v>
      </c>
      <c r="AN54" s="151">
        <v>2000000</v>
      </c>
      <c r="AO54" s="151">
        <v>0</v>
      </c>
      <c r="AP54" s="151">
        <v>0</v>
      </c>
      <c r="AQ54" s="151">
        <v>500000</v>
      </c>
      <c r="AR54" s="151">
        <v>2000000</v>
      </c>
      <c r="AS54" s="151">
        <v>0</v>
      </c>
      <c r="AT54" s="151">
        <v>0</v>
      </c>
      <c r="AU54" s="151">
        <v>0</v>
      </c>
      <c r="AV54" s="151">
        <v>1000000</v>
      </c>
      <c r="AW54" s="151">
        <v>0</v>
      </c>
      <c r="AX54" s="151">
        <v>0</v>
      </c>
      <c r="AY54" s="151">
        <v>0</v>
      </c>
      <c r="AZ54" s="151">
        <v>0</v>
      </c>
      <c r="BA54" s="10"/>
      <c r="BB54" s="10"/>
      <c r="BC54" s="10"/>
      <c r="BD54" s="10"/>
      <c r="BE54" s="10"/>
      <c r="BF54" s="10"/>
      <c r="BG54" s="10"/>
      <c r="BH54" s="10"/>
      <c r="BI54" s="10"/>
      <c r="BJ54" s="10"/>
      <c r="BK54" s="10"/>
      <c r="BL54" s="10"/>
      <c r="BM54" s="10"/>
      <c r="BN54" s="10"/>
      <c r="BO54" s="10"/>
      <c r="BP54" s="10"/>
      <c r="BQ54" s="10"/>
      <c r="BR54" s="10"/>
      <c r="BS54" s="10"/>
    </row>
    <row r="55" spans="1:71" ht="16.5" hidden="1" customHeight="1" x14ac:dyDescent="0.3">
      <c r="A55" s="149" t="s">
        <v>995</v>
      </c>
      <c r="B55" s="149">
        <v>3991290</v>
      </c>
      <c r="C55" s="151">
        <v>4020540</v>
      </c>
      <c r="D55" s="151">
        <v>6906813</v>
      </c>
      <c r="E55" s="151">
        <v>7037683</v>
      </c>
      <c r="F55" s="151">
        <v>3889173</v>
      </c>
      <c r="G55" s="151">
        <v>3923078</v>
      </c>
      <c r="H55" s="151">
        <v>498285</v>
      </c>
      <c r="I55" s="151">
        <v>497440</v>
      </c>
      <c r="J55" s="151">
        <v>481635</v>
      </c>
      <c r="K55" s="151">
        <v>480831</v>
      </c>
      <c r="L55" s="151">
        <v>4443450</v>
      </c>
      <c r="M55" s="151">
        <v>15882669</v>
      </c>
      <c r="N55" s="151">
        <v>15735569</v>
      </c>
      <c r="O55" s="151">
        <v>16243482</v>
      </c>
      <c r="P55" s="151">
        <v>18021117</v>
      </c>
      <c r="Q55" s="151">
        <v>5469182.9500000002</v>
      </c>
      <c r="R55" s="151">
        <v>5458268</v>
      </c>
      <c r="S55" s="151">
        <v>9473542</v>
      </c>
      <c r="T55" s="151">
        <v>8463638</v>
      </c>
      <c r="U55" s="151">
        <v>8461950.1129999999</v>
      </c>
      <c r="V55" s="151">
        <v>10943746</v>
      </c>
      <c r="W55" s="151">
        <v>6970169</v>
      </c>
      <c r="X55" s="151">
        <v>2975455</v>
      </c>
      <c r="Y55" s="151">
        <v>5303408.7570000002</v>
      </c>
      <c r="Z55" s="151">
        <v>2772065</v>
      </c>
      <c r="AA55" s="151">
        <v>6430536</v>
      </c>
      <c r="AB55" s="151">
        <v>6424363</v>
      </c>
      <c r="AC55" s="151">
        <v>6227880.6150000002</v>
      </c>
      <c r="AD55" s="151">
        <v>3221131</v>
      </c>
      <c r="AE55" s="151">
        <v>3341711</v>
      </c>
      <c r="AF55" s="151">
        <v>4375328</v>
      </c>
      <c r="AG55" s="151">
        <v>4355626.8629999999</v>
      </c>
      <c r="AH55" s="151">
        <v>4267810</v>
      </c>
      <c r="AI55" s="151">
        <v>4648995</v>
      </c>
      <c r="AJ55" s="151">
        <v>4597328</v>
      </c>
      <c r="AK55" s="151">
        <v>12501861.649</v>
      </c>
      <c r="AL55" s="151">
        <v>14692170</v>
      </c>
      <c r="AM55" s="151">
        <v>14301366</v>
      </c>
      <c r="AN55" s="151">
        <v>17524969</v>
      </c>
      <c r="AO55" s="151">
        <v>17064479.761999998</v>
      </c>
      <c r="AP55" s="151">
        <v>14408092</v>
      </c>
      <c r="AQ55" s="151">
        <v>22034960</v>
      </c>
      <c r="AR55" s="151">
        <v>23421749</v>
      </c>
      <c r="AS55" s="151">
        <v>15175352.050000001</v>
      </c>
      <c r="AT55" s="151">
        <v>15201785</v>
      </c>
      <c r="AU55" s="151">
        <v>15548751</v>
      </c>
      <c r="AV55" s="151">
        <v>35857453</v>
      </c>
      <c r="AW55" s="151">
        <v>49361923.927000001</v>
      </c>
      <c r="AX55" s="151">
        <v>60565763</v>
      </c>
      <c r="AY55" s="151">
        <v>59380373</v>
      </c>
      <c r="AZ55" s="151">
        <v>45728647</v>
      </c>
      <c r="BA55" s="10"/>
      <c r="BB55" s="10"/>
      <c r="BC55" s="10"/>
      <c r="BD55" s="10"/>
      <c r="BE55" s="10"/>
      <c r="BF55" s="10"/>
      <c r="BG55" s="10"/>
      <c r="BH55" s="10"/>
      <c r="BI55" s="10"/>
      <c r="BJ55" s="10"/>
      <c r="BK55" s="10"/>
      <c r="BL55" s="10"/>
      <c r="BM55" s="10"/>
      <c r="BN55" s="10"/>
      <c r="BO55" s="10"/>
      <c r="BP55" s="10"/>
      <c r="BQ55" s="10"/>
      <c r="BR55" s="10"/>
      <c r="BS55" s="10"/>
    </row>
    <row r="56" spans="1:71" ht="16.5" hidden="1" customHeight="1" x14ac:dyDescent="0.3">
      <c r="A56" s="151" t="s">
        <v>997</v>
      </c>
      <c r="B56" s="151">
        <v>0</v>
      </c>
      <c r="C56" s="151">
        <v>0</v>
      </c>
      <c r="D56" s="151">
        <v>0</v>
      </c>
      <c r="E56" s="151">
        <v>0</v>
      </c>
      <c r="F56" s="151">
        <v>0</v>
      </c>
      <c r="G56" s="151">
        <v>3923078</v>
      </c>
      <c r="H56" s="151">
        <v>479004</v>
      </c>
      <c r="I56" s="151">
        <v>476440</v>
      </c>
      <c r="J56" s="151">
        <v>462367</v>
      </c>
      <c r="K56" s="151">
        <v>463214</v>
      </c>
      <c r="L56" s="151">
        <v>434378</v>
      </c>
      <c r="M56" s="151">
        <v>11869831</v>
      </c>
      <c r="N56" s="151">
        <v>0</v>
      </c>
      <c r="O56" s="151">
        <v>0</v>
      </c>
      <c r="P56" s="151">
        <v>0</v>
      </c>
      <c r="Q56" s="151">
        <v>0</v>
      </c>
      <c r="R56" s="151">
        <v>0</v>
      </c>
      <c r="S56" s="151">
        <v>0</v>
      </c>
      <c r="T56" s="151">
        <v>0</v>
      </c>
      <c r="U56" s="151">
        <v>0</v>
      </c>
      <c r="V56" s="151">
        <v>0</v>
      </c>
      <c r="W56" s="151">
        <v>6970169</v>
      </c>
      <c r="X56" s="151">
        <v>0</v>
      </c>
      <c r="Y56" s="151">
        <v>0</v>
      </c>
      <c r="Z56" s="151">
        <v>0</v>
      </c>
      <c r="AA56" s="151">
        <v>0</v>
      </c>
      <c r="AB56" s="151">
        <v>0</v>
      </c>
      <c r="AC56" s="151">
        <v>0</v>
      </c>
      <c r="AD56" s="151">
        <v>0</v>
      </c>
      <c r="AE56" s="151">
        <v>0</v>
      </c>
      <c r="AF56" s="151">
        <v>4375328</v>
      </c>
      <c r="AG56" s="151">
        <v>0</v>
      </c>
      <c r="AH56" s="151">
        <v>0</v>
      </c>
      <c r="AI56" s="151">
        <v>4648995</v>
      </c>
      <c r="AJ56" s="151">
        <v>0</v>
      </c>
      <c r="AK56" s="151">
        <v>0</v>
      </c>
      <c r="AL56" s="151">
        <v>0</v>
      </c>
      <c r="AM56" s="151">
        <v>0</v>
      </c>
      <c r="AN56" s="151">
        <v>0</v>
      </c>
      <c r="AO56" s="151">
        <v>0</v>
      </c>
      <c r="AP56" s="151">
        <v>0</v>
      </c>
      <c r="AQ56" s="151">
        <v>0</v>
      </c>
      <c r="AR56" s="151">
        <v>0</v>
      </c>
      <c r="AS56" s="151">
        <v>0</v>
      </c>
      <c r="AT56" s="151">
        <v>0</v>
      </c>
      <c r="AU56" s="151">
        <v>0</v>
      </c>
      <c r="AV56" s="151">
        <v>0</v>
      </c>
      <c r="AW56" s="151">
        <v>0</v>
      </c>
      <c r="AX56" s="151">
        <v>0</v>
      </c>
      <c r="AY56" s="151">
        <v>0</v>
      </c>
      <c r="AZ56" s="151">
        <v>0</v>
      </c>
      <c r="BA56" s="10"/>
      <c r="BB56" s="10"/>
      <c r="BC56" s="10"/>
      <c r="BD56" s="10"/>
      <c r="BE56" s="10"/>
      <c r="BF56" s="10"/>
      <c r="BG56" s="10"/>
      <c r="BH56" s="10"/>
      <c r="BI56" s="10"/>
      <c r="BJ56" s="10"/>
      <c r="BK56" s="10"/>
      <c r="BL56" s="10"/>
      <c r="BM56" s="10"/>
      <c r="BN56" s="10"/>
      <c r="BO56" s="10"/>
      <c r="BP56" s="10"/>
      <c r="BQ56" s="10"/>
      <c r="BR56" s="10"/>
      <c r="BS56" s="10"/>
    </row>
    <row r="57" spans="1:71" ht="16.5" hidden="1" customHeight="1" x14ac:dyDescent="0.3">
      <c r="A57" s="151" t="s">
        <v>998</v>
      </c>
      <c r="B57" s="151">
        <v>3991290</v>
      </c>
      <c r="C57" s="151">
        <v>0</v>
      </c>
      <c r="D57" s="151">
        <v>0</v>
      </c>
      <c r="E57" s="151">
        <v>0</v>
      </c>
      <c r="F57" s="151">
        <v>0</v>
      </c>
      <c r="G57" s="151">
        <v>0</v>
      </c>
      <c r="H57" s="151">
        <v>19281</v>
      </c>
      <c r="I57" s="151">
        <v>21000</v>
      </c>
      <c r="J57" s="151">
        <v>19268</v>
      </c>
      <c r="K57" s="151">
        <v>17617</v>
      </c>
      <c r="L57" s="151">
        <v>17765</v>
      </c>
      <c r="M57" s="151">
        <v>21146</v>
      </c>
      <c r="N57" s="151">
        <v>0</v>
      </c>
      <c r="O57" s="151">
        <v>0</v>
      </c>
      <c r="P57" s="151">
        <v>0</v>
      </c>
      <c r="Q57" s="151">
        <v>0</v>
      </c>
      <c r="R57" s="151">
        <v>0</v>
      </c>
      <c r="S57" s="151">
        <v>0</v>
      </c>
      <c r="T57" s="151">
        <v>0</v>
      </c>
      <c r="U57" s="151">
        <v>0</v>
      </c>
      <c r="V57" s="151">
        <v>0</v>
      </c>
      <c r="W57" s="151">
        <v>0</v>
      </c>
      <c r="X57" s="151">
        <v>0</v>
      </c>
      <c r="Y57" s="151">
        <v>0</v>
      </c>
      <c r="Z57" s="151">
        <v>0</v>
      </c>
      <c r="AA57" s="151">
        <v>0</v>
      </c>
      <c r="AB57" s="151">
        <v>0</v>
      </c>
      <c r="AC57" s="151">
        <v>0</v>
      </c>
      <c r="AD57" s="151">
        <v>0</v>
      </c>
      <c r="AE57" s="151">
        <v>0</v>
      </c>
      <c r="AF57" s="151">
        <v>0</v>
      </c>
      <c r="AG57" s="151">
        <v>0</v>
      </c>
      <c r="AH57" s="151">
        <v>0</v>
      </c>
      <c r="AI57" s="151">
        <v>0</v>
      </c>
      <c r="AJ57" s="151">
        <v>0</v>
      </c>
      <c r="AK57" s="151">
        <v>0</v>
      </c>
      <c r="AL57" s="151">
        <v>0</v>
      </c>
      <c r="AM57" s="151">
        <v>0</v>
      </c>
      <c r="AN57" s="151">
        <v>0</v>
      </c>
      <c r="AO57" s="151">
        <v>0</v>
      </c>
      <c r="AP57" s="151">
        <v>0</v>
      </c>
      <c r="AQ57" s="151">
        <v>0</v>
      </c>
      <c r="AR57" s="151">
        <v>0</v>
      </c>
      <c r="AS57" s="151">
        <v>0</v>
      </c>
      <c r="AT57" s="151">
        <v>0</v>
      </c>
      <c r="AU57" s="151">
        <v>0</v>
      </c>
      <c r="AV57" s="151">
        <v>0</v>
      </c>
      <c r="AW57" s="151">
        <v>0</v>
      </c>
      <c r="AX57" s="151">
        <v>0</v>
      </c>
      <c r="AY57" s="151">
        <v>0</v>
      </c>
      <c r="AZ57" s="151">
        <v>0</v>
      </c>
      <c r="BA57" s="10"/>
      <c r="BB57" s="10"/>
      <c r="BC57" s="10"/>
      <c r="BD57" s="10"/>
      <c r="BE57" s="10"/>
      <c r="BF57" s="10"/>
      <c r="BG57" s="10"/>
      <c r="BH57" s="10"/>
      <c r="BI57" s="10"/>
      <c r="BJ57" s="10"/>
      <c r="BK57" s="10"/>
      <c r="BL57" s="10"/>
      <c r="BM57" s="10"/>
      <c r="BN57" s="10"/>
      <c r="BO57" s="10"/>
      <c r="BP57" s="10"/>
      <c r="BQ57" s="10"/>
      <c r="BR57" s="10"/>
      <c r="BS57" s="10"/>
    </row>
    <row r="58" spans="1:71" ht="16.5" hidden="1" customHeight="1" x14ac:dyDescent="0.3">
      <c r="A58" s="151" t="s">
        <v>1159</v>
      </c>
      <c r="B58" s="151">
        <v>0</v>
      </c>
      <c r="C58" s="151">
        <v>0</v>
      </c>
      <c r="D58" s="151">
        <v>0</v>
      </c>
      <c r="E58" s="151">
        <v>0</v>
      </c>
      <c r="F58" s="151">
        <v>0</v>
      </c>
      <c r="G58" s="151">
        <v>0</v>
      </c>
      <c r="H58" s="151">
        <v>0</v>
      </c>
      <c r="I58" s="151">
        <v>0</v>
      </c>
      <c r="J58" s="151">
        <v>0</v>
      </c>
      <c r="K58" s="151">
        <v>0</v>
      </c>
      <c r="L58" s="151">
        <v>0</v>
      </c>
      <c r="M58" s="151">
        <v>0</v>
      </c>
      <c r="N58" s="151">
        <v>0</v>
      </c>
      <c r="O58" s="151">
        <v>0</v>
      </c>
      <c r="P58" s="151">
        <v>0</v>
      </c>
      <c r="Q58" s="151">
        <v>0</v>
      </c>
      <c r="R58" s="151">
        <v>0</v>
      </c>
      <c r="S58" s="151">
        <v>0</v>
      </c>
      <c r="T58" s="151">
        <v>0</v>
      </c>
      <c r="U58" s="151">
        <v>0</v>
      </c>
      <c r="V58" s="151">
        <v>0</v>
      </c>
      <c r="W58" s="151">
        <v>0</v>
      </c>
      <c r="X58" s="151">
        <v>0</v>
      </c>
      <c r="Y58" s="151">
        <v>0</v>
      </c>
      <c r="Z58" s="151">
        <v>0</v>
      </c>
      <c r="AA58" s="151">
        <v>0</v>
      </c>
      <c r="AB58" s="151">
        <v>0</v>
      </c>
      <c r="AC58" s="151">
        <v>0</v>
      </c>
      <c r="AD58" s="151">
        <v>0</v>
      </c>
      <c r="AE58" s="151">
        <v>0</v>
      </c>
      <c r="AF58" s="151">
        <v>0</v>
      </c>
      <c r="AG58" s="151">
        <v>0</v>
      </c>
      <c r="AH58" s="151">
        <v>0</v>
      </c>
      <c r="AI58" s="151">
        <v>0</v>
      </c>
      <c r="AJ58" s="151">
        <v>0</v>
      </c>
      <c r="AK58" s="151">
        <v>0</v>
      </c>
      <c r="AL58" s="151">
        <v>0</v>
      </c>
      <c r="AM58" s="151">
        <v>0</v>
      </c>
      <c r="AN58" s="151">
        <v>0</v>
      </c>
      <c r="AO58" s="151">
        <v>0</v>
      </c>
      <c r="AP58" s="151">
        <v>14074995</v>
      </c>
      <c r="AQ58" s="151">
        <v>0</v>
      </c>
      <c r="AR58" s="151">
        <v>0</v>
      </c>
      <c r="AS58" s="151">
        <v>3971753.45</v>
      </c>
      <c r="AT58" s="151">
        <v>0</v>
      </c>
      <c r="AU58" s="151">
        <v>0</v>
      </c>
      <c r="AV58" s="151">
        <v>0</v>
      </c>
      <c r="AW58" s="151">
        <v>0</v>
      </c>
      <c r="AX58" s="151">
        <v>24651114</v>
      </c>
      <c r="AY58" s="151">
        <v>24813185</v>
      </c>
      <c r="AZ58" s="151">
        <v>0</v>
      </c>
      <c r="BA58" s="10"/>
      <c r="BB58" s="10"/>
      <c r="BC58" s="10"/>
      <c r="BD58" s="10"/>
      <c r="BE58" s="10"/>
      <c r="BF58" s="10"/>
      <c r="BG58" s="10"/>
      <c r="BH58" s="10"/>
      <c r="BI58" s="10"/>
      <c r="BJ58" s="10"/>
      <c r="BK58" s="10"/>
      <c r="BL58" s="10"/>
      <c r="BM58" s="10"/>
      <c r="BN58" s="10"/>
      <c r="BO58" s="10"/>
      <c r="BP58" s="10"/>
      <c r="BQ58" s="10"/>
      <c r="BR58" s="10"/>
      <c r="BS58" s="10"/>
    </row>
    <row r="59" spans="1:71" ht="16.5" hidden="1" customHeight="1" x14ac:dyDescent="0.3">
      <c r="A59" s="151" t="s">
        <v>1125</v>
      </c>
      <c r="B59" s="151">
        <v>0</v>
      </c>
      <c r="C59" s="151">
        <v>0</v>
      </c>
      <c r="D59" s="151">
        <v>0</v>
      </c>
      <c r="E59" s="151">
        <v>0</v>
      </c>
      <c r="F59" s="151">
        <v>0</v>
      </c>
      <c r="G59" s="151">
        <v>0</v>
      </c>
      <c r="H59" s="151">
        <v>0</v>
      </c>
      <c r="I59" s="151">
        <v>0</v>
      </c>
      <c r="J59" s="151">
        <v>0</v>
      </c>
      <c r="K59" s="151">
        <v>0</v>
      </c>
      <c r="L59" s="151">
        <v>3991307</v>
      </c>
      <c r="M59" s="151">
        <v>3991692</v>
      </c>
      <c r="N59" s="151">
        <v>0</v>
      </c>
      <c r="O59" s="151">
        <v>0</v>
      </c>
      <c r="P59" s="151">
        <v>0</v>
      </c>
      <c r="Q59" s="151">
        <v>0</v>
      </c>
      <c r="R59" s="151">
        <v>0</v>
      </c>
      <c r="S59" s="151">
        <v>0</v>
      </c>
      <c r="T59" s="151">
        <v>0</v>
      </c>
      <c r="U59" s="151">
        <v>0</v>
      </c>
      <c r="V59" s="151">
        <v>0</v>
      </c>
      <c r="W59" s="151">
        <v>0</v>
      </c>
      <c r="X59" s="151">
        <v>0</v>
      </c>
      <c r="Y59" s="151">
        <v>0</v>
      </c>
      <c r="Z59" s="151">
        <v>0</v>
      </c>
      <c r="AA59" s="151">
        <v>0</v>
      </c>
      <c r="AB59" s="151">
        <v>0</v>
      </c>
      <c r="AC59" s="151">
        <v>0</v>
      </c>
      <c r="AD59" s="151">
        <v>0</v>
      </c>
      <c r="AE59" s="151">
        <v>0</v>
      </c>
      <c r="AF59" s="151">
        <v>0</v>
      </c>
      <c r="AG59" s="151">
        <v>0</v>
      </c>
      <c r="AH59" s="151">
        <v>0</v>
      </c>
      <c r="AI59" s="151">
        <v>0</v>
      </c>
      <c r="AJ59" s="151">
        <v>0</v>
      </c>
      <c r="AK59" s="151">
        <v>0</v>
      </c>
      <c r="AL59" s="151">
        <v>0</v>
      </c>
      <c r="AM59" s="151">
        <v>0</v>
      </c>
      <c r="AN59" s="151">
        <v>0</v>
      </c>
      <c r="AO59" s="151">
        <v>0</v>
      </c>
      <c r="AP59" s="151">
        <v>0</v>
      </c>
      <c r="AQ59" s="151">
        <v>0</v>
      </c>
      <c r="AR59" s="151">
        <v>0</v>
      </c>
      <c r="AS59" s="151">
        <v>0</v>
      </c>
      <c r="AT59" s="151">
        <v>0</v>
      </c>
      <c r="AU59" s="151">
        <v>0</v>
      </c>
      <c r="AV59" s="151">
        <v>0</v>
      </c>
      <c r="AW59" s="151">
        <v>0</v>
      </c>
      <c r="AX59" s="151">
        <v>0</v>
      </c>
      <c r="AY59" s="151">
        <v>0</v>
      </c>
      <c r="AZ59" s="151">
        <v>0</v>
      </c>
      <c r="BA59" s="10"/>
      <c r="BB59" s="10"/>
      <c r="BC59" s="10"/>
      <c r="BD59" s="10"/>
      <c r="BE59" s="10"/>
      <c r="BF59" s="10"/>
      <c r="BG59" s="10"/>
      <c r="BH59" s="10"/>
      <c r="BI59" s="10"/>
      <c r="BJ59" s="10"/>
      <c r="BK59" s="10"/>
      <c r="BL59" s="10"/>
      <c r="BM59" s="10"/>
      <c r="BN59" s="10"/>
      <c r="BO59" s="10"/>
      <c r="BP59" s="10"/>
      <c r="BQ59" s="10"/>
      <c r="BR59" s="10"/>
      <c r="BS59" s="10"/>
    </row>
    <row r="60" spans="1:71" ht="16.5" hidden="1" customHeight="1" x14ac:dyDescent="0.3">
      <c r="A60" s="151" t="s">
        <v>999</v>
      </c>
      <c r="B60" s="151">
        <v>0</v>
      </c>
      <c r="C60" s="151">
        <v>4020540</v>
      </c>
      <c r="D60" s="151">
        <v>6906813</v>
      </c>
      <c r="E60" s="151">
        <v>7037683</v>
      </c>
      <c r="F60" s="151">
        <v>3889173</v>
      </c>
      <c r="G60" s="151">
        <v>0</v>
      </c>
      <c r="H60" s="151">
        <v>0</v>
      </c>
      <c r="I60" s="151">
        <v>0</v>
      </c>
      <c r="J60" s="151">
        <v>0</v>
      </c>
      <c r="K60" s="151">
        <v>0</v>
      </c>
      <c r="L60" s="151">
        <v>0</v>
      </c>
      <c r="M60" s="151">
        <v>0</v>
      </c>
      <c r="N60" s="151">
        <v>0</v>
      </c>
      <c r="O60" s="151">
        <v>0</v>
      </c>
      <c r="P60" s="151">
        <v>0</v>
      </c>
      <c r="Q60" s="151">
        <v>0</v>
      </c>
      <c r="R60" s="151">
        <v>0</v>
      </c>
      <c r="S60" s="151">
        <v>0</v>
      </c>
      <c r="T60" s="151">
        <v>0</v>
      </c>
      <c r="U60" s="151">
        <v>0</v>
      </c>
      <c r="V60" s="151">
        <v>0</v>
      </c>
      <c r="W60" s="151">
        <v>0</v>
      </c>
      <c r="X60" s="151">
        <v>0</v>
      </c>
      <c r="Y60" s="151">
        <v>0</v>
      </c>
      <c r="Z60" s="151">
        <v>0</v>
      </c>
      <c r="AA60" s="151">
        <v>0</v>
      </c>
      <c r="AB60" s="151">
        <v>0</v>
      </c>
      <c r="AC60" s="151">
        <v>0</v>
      </c>
      <c r="AD60" s="151">
        <v>0</v>
      </c>
      <c r="AE60" s="151">
        <v>0</v>
      </c>
      <c r="AF60" s="151">
        <v>0</v>
      </c>
      <c r="AG60" s="151">
        <v>0</v>
      </c>
      <c r="AH60" s="151">
        <v>0</v>
      </c>
      <c r="AI60" s="151">
        <v>0</v>
      </c>
      <c r="AJ60" s="151">
        <v>0</v>
      </c>
      <c r="AK60" s="151">
        <v>0</v>
      </c>
      <c r="AL60" s="151">
        <v>0</v>
      </c>
      <c r="AM60" s="151">
        <v>0</v>
      </c>
      <c r="AN60" s="151">
        <v>0</v>
      </c>
      <c r="AO60" s="151">
        <v>0</v>
      </c>
      <c r="AP60" s="151">
        <v>333097</v>
      </c>
      <c r="AQ60" s="151">
        <v>0</v>
      </c>
      <c r="AR60" s="151">
        <v>0</v>
      </c>
      <c r="AS60" s="151">
        <v>11203598.609999999</v>
      </c>
      <c r="AT60" s="151">
        <v>0</v>
      </c>
      <c r="AU60" s="151">
        <v>0</v>
      </c>
      <c r="AV60" s="151">
        <v>0</v>
      </c>
      <c r="AW60" s="151">
        <v>0</v>
      </c>
      <c r="AX60" s="151">
        <v>35914649</v>
      </c>
      <c r="AY60" s="151">
        <v>34567188</v>
      </c>
      <c r="AZ60" s="151">
        <v>0</v>
      </c>
      <c r="BA60" s="10"/>
      <c r="BB60" s="10"/>
      <c r="BC60" s="10"/>
      <c r="BD60" s="10"/>
      <c r="BE60" s="10"/>
      <c r="BF60" s="10"/>
      <c r="BG60" s="10"/>
      <c r="BH60" s="10"/>
      <c r="BI60" s="10"/>
      <c r="BJ60" s="10"/>
      <c r="BK60" s="10"/>
      <c r="BL60" s="10"/>
      <c r="BM60" s="10"/>
      <c r="BN60" s="10"/>
      <c r="BO60" s="10"/>
      <c r="BP60" s="10"/>
      <c r="BQ60" s="10"/>
      <c r="BR60" s="10"/>
      <c r="BS60" s="10"/>
    </row>
    <row r="61" spans="1:71" ht="16.5" hidden="1" customHeight="1" x14ac:dyDescent="0.3">
      <c r="A61" s="151" t="s">
        <v>1000</v>
      </c>
      <c r="B61" s="151">
        <v>0</v>
      </c>
      <c r="C61" s="151">
        <v>0</v>
      </c>
      <c r="D61" s="151">
        <v>0</v>
      </c>
      <c r="E61" s="151">
        <v>0</v>
      </c>
      <c r="F61" s="151">
        <v>0</v>
      </c>
      <c r="G61" s="151">
        <v>0</v>
      </c>
      <c r="H61" s="151">
        <v>0</v>
      </c>
      <c r="I61" s="151">
        <v>0</v>
      </c>
      <c r="J61" s="151">
        <v>0</v>
      </c>
      <c r="K61" s="151">
        <v>0</v>
      </c>
      <c r="L61" s="151">
        <v>0</v>
      </c>
      <c r="M61" s="151">
        <v>0</v>
      </c>
      <c r="N61" s="151">
        <v>0</v>
      </c>
      <c r="O61" s="151">
        <v>0</v>
      </c>
      <c r="P61" s="151">
        <v>0</v>
      </c>
      <c r="Q61" s="151">
        <v>0</v>
      </c>
      <c r="R61" s="151">
        <v>0</v>
      </c>
      <c r="S61" s="151">
        <v>0</v>
      </c>
      <c r="T61" s="151">
        <v>0</v>
      </c>
      <c r="U61" s="151">
        <v>0</v>
      </c>
      <c r="V61" s="151">
        <v>0</v>
      </c>
      <c r="W61" s="151">
        <v>0</v>
      </c>
      <c r="X61" s="151">
        <v>0</v>
      </c>
      <c r="Y61" s="151">
        <v>3656250</v>
      </c>
      <c r="Z61" s="151">
        <v>3656250</v>
      </c>
      <c r="AA61" s="151">
        <v>0</v>
      </c>
      <c r="AB61" s="151">
        <v>0</v>
      </c>
      <c r="AC61" s="151">
        <v>0</v>
      </c>
      <c r="AD61" s="151">
        <v>3656250</v>
      </c>
      <c r="AE61" s="151">
        <v>3656250</v>
      </c>
      <c r="AF61" s="151">
        <v>0</v>
      </c>
      <c r="AG61" s="151">
        <v>0</v>
      </c>
      <c r="AH61" s="151">
        <v>0</v>
      </c>
      <c r="AI61" s="151">
        <v>0</v>
      </c>
      <c r="AJ61" s="151">
        <v>0</v>
      </c>
      <c r="AK61" s="151">
        <v>0</v>
      </c>
      <c r="AL61" s="151">
        <v>0</v>
      </c>
      <c r="AM61" s="151">
        <v>0</v>
      </c>
      <c r="AN61" s="151">
        <v>0</v>
      </c>
      <c r="AO61" s="151">
        <v>0</v>
      </c>
      <c r="AP61" s="151">
        <v>0</v>
      </c>
      <c r="AQ61" s="151">
        <v>0</v>
      </c>
      <c r="AR61" s="151">
        <v>0</v>
      </c>
      <c r="AS61" s="151">
        <v>0</v>
      </c>
      <c r="AT61" s="151">
        <v>0</v>
      </c>
      <c r="AU61" s="151">
        <v>0</v>
      </c>
      <c r="AV61" s="151">
        <v>0</v>
      </c>
      <c r="AW61" s="151">
        <v>0</v>
      </c>
      <c r="AX61" s="151">
        <v>0</v>
      </c>
      <c r="AY61" s="151">
        <v>0</v>
      </c>
      <c r="AZ61" s="151">
        <v>0</v>
      </c>
      <c r="BA61" s="10"/>
      <c r="BB61" s="10"/>
      <c r="BC61" s="10"/>
      <c r="BD61" s="10"/>
      <c r="BE61" s="10"/>
      <c r="BF61" s="10"/>
      <c r="BG61" s="10"/>
      <c r="BH61" s="10"/>
      <c r="BI61" s="10"/>
      <c r="BJ61" s="10"/>
      <c r="BK61" s="10"/>
      <c r="BL61" s="10"/>
      <c r="BM61" s="10"/>
      <c r="BN61" s="10"/>
      <c r="BO61" s="10"/>
      <c r="BP61" s="10"/>
      <c r="BQ61" s="10"/>
      <c r="BR61" s="10"/>
      <c r="BS61" s="10"/>
    </row>
    <row r="62" spans="1:71" ht="16.5" hidden="1" customHeight="1" x14ac:dyDescent="0.3">
      <c r="A62" s="151" t="s">
        <v>1160</v>
      </c>
      <c r="B62" s="151">
        <v>0</v>
      </c>
      <c r="C62" s="151">
        <v>0</v>
      </c>
      <c r="D62" s="151">
        <v>0</v>
      </c>
      <c r="E62" s="151">
        <v>0</v>
      </c>
      <c r="F62" s="151">
        <v>0</v>
      </c>
      <c r="G62" s="151">
        <v>0</v>
      </c>
      <c r="H62" s="151">
        <v>0</v>
      </c>
      <c r="I62" s="151">
        <v>0</v>
      </c>
      <c r="J62" s="151">
        <v>0</v>
      </c>
      <c r="K62" s="151">
        <v>0</v>
      </c>
      <c r="L62" s="151">
        <v>0</v>
      </c>
      <c r="M62" s="151">
        <v>0</v>
      </c>
      <c r="N62" s="151">
        <v>0</v>
      </c>
      <c r="O62" s="151">
        <v>0</v>
      </c>
      <c r="P62" s="151">
        <v>0</v>
      </c>
      <c r="Q62" s="151">
        <v>0</v>
      </c>
      <c r="R62" s="151">
        <v>0</v>
      </c>
      <c r="S62" s="151">
        <v>0</v>
      </c>
      <c r="T62" s="151">
        <v>0</v>
      </c>
      <c r="U62" s="151">
        <v>0</v>
      </c>
      <c r="V62" s="151">
        <v>0</v>
      </c>
      <c r="W62" s="151">
        <v>0</v>
      </c>
      <c r="X62" s="151">
        <v>0</v>
      </c>
      <c r="Y62" s="151">
        <v>0</v>
      </c>
      <c r="Z62" s="151">
        <v>0</v>
      </c>
      <c r="AA62" s="151">
        <v>0</v>
      </c>
      <c r="AB62" s="151">
        <v>0</v>
      </c>
      <c r="AC62" s="151">
        <v>0</v>
      </c>
      <c r="AD62" s="151">
        <v>0</v>
      </c>
      <c r="AE62" s="151">
        <v>0</v>
      </c>
      <c r="AF62" s="151">
        <v>0</v>
      </c>
      <c r="AG62" s="151">
        <v>0</v>
      </c>
      <c r="AH62" s="151">
        <v>0</v>
      </c>
      <c r="AI62" s="151">
        <v>0</v>
      </c>
      <c r="AJ62" s="151">
        <v>0</v>
      </c>
      <c r="AK62" s="151">
        <v>0</v>
      </c>
      <c r="AL62" s="151">
        <v>0</v>
      </c>
      <c r="AM62" s="151">
        <v>0</v>
      </c>
      <c r="AN62" s="151">
        <v>0</v>
      </c>
      <c r="AO62" s="151">
        <v>0</v>
      </c>
      <c r="AP62" s="151">
        <v>0</v>
      </c>
      <c r="AQ62" s="151">
        <v>0</v>
      </c>
      <c r="AR62" s="151">
        <v>38127</v>
      </c>
      <c r="AS62" s="151">
        <v>0</v>
      </c>
      <c r="AT62" s="151">
        <v>84343</v>
      </c>
      <c r="AU62" s="151">
        <v>263476</v>
      </c>
      <c r="AV62" s="151">
        <v>155922</v>
      </c>
      <c r="AW62" s="151">
        <v>140659.10500000001</v>
      </c>
      <c r="AX62" s="151">
        <v>0</v>
      </c>
      <c r="AY62" s="151">
        <v>0</v>
      </c>
      <c r="AZ62" s="151">
        <v>117229</v>
      </c>
      <c r="BA62" s="10"/>
      <c r="BB62" s="10"/>
      <c r="BC62" s="10"/>
      <c r="BD62" s="10"/>
      <c r="BE62" s="10"/>
      <c r="BF62" s="10"/>
      <c r="BG62" s="10"/>
      <c r="BH62" s="10"/>
      <c r="BI62" s="10"/>
      <c r="BJ62" s="10"/>
      <c r="BK62" s="10"/>
      <c r="BL62" s="10"/>
      <c r="BM62" s="10"/>
      <c r="BN62" s="10"/>
      <c r="BO62" s="10"/>
      <c r="BP62" s="10"/>
      <c r="BQ62" s="10"/>
      <c r="BR62" s="10"/>
      <c r="BS62" s="10"/>
    </row>
    <row r="63" spans="1:71" ht="16.5" hidden="1" customHeight="1" x14ac:dyDescent="0.3">
      <c r="A63" s="151" t="s">
        <v>1001</v>
      </c>
      <c r="B63" s="151">
        <v>0</v>
      </c>
      <c r="C63" s="151">
        <v>0</v>
      </c>
      <c r="D63" s="151">
        <v>0</v>
      </c>
      <c r="E63" s="151">
        <v>0</v>
      </c>
      <c r="F63" s="151">
        <v>0</v>
      </c>
      <c r="G63" s="151">
        <v>2966246</v>
      </c>
      <c r="H63" s="151">
        <v>2888027</v>
      </c>
      <c r="I63" s="151">
        <v>2850723</v>
      </c>
      <c r="J63" s="151">
        <v>2753160</v>
      </c>
      <c r="K63" s="151">
        <v>2883672</v>
      </c>
      <c r="L63" s="151">
        <v>2360271</v>
      </c>
      <c r="M63" s="151">
        <v>2375892</v>
      </c>
      <c r="N63" s="151">
        <v>2321250</v>
      </c>
      <c r="O63" s="151">
        <v>2371435</v>
      </c>
      <c r="P63" s="151">
        <v>2414783</v>
      </c>
      <c r="Q63" s="151">
        <v>2363614.6800000002</v>
      </c>
      <c r="R63" s="151">
        <v>2277961</v>
      </c>
      <c r="S63" s="151">
        <v>2322280</v>
      </c>
      <c r="T63" s="151">
        <v>1808928</v>
      </c>
      <c r="U63" s="151">
        <v>1699344.99</v>
      </c>
      <c r="V63" s="151">
        <v>1494620</v>
      </c>
      <c r="W63" s="151">
        <v>1454473</v>
      </c>
      <c r="X63" s="151">
        <v>1504782</v>
      </c>
      <c r="Y63" s="151">
        <v>1599664.6040000001</v>
      </c>
      <c r="Z63" s="151">
        <v>1947561</v>
      </c>
      <c r="AA63" s="151">
        <v>2054048</v>
      </c>
      <c r="AB63" s="151">
        <v>2011280</v>
      </c>
      <c r="AC63" s="151">
        <v>2183175.4</v>
      </c>
      <c r="AD63" s="151">
        <v>2355080</v>
      </c>
      <c r="AE63" s="151">
        <v>2173707</v>
      </c>
      <c r="AF63" s="151">
        <v>0</v>
      </c>
      <c r="AG63" s="151">
        <v>2331763.1359999999</v>
      </c>
      <c r="AH63" s="151">
        <v>2762407</v>
      </c>
      <c r="AI63" s="151">
        <v>2794741</v>
      </c>
      <c r="AJ63" s="151">
        <v>3019612</v>
      </c>
      <c r="AK63" s="151">
        <v>3208042.63</v>
      </c>
      <c r="AL63" s="151">
        <v>3356245</v>
      </c>
      <c r="AM63" s="151">
        <v>3529154</v>
      </c>
      <c r="AN63" s="151">
        <v>3559348</v>
      </c>
      <c r="AO63" s="151">
        <v>3409682.2370000002</v>
      </c>
      <c r="AP63" s="151">
        <v>3409185</v>
      </c>
      <c r="AQ63" s="151">
        <v>3382230</v>
      </c>
      <c r="AR63" s="151">
        <v>3568550</v>
      </c>
      <c r="AS63" s="151">
        <v>3963530.92</v>
      </c>
      <c r="AT63" s="151">
        <v>4033853</v>
      </c>
      <c r="AU63" s="151">
        <v>3952551</v>
      </c>
      <c r="AV63" s="151">
        <v>4052983</v>
      </c>
      <c r="AW63" s="151">
        <v>4189025.4789999998</v>
      </c>
      <c r="AX63" s="151">
        <v>4299350</v>
      </c>
      <c r="AY63" s="151">
        <v>4387174</v>
      </c>
      <c r="AZ63" s="151">
        <v>4191702</v>
      </c>
      <c r="BA63" s="10"/>
      <c r="BB63" s="10"/>
      <c r="BC63" s="10"/>
      <c r="BD63" s="10"/>
      <c r="BE63" s="10"/>
      <c r="BF63" s="10"/>
      <c r="BG63" s="10"/>
      <c r="BH63" s="10"/>
      <c r="BI63" s="10"/>
      <c r="BJ63" s="10"/>
      <c r="BK63" s="10"/>
      <c r="BL63" s="10"/>
      <c r="BM63" s="10"/>
      <c r="BN63" s="10"/>
      <c r="BO63" s="10"/>
      <c r="BP63" s="10"/>
      <c r="BQ63" s="10"/>
      <c r="BR63" s="10"/>
      <c r="BS63" s="10"/>
    </row>
    <row r="64" spans="1:71" ht="16.5" hidden="1" customHeight="1" x14ac:dyDescent="0.3">
      <c r="A64" s="151" t="s">
        <v>1002</v>
      </c>
      <c r="B64" s="151">
        <v>4314395</v>
      </c>
      <c r="C64" s="151">
        <v>4347591</v>
      </c>
      <c r="D64" s="151">
        <v>4120698</v>
      </c>
      <c r="E64" s="151">
        <v>4391528</v>
      </c>
      <c r="F64" s="151">
        <v>3916317</v>
      </c>
      <c r="G64" s="151">
        <v>961266</v>
      </c>
      <c r="H64" s="151">
        <v>697027</v>
      </c>
      <c r="I64" s="151">
        <v>653975</v>
      </c>
      <c r="J64" s="151">
        <v>753302</v>
      </c>
      <c r="K64" s="151">
        <v>606624</v>
      </c>
      <c r="L64" s="151">
        <v>1122172</v>
      </c>
      <c r="M64" s="151">
        <v>1521180</v>
      </c>
      <c r="N64" s="151">
        <v>1570678</v>
      </c>
      <c r="O64" s="151">
        <v>1662312</v>
      </c>
      <c r="P64" s="151">
        <v>1755521</v>
      </c>
      <c r="Q64" s="151">
        <v>2674396.23</v>
      </c>
      <c r="R64" s="151">
        <v>2092566</v>
      </c>
      <c r="S64" s="151">
        <v>1853348</v>
      </c>
      <c r="T64" s="151">
        <v>2315796</v>
      </c>
      <c r="U64" s="151">
        <v>2796034.52</v>
      </c>
      <c r="V64" s="151">
        <v>2633624</v>
      </c>
      <c r="W64" s="151">
        <v>2855939</v>
      </c>
      <c r="X64" s="151">
        <v>2849442</v>
      </c>
      <c r="Y64" s="151">
        <v>2985927.727</v>
      </c>
      <c r="Z64" s="151">
        <v>3111278</v>
      </c>
      <c r="AA64" s="151">
        <v>3149643</v>
      </c>
      <c r="AB64" s="151">
        <v>3098277</v>
      </c>
      <c r="AC64" s="151">
        <v>3709327.9049999998</v>
      </c>
      <c r="AD64" s="151">
        <v>3512878</v>
      </c>
      <c r="AE64" s="151">
        <v>3871735</v>
      </c>
      <c r="AF64" s="151">
        <v>6125534</v>
      </c>
      <c r="AG64" s="151">
        <v>4447280.0619999999</v>
      </c>
      <c r="AH64" s="151">
        <v>4052047</v>
      </c>
      <c r="AI64" s="151">
        <v>3507684</v>
      </c>
      <c r="AJ64" s="151">
        <v>2687519</v>
      </c>
      <c r="AK64" s="151">
        <v>2963182.98</v>
      </c>
      <c r="AL64" s="151">
        <v>2768060</v>
      </c>
      <c r="AM64" s="151">
        <v>2725609</v>
      </c>
      <c r="AN64" s="151">
        <v>2495094</v>
      </c>
      <c r="AO64" s="151">
        <v>2642633.5290000001</v>
      </c>
      <c r="AP64" s="151">
        <v>2406864</v>
      </c>
      <c r="AQ64" s="151">
        <v>2353049</v>
      </c>
      <c r="AR64" s="151">
        <v>2128343</v>
      </c>
      <c r="AS64" s="151">
        <v>2220542.19</v>
      </c>
      <c r="AT64" s="151">
        <v>1997327</v>
      </c>
      <c r="AU64" s="151">
        <v>1983214</v>
      </c>
      <c r="AV64" s="151">
        <v>1937761</v>
      </c>
      <c r="AW64" s="151">
        <v>1989089.05</v>
      </c>
      <c r="AX64" s="151">
        <v>1845228</v>
      </c>
      <c r="AY64" s="151">
        <v>1731707</v>
      </c>
      <c r="AZ64" s="151">
        <v>1818125</v>
      </c>
      <c r="BA64" s="10"/>
      <c r="BB64" s="10"/>
      <c r="BC64" s="10"/>
      <c r="BD64" s="10"/>
      <c r="BE64" s="10"/>
      <c r="BF64" s="10"/>
      <c r="BG64" s="10"/>
      <c r="BH64" s="10"/>
      <c r="BI64" s="10"/>
      <c r="BJ64" s="10"/>
      <c r="BK64" s="10"/>
      <c r="BL64" s="10"/>
      <c r="BM64" s="10"/>
      <c r="BN64" s="10"/>
      <c r="BO64" s="10"/>
      <c r="BP64" s="10"/>
      <c r="BQ64" s="10"/>
      <c r="BR64" s="10"/>
      <c r="BS64" s="10"/>
    </row>
    <row r="65" spans="1:71" ht="16.5" hidden="1" customHeight="1" x14ac:dyDescent="0.3">
      <c r="A65" s="151" t="s">
        <v>1003</v>
      </c>
      <c r="B65" s="151">
        <v>0</v>
      </c>
      <c r="C65" s="151">
        <v>0</v>
      </c>
      <c r="D65" s="151">
        <v>0</v>
      </c>
      <c r="E65" s="151">
        <v>0</v>
      </c>
      <c r="F65" s="151">
        <v>0</v>
      </c>
      <c r="G65" s="151">
        <v>0</v>
      </c>
      <c r="H65" s="151">
        <v>0</v>
      </c>
      <c r="I65" s="151">
        <v>0</v>
      </c>
      <c r="J65" s="151">
        <v>0</v>
      </c>
      <c r="K65" s="151">
        <v>0</v>
      </c>
      <c r="L65" s="151">
        <v>0</v>
      </c>
      <c r="M65" s="151">
        <v>0</v>
      </c>
      <c r="N65" s="151">
        <v>0</v>
      </c>
      <c r="O65" s="151">
        <v>0</v>
      </c>
      <c r="P65" s="151">
        <v>0</v>
      </c>
      <c r="Q65" s="151">
        <v>0</v>
      </c>
      <c r="R65" s="151">
        <v>0</v>
      </c>
      <c r="S65" s="151">
        <v>0</v>
      </c>
      <c r="T65" s="151">
        <v>0</v>
      </c>
      <c r="U65" s="151">
        <v>0</v>
      </c>
      <c r="V65" s="151">
        <v>0</v>
      </c>
      <c r="W65" s="151">
        <v>0</v>
      </c>
      <c r="X65" s="151">
        <v>0</v>
      </c>
      <c r="Y65" s="151">
        <v>0</v>
      </c>
      <c r="Z65" s="151">
        <v>0</v>
      </c>
      <c r="AA65" s="151">
        <v>0</v>
      </c>
      <c r="AB65" s="151">
        <v>0</v>
      </c>
      <c r="AC65" s="151">
        <v>0</v>
      </c>
      <c r="AD65" s="151">
        <v>0</v>
      </c>
      <c r="AE65" s="151">
        <v>0</v>
      </c>
      <c r="AF65" s="151">
        <v>0</v>
      </c>
      <c r="AG65" s="151">
        <v>0</v>
      </c>
      <c r="AH65" s="151">
        <v>0</v>
      </c>
      <c r="AI65" s="151">
        <v>0</v>
      </c>
      <c r="AJ65" s="151">
        <v>0</v>
      </c>
      <c r="AK65" s="151">
        <v>0</v>
      </c>
      <c r="AL65" s="151">
        <v>0</v>
      </c>
      <c r="AM65" s="151">
        <v>0</v>
      </c>
      <c r="AN65" s="151">
        <v>0</v>
      </c>
      <c r="AO65" s="151">
        <v>0</v>
      </c>
      <c r="AP65" s="151">
        <v>0</v>
      </c>
      <c r="AQ65" s="151">
        <v>0</v>
      </c>
      <c r="AR65" s="151">
        <v>0</v>
      </c>
      <c r="AS65" s="151">
        <v>0</v>
      </c>
      <c r="AT65" s="151">
        <v>0</v>
      </c>
      <c r="AU65" s="151">
        <v>0</v>
      </c>
      <c r="AV65" s="151">
        <v>0</v>
      </c>
      <c r="AW65" s="151">
        <v>0</v>
      </c>
      <c r="AX65" s="151">
        <v>5248417</v>
      </c>
      <c r="AY65" s="151">
        <v>5248417</v>
      </c>
      <c r="AZ65" s="151">
        <v>0</v>
      </c>
      <c r="BA65" s="10"/>
      <c r="BB65" s="10"/>
      <c r="BC65" s="10"/>
      <c r="BD65" s="10"/>
      <c r="BE65" s="10"/>
      <c r="BF65" s="10"/>
      <c r="BG65" s="10"/>
      <c r="BH65" s="10"/>
      <c r="BI65" s="10"/>
      <c r="BJ65" s="10"/>
      <c r="BK65" s="10"/>
      <c r="BL65" s="10"/>
      <c r="BM65" s="10"/>
      <c r="BN65" s="10"/>
      <c r="BO65" s="10"/>
      <c r="BP65" s="10"/>
      <c r="BQ65" s="10"/>
      <c r="BR65" s="10"/>
      <c r="BS65" s="10"/>
    </row>
    <row r="66" spans="1:71" ht="16.5" hidden="1" customHeight="1" x14ac:dyDescent="0.3">
      <c r="A66" s="151" t="s">
        <v>1004</v>
      </c>
      <c r="B66" s="151">
        <v>16883827</v>
      </c>
      <c r="C66" s="151">
        <v>11868132</v>
      </c>
      <c r="D66" s="151">
        <v>11976811</v>
      </c>
      <c r="E66" s="151">
        <v>8681205</v>
      </c>
      <c r="F66" s="151">
        <v>10717567</v>
      </c>
      <c r="G66" s="151">
        <v>10420248</v>
      </c>
      <c r="H66" s="151">
        <v>10933584</v>
      </c>
      <c r="I66" s="151">
        <v>9612067</v>
      </c>
      <c r="J66" s="151">
        <v>12200588</v>
      </c>
      <c r="K66" s="151">
        <v>13127848</v>
      </c>
      <c r="L66" s="151">
        <v>13583242</v>
      </c>
      <c r="M66" s="151">
        <v>12304831</v>
      </c>
      <c r="N66" s="151">
        <v>28091237</v>
      </c>
      <c r="O66" s="151">
        <v>16685261</v>
      </c>
      <c r="P66" s="151">
        <v>11711750</v>
      </c>
      <c r="Q66" s="151">
        <v>9648167.5299999993</v>
      </c>
      <c r="R66" s="151">
        <v>26200260</v>
      </c>
      <c r="S66" s="151">
        <v>13058746</v>
      </c>
      <c r="T66" s="151">
        <v>12832097</v>
      </c>
      <c r="U66" s="151">
        <v>8545184.9030000009</v>
      </c>
      <c r="V66" s="151">
        <v>27814290</v>
      </c>
      <c r="W66" s="151">
        <v>13091740</v>
      </c>
      <c r="X66" s="151">
        <v>12650394</v>
      </c>
      <c r="Y66" s="151">
        <v>6691606.7599999998</v>
      </c>
      <c r="Z66" s="151">
        <v>26193036</v>
      </c>
      <c r="AA66" s="151">
        <v>9070888</v>
      </c>
      <c r="AB66" s="151">
        <v>6522234</v>
      </c>
      <c r="AC66" s="151">
        <v>7693679.0920000002</v>
      </c>
      <c r="AD66" s="151">
        <v>28077084</v>
      </c>
      <c r="AE66" s="151">
        <v>10108440</v>
      </c>
      <c r="AF66" s="151">
        <v>12871159</v>
      </c>
      <c r="AG66" s="151">
        <v>10148084.427999999</v>
      </c>
      <c r="AH66" s="151">
        <v>31092089</v>
      </c>
      <c r="AI66" s="151">
        <v>9169464</v>
      </c>
      <c r="AJ66" s="151">
        <v>6733040</v>
      </c>
      <c r="AK66" s="151">
        <v>7162885.7199999997</v>
      </c>
      <c r="AL66" s="151">
        <v>21196299</v>
      </c>
      <c r="AM66" s="151">
        <v>7983082</v>
      </c>
      <c r="AN66" s="151">
        <v>6524284</v>
      </c>
      <c r="AO66" s="151">
        <v>7843085.8109999998</v>
      </c>
      <c r="AP66" s="151">
        <v>20171320</v>
      </c>
      <c r="AQ66" s="151">
        <v>7916077</v>
      </c>
      <c r="AR66" s="151">
        <v>6505435</v>
      </c>
      <c r="AS66" s="151">
        <v>7825335.9000000004</v>
      </c>
      <c r="AT66" s="151">
        <v>18665384</v>
      </c>
      <c r="AU66" s="151">
        <v>7630288</v>
      </c>
      <c r="AV66" s="151">
        <v>6868828</v>
      </c>
      <c r="AW66" s="151">
        <v>8197782.5089999996</v>
      </c>
      <c r="AX66" s="151">
        <v>14564696</v>
      </c>
      <c r="AY66" s="151">
        <v>5146740</v>
      </c>
      <c r="AZ66" s="151">
        <v>6413035</v>
      </c>
      <c r="BA66" s="10"/>
      <c r="BB66" s="10"/>
      <c r="BC66" s="10"/>
      <c r="BD66" s="10"/>
      <c r="BE66" s="10"/>
      <c r="BF66" s="10"/>
      <c r="BG66" s="10"/>
      <c r="BH66" s="10"/>
      <c r="BI66" s="10"/>
      <c r="BJ66" s="10"/>
      <c r="BK66" s="10"/>
      <c r="BL66" s="10"/>
      <c r="BM66" s="10"/>
      <c r="BN66" s="10"/>
      <c r="BO66" s="10"/>
      <c r="BP66" s="10"/>
      <c r="BQ66" s="10"/>
      <c r="BR66" s="10"/>
      <c r="BS66" s="10"/>
    </row>
    <row r="67" spans="1:71" ht="16.5" hidden="1" customHeight="1" x14ac:dyDescent="0.3">
      <c r="A67" s="151" t="s">
        <v>1161</v>
      </c>
      <c r="B67" s="151">
        <v>0</v>
      </c>
      <c r="C67" s="151">
        <v>0</v>
      </c>
      <c r="D67" s="151">
        <v>0</v>
      </c>
      <c r="E67" s="151">
        <v>0</v>
      </c>
      <c r="F67" s="151">
        <v>0</v>
      </c>
      <c r="G67" s="151">
        <v>0</v>
      </c>
      <c r="H67" s="151">
        <v>0</v>
      </c>
      <c r="I67" s="151">
        <v>0</v>
      </c>
      <c r="J67" s="151">
        <v>0</v>
      </c>
      <c r="K67" s="151">
        <v>0</v>
      </c>
      <c r="L67" s="151">
        <v>0</v>
      </c>
      <c r="M67" s="151">
        <v>0</v>
      </c>
      <c r="N67" s="151">
        <v>11648829</v>
      </c>
      <c r="O67" s="151">
        <v>0</v>
      </c>
      <c r="P67" s="151">
        <v>0</v>
      </c>
      <c r="Q67" s="151">
        <v>0</v>
      </c>
      <c r="R67" s="151">
        <v>12661590</v>
      </c>
      <c r="S67" s="151">
        <v>0</v>
      </c>
      <c r="T67" s="151">
        <v>0</v>
      </c>
      <c r="U67" s="151">
        <v>0</v>
      </c>
      <c r="V67" s="151">
        <v>14863345</v>
      </c>
      <c r="W67" s="151">
        <v>0</v>
      </c>
      <c r="X67" s="151">
        <v>0</v>
      </c>
      <c r="Y67" s="151">
        <v>0</v>
      </c>
      <c r="Z67" s="151">
        <v>17094907</v>
      </c>
      <c r="AA67" s="151">
        <v>0</v>
      </c>
      <c r="AB67" s="151">
        <v>0</v>
      </c>
      <c r="AC67" s="151">
        <v>0</v>
      </c>
      <c r="AD67" s="151">
        <v>17717715</v>
      </c>
      <c r="AE67" s="151">
        <v>0</v>
      </c>
      <c r="AF67" s="151">
        <v>0</v>
      </c>
      <c r="AG67" s="151">
        <v>0</v>
      </c>
      <c r="AH67" s="151">
        <v>19294953</v>
      </c>
      <c r="AI67" s="151">
        <v>0</v>
      </c>
      <c r="AJ67" s="151">
        <v>0</v>
      </c>
      <c r="AK67" s="151">
        <v>0</v>
      </c>
      <c r="AL67" s="151">
        <v>12754579</v>
      </c>
      <c r="AM67" s="151">
        <v>0</v>
      </c>
      <c r="AN67" s="151">
        <v>0</v>
      </c>
      <c r="AO67" s="151">
        <v>0</v>
      </c>
      <c r="AP67" s="151">
        <v>10613951</v>
      </c>
      <c r="AQ67" s="151">
        <v>0</v>
      </c>
      <c r="AR67" s="151">
        <v>0</v>
      </c>
      <c r="AS67" s="151">
        <v>0</v>
      </c>
      <c r="AT67" s="151">
        <v>9811214</v>
      </c>
      <c r="AU67" s="151">
        <v>0</v>
      </c>
      <c r="AV67" s="151">
        <v>0</v>
      </c>
      <c r="AW67" s="151">
        <v>0</v>
      </c>
      <c r="AX67" s="151">
        <v>10584948</v>
      </c>
      <c r="AY67" s="151">
        <v>0</v>
      </c>
      <c r="AZ67" s="151">
        <v>0</v>
      </c>
      <c r="BA67" s="10"/>
      <c r="BB67" s="10"/>
      <c r="BC67" s="10"/>
      <c r="BD67" s="10"/>
      <c r="BE67" s="10"/>
      <c r="BF67" s="10"/>
      <c r="BG67" s="10"/>
      <c r="BH67" s="10"/>
      <c r="BI67" s="10"/>
      <c r="BJ67" s="10"/>
      <c r="BK67" s="10"/>
      <c r="BL67" s="10"/>
      <c r="BM67" s="10"/>
      <c r="BN67" s="10"/>
      <c r="BO67" s="10"/>
      <c r="BP67" s="10"/>
      <c r="BQ67" s="10"/>
      <c r="BR67" s="10"/>
      <c r="BS67" s="10"/>
    </row>
    <row r="68" spans="1:71" ht="16.5" hidden="1" customHeight="1" x14ac:dyDescent="0.3">
      <c r="A68" s="151" t="s">
        <v>1005</v>
      </c>
      <c r="B68" s="151">
        <v>0</v>
      </c>
      <c r="C68" s="151">
        <v>0</v>
      </c>
      <c r="D68" s="151">
        <v>0</v>
      </c>
      <c r="E68" s="151">
        <v>0</v>
      </c>
      <c r="F68" s="151">
        <v>0</v>
      </c>
      <c r="G68" s="151">
        <v>2500924</v>
      </c>
      <c r="H68" s="151">
        <v>1231047</v>
      </c>
      <c r="I68" s="151">
        <v>2631354</v>
      </c>
      <c r="J68" s="151">
        <v>4266735</v>
      </c>
      <c r="K68" s="151">
        <v>3114867</v>
      </c>
      <c r="L68" s="151">
        <v>1843389</v>
      </c>
      <c r="M68" s="151">
        <v>4123933</v>
      </c>
      <c r="N68" s="151">
        <v>6389181</v>
      </c>
      <c r="O68" s="151">
        <v>4447484</v>
      </c>
      <c r="P68" s="151">
        <v>2564643</v>
      </c>
      <c r="Q68" s="151">
        <v>4897346.3499999996</v>
      </c>
      <c r="R68" s="151">
        <v>6819861</v>
      </c>
      <c r="S68" s="151">
        <v>3664623</v>
      </c>
      <c r="T68" s="151">
        <v>1542981</v>
      </c>
      <c r="U68" s="151">
        <v>3524842.8</v>
      </c>
      <c r="V68" s="151">
        <v>5265189</v>
      </c>
      <c r="W68" s="151">
        <v>3403751</v>
      </c>
      <c r="X68" s="151">
        <v>1413374</v>
      </c>
      <c r="Y68" s="151">
        <v>2816611.446</v>
      </c>
      <c r="Z68" s="151">
        <v>4137054</v>
      </c>
      <c r="AA68" s="151">
        <v>2746087</v>
      </c>
      <c r="AB68" s="151">
        <v>269332</v>
      </c>
      <c r="AC68" s="151">
        <v>2195545.8169999998</v>
      </c>
      <c r="AD68" s="151">
        <v>3898508</v>
      </c>
      <c r="AE68" s="151">
        <v>3762874</v>
      </c>
      <c r="AF68" s="151">
        <v>2398135</v>
      </c>
      <c r="AG68" s="151">
        <v>4761207.6359999999</v>
      </c>
      <c r="AH68" s="151">
        <v>6176352</v>
      </c>
      <c r="AI68" s="151">
        <v>3574076</v>
      </c>
      <c r="AJ68" s="151">
        <v>1329474</v>
      </c>
      <c r="AK68" s="151">
        <v>1756300.784</v>
      </c>
      <c r="AL68" s="151">
        <v>3064508</v>
      </c>
      <c r="AM68" s="151">
        <v>2606867</v>
      </c>
      <c r="AN68" s="151">
        <v>1140499</v>
      </c>
      <c r="AO68" s="151">
        <v>2456516.2990000001</v>
      </c>
      <c r="AP68" s="151">
        <v>3846223</v>
      </c>
      <c r="AQ68" s="151">
        <v>2508291</v>
      </c>
      <c r="AR68" s="151">
        <v>1105685</v>
      </c>
      <c r="AS68" s="151">
        <v>2412564.71</v>
      </c>
      <c r="AT68" s="151">
        <v>3457729</v>
      </c>
      <c r="AU68" s="151">
        <v>2333648</v>
      </c>
      <c r="AV68" s="151">
        <v>1556055</v>
      </c>
      <c r="AW68" s="151">
        <v>2892323.8840000001</v>
      </c>
      <c r="AX68" s="151">
        <v>3786840</v>
      </c>
      <c r="AY68" s="151">
        <v>4885378</v>
      </c>
      <c r="AZ68" s="151">
        <v>1094087</v>
      </c>
      <c r="BA68" s="10"/>
      <c r="BB68" s="10"/>
      <c r="BC68" s="10"/>
      <c r="BD68" s="10"/>
      <c r="BE68" s="10"/>
      <c r="BF68" s="10"/>
      <c r="BG68" s="10"/>
      <c r="BH68" s="10"/>
      <c r="BI68" s="10"/>
      <c r="BJ68" s="10"/>
      <c r="BK68" s="10"/>
      <c r="BL68" s="10"/>
      <c r="BM68" s="10"/>
      <c r="BN68" s="10"/>
      <c r="BO68" s="10"/>
      <c r="BP68" s="10"/>
      <c r="BQ68" s="10"/>
      <c r="BR68" s="10"/>
      <c r="BS68" s="10"/>
    </row>
    <row r="69" spans="1:71" ht="16.5" hidden="1" customHeight="1" x14ac:dyDescent="0.3">
      <c r="A69" s="151" t="s">
        <v>1128</v>
      </c>
      <c r="B69" s="151">
        <v>0</v>
      </c>
      <c r="C69" s="151">
        <v>0</v>
      </c>
      <c r="D69" s="151">
        <v>0</v>
      </c>
      <c r="E69" s="151">
        <v>0</v>
      </c>
      <c r="F69" s="151">
        <v>0</v>
      </c>
      <c r="G69" s="151">
        <v>5166147</v>
      </c>
      <c r="H69" s="151">
        <v>6240329</v>
      </c>
      <c r="I69" s="151">
        <v>3069881</v>
      </c>
      <c r="J69" s="151">
        <v>4279600</v>
      </c>
      <c r="K69" s="151">
        <v>6128575</v>
      </c>
      <c r="L69" s="151">
        <v>7397231</v>
      </c>
      <c r="M69" s="151">
        <v>3327856</v>
      </c>
      <c r="N69" s="151">
        <v>5509754</v>
      </c>
      <c r="O69" s="151">
        <v>7375162</v>
      </c>
      <c r="P69" s="151">
        <v>9071588</v>
      </c>
      <c r="Q69" s="151">
        <v>4592603.93</v>
      </c>
      <c r="R69" s="151">
        <v>6590859</v>
      </c>
      <c r="S69" s="151">
        <v>9233740</v>
      </c>
      <c r="T69" s="151">
        <v>11147236</v>
      </c>
      <c r="U69" s="151">
        <v>4854693.2779999999</v>
      </c>
      <c r="V69" s="151">
        <v>0</v>
      </c>
      <c r="W69" s="151">
        <v>9519835</v>
      </c>
      <c r="X69" s="151">
        <v>11035985</v>
      </c>
      <c r="Y69" s="151">
        <v>3534750.0090000001</v>
      </c>
      <c r="Z69" s="151">
        <v>0</v>
      </c>
      <c r="AA69" s="151">
        <v>5518278</v>
      </c>
      <c r="AB69" s="151">
        <v>5852961</v>
      </c>
      <c r="AC69" s="151">
        <v>5130156.8679999998</v>
      </c>
      <c r="AD69" s="151">
        <v>6245422</v>
      </c>
      <c r="AE69" s="151">
        <v>6316237</v>
      </c>
      <c r="AF69" s="151">
        <v>10368715</v>
      </c>
      <c r="AG69" s="151">
        <v>5364084.9529999997</v>
      </c>
      <c r="AH69" s="151">
        <v>5364006</v>
      </c>
      <c r="AI69" s="151">
        <v>0</v>
      </c>
      <c r="AJ69" s="151">
        <v>5359450</v>
      </c>
      <c r="AK69" s="151">
        <v>5360786.6660000002</v>
      </c>
      <c r="AL69" s="151">
        <v>5361350</v>
      </c>
      <c r="AM69" s="151">
        <v>5361820</v>
      </c>
      <c r="AN69" s="151">
        <v>5361819</v>
      </c>
      <c r="AO69" s="151">
        <v>5361818.6129999999</v>
      </c>
      <c r="AP69" s="151">
        <v>0</v>
      </c>
      <c r="AQ69" s="151">
        <v>5361819</v>
      </c>
      <c r="AR69" s="151">
        <v>5361819</v>
      </c>
      <c r="AS69" s="151">
        <v>0</v>
      </c>
      <c r="AT69" s="151">
        <v>5361756</v>
      </c>
      <c r="AU69" s="151">
        <v>5248417</v>
      </c>
      <c r="AV69" s="151">
        <v>5248417</v>
      </c>
      <c r="AW69" s="151">
        <v>5248416.6919999998</v>
      </c>
      <c r="AX69" s="151">
        <v>0</v>
      </c>
      <c r="AY69" s="151">
        <v>0</v>
      </c>
      <c r="AZ69" s="151">
        <v>5248417</v>
      </c>
      <c r="BA69" s="10"/>
      <c r="BB69" s="10"/>
      <c r="BC69" s="10"/>
      <c r="BD69" s="10"/>
      <c r="BE69" s="10"/>
      <c r="BF69" s="10"/>
      <c r="BG69" s="10"/>
      <c r="BH69" s="10"/>
      <c r="BI69" s="10"/>
      <c r="BJ69" s="10"/>
      <c r="BK69" s="10"/>
      <c r="BL69" s="10"/>
      <c r="BM69" s="10"/>
      <c r="BN69" s="10"/>
      <c r="BO69" s="10"/>
      <c r="BP69" s="10"/>
      <c r="BQ69" s="10"/>
      <c r="BR69" s="10"/>
      <c r="BS69" s="10"/>
    </row>
    <row r="70" spans="1:71" ht="16.5" hidden="1" customHeight="1" x14ac:dyDescent="0.3">
      <c r="A70" s="151" t="s">
        <v>1162</v>
      </c>
      <c r="B70" s="151">
        <v>0</v>
      </c>
      <c r="C70" s="151">
        <v>0</v>
      </c>
      <c r="D70" s="151">
        <v>0</v>
      </c>
      <c r="E70" s="151">
        <v>0</v>
      </c>
      <c r="F70" s="151">
        <v>0</v>
      </c>
      <c r="G70" s="151">
        <v>0</v>
      </c>
      <c r="H70" s="151">
        <v>0</v>
      </c>
      <c r="I70" s="151">
        <v>0</v>
      </c>
      <c r="J70" s="151">
        <v>0</v>
      </c>
      <c r="K70" s="151">
        <v>0</v>
      </c>
      <c r="L70" s="151">
        <v>0</v>
      </c>
      <c r="M70" s="151">
        <v>0</v>
      </c>
      <c r="N70" s="151">
        <v>0</v>
      </c>
      <c r="O70" s="151">
        <v>0</v>
      </c>
      <c r="P70" s="151">
        <v>0</v>
      </c>
      <c r="Q70" s="151">
        <v>0</v>
      </c>
      <c r="R70" s="151">
        <v>0</v>
      </c>
      <c r="S70" s="151">
        <v>0</v>
      </c>
      <c r="T70" s="151">
        <v>0</v>
      </c>
      <c r="U70" s="151">
        <v>0</v>
      </c>
      <c r="V70" s="151">
        <v>0</v>
      </c>
      <c r="W70" s="151">
        <v>0</v>
      </c>
      <c r="X70" s="151">
        <v>0</v>
      </c>
      <c r="Y70" s="151">
        <v>0</v>
      </c>
      <c r="Z70" s="151">
        <v>0</v>
      </c>
      <c r="AA70" s="151">
        <v>0</v>
      </c>
      <c r="AB70" s="151">
        <v>0</v>
      </c>
      <c r="AC70" s="151">
        <v>0</v>
      </c>
      <c r="AD70" s="151">
        <v>0</v>
      </c>
      <c r="AE70" s="151">
        <v>0</v>
      </c>
      <c r="AF70" s="151">
        <v>0</v>
      </c>
      <c r="AG70" s="151">
        <v>0</v>
      </c>
      <c r="AH70" s="151">
        <v>0</v>
      </c>
      <c r="AI70" s="151">
        <v>5362061</v>
      </c>
      <c r="AJ70" s="151">
        <v>0</v>
      </c>
      <c r="AK70" s="151">
        <v>0</v>
      </c>
      <c r="AL70" s="151">
        <v>0</v>
      </c>
      <c r="AM70" s="151">
        <v>0</v>
      </c>
      <c r="AN70" s="151">
        <v>0</v>
      </c>
      <c r="AO70" s="151">
        <v>0</v>
      </c>
      <c r="AP70" s="151">
        <v>5361819</v>
      </c>
      <c r="AQ70" s="151">
        <v>0</v>
      </c>
      <c r="AR70" s="151">
        <v>0</v>
      </c>
      <c r="AS70" s="151">
        <v>5361818.6100000003</v>
      </c>
      <c r="AT70" s="151">
        <v>0</v>
      </c>
      <c r="AU70" s="151">
        <v>0</v>
      </c>
      <c r="AV70" s="151">
        <v>0</v>
      </c>
      <c r="AW70" s="151">
        <v>0</v>
      </c>
      <c r="AX70" s="151">
        <v>0</v>
      </c>
      <c r="AY70" s="151">
        <v>0</v>
      </c>
      <c r="AZ70" s="151">
        <v>0</v>
      </c>
      <c r="BA70" s="10"/>
      <c r="BB70" s="10"/>
      <c r="BC70" s="10"/>
      <c r="BD70" s="10"/>
      <c r="BE70" s="10"/>
      <c r="BF70" s="10"/>
      <c r="BG70" s="10"/>
      <c r="BH70" s="10"/>
      <c r="BI70" s="10"/>
      <c r="BJ70" s="10"/>
      <c r="BK70" s="10"/>
      <c r="BL70" s="10"/>
      <c r="BM70" s="10"/>
      <c r="BN70" s="10"/>
      <c r="BO70" s="10"/>
      <c r="BP70" s="10"/>
      <c r="BQ70" s="10"/>
      <c r="BR70" s="10"/>
      <c r="BS70" s="10"/>
    </row>
    <row r="71" spans="1:71" ht="16.5" hidden="1" customHeight="1" x14ac:dyDescent="0.3">
      <c r="A71" s="151" t="s">
        <v>1006</v>
      </c>
      <c r="B71" s="151">
        <v>0</v>
      </c>
      <c r="C71" s="151">
        <v>0</v>
      </c>
      <c r="D71" s="151">
        <v>0</v>
      </c>
      <c r="E71" s="151">
        <v>0</v>
      </c>
      <c r="F71" s="151">
        <v>0</v>
      </c>
      <c r="G71" s="151">
        <v>2753177</v>
      </c>
      <c r="H71" s="151">
        <v>3462208</v>
      </c>
      <c r="I71" s="151">
        <v>3910832</v>
      </c>
      <c r="J71" s="151">
        <v>3654253</v>
      </c>
      <c r="K71" s="151">
        <v>3884406</v>
      </c>
      <c r="L71" s="151">
        <v>4342622</v>
      </c>
      <c r="M71" s="151">
        <v>4853043</v>
      </c>
      <c r="N71" s="151">
        <v>4543473</v>
      </c>
      <c r="O71" s="151">
        <v>4862615</v>
      </c>
      <c r="P71" s="151">
        <v>75519</v>
      </c>
      <c r="Q71" s="151">
        <v>158217.25</v>
      </c>
      <c r="R71" s="151">
        <v>127950</v>
      </c>
      <c r="S71" s="151">
        <v>160383</v>
      </c>
      <c r="T71" s="151">
        <v>141880</v>
      </c>
      <c r="U71" s="151">
        <v>165648.82500000001</v>
      </c>
      <c r="V71" s="151">
        <v>7685756</v>
      </c>
      <c r="W71" s="151">
        <v>168154</v>
      </c>
      <c r="X71" s="151">
        <v>201035</v>
      </c>
      <c r="Y71" s="151">
        <v>340245.30499999999</v>
      </c>
      <c r="Z71" s="151">
        <v>4961075</v>
      </c>
      <c r="AA71" s="151">
        <v>806523</v>
      </c>
      <c r="AB71" s="151">
        <v>399941</v>
      </c>
      <c r="AC71" s="151">
        <v>367976.40700000001</v>
      </c>
      <c r="AD71" s="151">
        <v>215439</v>
      </c>
      <c r="AE71" s="151">
        <v>29329</v>
      </c>
      <c r="AF71" s="151">
        <v>104309</v>
      </c>
      <c r="AG71" s="151">
        <v>22791.839</v>
      </c>
      <c r="AH71" s="151">
        <v>256778</v>
      </c>
      <c r="AI71" s="151">
        <v>233327</v>
      </c>
      <c r="AJ71" s="151">
        <v>44116</v>
      </c>
      <c r="AK71" s="151">
        <v>45798.27</v>
      </c>
      <c r="AL71" s="151">
        <v>15862</v>
      </c>
      <c r="AM71" s="151">
        <v>14395</v>
      </c>
      <c r="AN71" s="151">
        <v>21966</v>
      </c>
      <c r="AO71" s="151">
        <v>24750.899000000001</v>
      </c>
      <c r="AP71" s="151">
        <v>349327</v>
      </c>
      <c r="AQ71" s="151">
        <v>45967</v>
      </c>
      <c r="AR71" s="151">
        <v>37931</v>
      </c>
      <c r="AS71" s="151">
        <v>50952.58</v>
      </c>
      <c r="AT71" s="151">
        <v>34685</v>
      </c>
      <c r="AU71" s="151">
        <v>48223</v>
      </c>
      <c r="AV71" s="151">
        <v>64356</v>
      </c>
      <c r="AW71" s="151">
        <v>57041.932999999997</v>
      </c>
      <c r="AX71" s="151">
        <v>192908</v>
      </c>
      <c r="AY71" s="151">
        <v>261362</v>
      </c>
      <c r="AZ71" s="151">
        <v>70531</v>
      </c>
      <c r="BA71" s="10"/>
      <c r="BB71" s="10"/>
      <c r="BC71" s="10"/>
      <c r="BD71" s="10"/>
      <c r="BE71" s="10"/>
      <c r="BF71" s="10"/>
      <c r="BG71" s="10"/>
      <c r="BH71" s="10"/>
      <c r="BI71" s="10"/>
      <c r="BJ71" s="10"/>
      <c r="BK71" s="10"/>
      <c r="BL71" s="10"/>
      <c r="BM71" s="10"/>
      <c r="BN71" s="10"/>
      <c r="BO71" s="10"/>
      <c r="BP71" s="10"/>
      <c r="BQ71" s="10"/>
      <c r="BR71" s="10"/>
      <c r="BS71" s="10"/>
    </row>
    <row r="72" spans="1:71" ht="16.5" hidden="1" customHeight="1" x14ac:dyDescent="0.3">
      <c r="A72" s="151" t="s">
        <v>1007</v>
      </c>
      <c r="B72" s="151">
        <v>29699890</v>
      </c>
      <c r="C72" s="151">
        <v>25321079</v>
      </c>
      <c r="D72" s="151">
        <v>28054617</v>
      </c>
      <c r="E72" s="151">
        <v>24859836</v>
      </c>
      <c r="F72" s="151">
        <v>22553043</v>
      </c>
      <c r="G72" s="151">
        <v>22450277</v>
      </c>
      <c r="H72" s="151">
        <v>18427772</v>
      </c>
      <c r="I72" s="151">
        <v>16583083</v>
      </c>
      <c r="J72" s="151">
        <v>19764143</v>
      </c>
      <c r="K72" s="151">
        <v>19913801</v>
      </c>
      <c r="L72" s="151">
        <v>24576807</v>
      </c>
      <c r="M72" s="151">
        <v>35489103</v>
      </c>
      <c r="N72" s="151">
        <v>50324199</v>
      </c>
      <c r="O72" s="151">
        <v>39797075</v>
      </c>
      <c r="P72" s="151">
        <v>42398290</v>
      </c>
      <c r="Q72" s="151">
        <v>29734441.239999998</v>
      </c>
      <c r="R72" s="151">
        <v>44984392</v>
      </c>
      <c r="S72" s="151">
        <v>37048029</v>
      </c>
      <c r="T72" s="151">
        <v>37593931</v>
      </c>
      <c r="U72" s="151">
        <v>36287626.126000002</v>
      </c>
      <c r="V72" s="151">
        <v>55126353</v>
      </c>
      <c r="W72" s="151">
        <v>38535584</v>
      </c>
      <c r="X72" s="151">
        <v>42243818</v>
      </c>
      <c r="Y72" s="151">
        <v>45491235.741999999</v>
      </c>
      <c r="Z72" s="151">
        <v>57013382</v>
      </c>
      <c r="AA72" s="151">
        <v>41650696</v>
      </c>
      <c r="AB72" s="151">
        <v>41306329</v>
      </c>
      <c r="AC72" s="151">
        <v>42906118.340999998</v>
      </c>
      <c r="AD72" s="151">
        <v>63847688</v>
      </c>
      <c r="AE72" s="151">
        <v>45757898</v>
      </c>
      <c r="AF72" s="151">
        <v>56493331</v>
      </c>
      <c r="AG72" s="151">
        <v>57533292.483000003</v>
      </c>
      <c r="AH72" s="151">
        <v>81097595</v>
      </c>
      <c r="AI72" s="151">
        <v>62895959</v>
      </c>
      <c r="AJ72" s="151">
        <v>68778919</v>
      </c>
      <c r="AK72" s="151">
        <v>69328028.223000005</v>
      </c>
      <c r="AL72" s="151">
        <v>73700433</v>
      </c>
      <c r="AM72" s="151">
        <v>68340236</v>
      </c>
      <c r="AN72" s="151">
        <v>72380108</v>
      </c>
      <c r="AO72" s="151">
        <v>69600775.677000001</v>
      </c>
      <c r="AP72" s="151">
        <v>74015197</v>
      </c>
      <c r="AQ72" s="151">
        <v>69294894</v>
      </c>
      <c r="AR72" s="151">
        <v>78993350</v>
      </c>
      <c r="AS72" s="151">
        <v>72764455.810000002</v>
      </c>
      <c r="AT72" s="151">
        <v>79364520</v>
      </c>
      <c r="AU72" s="151">
        <v>67588970</v>
      </c>
      <c r="AV72" s="151">
        <v>91260040</v>
      </c>
      <c r="AW72" s="151">
        <v>105255299.816</v>
      </c>
      <c r="AX72" s="151">
        <v>125580625</v>
      </c>
      <c r="AY72" s="151">
        <v>115136985</v>
      </c>
      <c r="AZ72" s="151">
        <v>102888669</v>
      </c>
      <c r="BA72" s="10"/>
      <c r="BB72" s="10"/>
      <c r="BC72" s="10"/>
      <c r="BD72" s="10"/>
      <c r="BE72" s="10"/>
      <c r="BF72" s="10"/>
      <c r="BG72" s="10"/>
      <c r="BH72" s="10"/>
      <c r="BI72" s="10"/>
      <c r="BJ72" s="10"/>
      <c r="BK72" s="10"/>
      <c r="BL72" s="10"/>
      <c r="BM72" s="10"/>
      <c r="BN72" s="10"/>
      <c r="BO72" s="10"/>
      <c r="BP72" s="10"/>
      <c r="BQ72" s="10"/>
      <c r="BR72" s="10"/>
      <c r="BS72" s="10"/>
    </row>
    <row r="73" spans="1:71" ht="16.5" hidden="1" customHeight="1" x14ac:dyDescent="0.3">
      <c r="A73" s="152" t="s">
        <v>1008</v>
      </c>
      <c r="B73" s="152">
        <v>22225219</v>
      </c>
      <c r="C73" s="151">
        <v>26260948</v>
      </c>
      <c r="D73" s="151">
        <v>26135018</v>
      </c>
      <c r="E73" s="151">
        <v>29774426</v>
      </c>
      <c r="F73" s="151">
        <v>37031553</v>
      </c>
      <c r="G73" s="151">
        <v>36741000</v>
      </c>
      <c r="H73" s="151">
        <v>37231191</v>
      </c>
      <c r="I73" s="151">
        <v>36631623</v>
      </c>
      <c r="J73" s="151">
        <v>35998623</v>
      </c>
      <c r="K73" s="151">
        <v>36368049</v>
      </c>
      <c r="L73" s="151">
        <v>31970410</v>
      </c>
      <c r="M73" s="151">
        <v>20488644</v>
      </c>
      <c r="N73" s="151">
        <v>20498739</v>
      </c>
      <c r="O73" s="151">
        <v>20351609</v>
      </c>
      <c r="P73" s="151">
        <v>15417719</v>
      </c>
      <c r="Q73" s="151">
        <v>16536660.68</v>
      </c>
      <c r="R73" s="151">
        <v>16378632</v>
      </c>
      <c r="S73" s="151">
        <v>13757703</v>
      </c>
      <c r="T73" s="151">
        <v>11387566</v>
      </c>
      <c r="U73" s="151">
        <v>11887812.971000001</v>
      </c>
      <c r="V73" s="151">
        <v>12648908</v>
      </c>
      <c r="W73" s="151">
        <v>13205810</v>
      </c>
      <c r="X73" s="151">
        <v>13329151</v>
      </c>
      <c r="Y73" s="151">
        <v>15354770.702</v>
      </c>
      <c r="Z73" s="151">
        <v>15232719</v>
      </c>
      <c r="AA73" s="151">
        <v>36581776</v>
      </c>
      <c r="AB73" s="151">
        <v>36570416</v>
      </c>
      <c r="AC73" s="151">
        <v>34478291.365999997</v>
      </c>
      <c r="AD73" s="151">
        <v>33696088</v>
      </c>
      <c r="AE73" s="151">
        <v>33765092</v>
      </c>
      <c r="AF73" s="151">
        <v>33625926</v>
      </c>
      <c r="AG73" s="151">
        <v>52576667.377999999</v>
      </c>
      <c r="AH73" s="151">
        <v>51726858</v>
      </c>
      <c r="AI73" s="151">
        <v>76048793</v>
      </c>
      <c r="AJ73" s="151">
        <v>80887282</v>
      </c>
      <c r="AK73" s="151">
        <v>87273400.137999997</v>
      </c>
      <c r="AL73" s="151">
        <v>90813720</v>
      </c>
      <c r="AM73" s="151">
        <v>90543063</v>
      </c>
      <c r="AN73" s="151">
        <v>91151037</v>
      </c>
      <c r="AO73" s="151">
        <v>100101849.676</v>
      </c>
      <c r="AP73" s="151">
        <v>160339518</v>
      </c>
      <c r="AQ73" s="151">
        <v>92408401</v>
      </c>
      <c r="AR73" s="151">
        <v>94005109</v>
      </c>
      <c r="AS73" s="151">
        <v>155545766.88</v>
      </c>
      <c r="AT73" s="151">
        <v>92020550</v>
      </c>
      <c r="AU73" s="151">
        <v>85895430</v>
      </c>
      <c r="AV73" s="151">
        <v>84487068</v>
      </c>
      <c r="AW73" s="151">
        <v>69171920.042999998</v>
      </c>
      <c r="AX73" s="151">
        <v>174744582</v>
      </c>
      <c r="AY73" s="151">
        <v>171338527</v>
      </c>
      <c r="AZ73" s="151">
        <v>126529626</v>
      </c>
      <c r="BA73" s="10"/>
      <c r="BB73" s="10"/>
      <c r="BC73" s="10"/>
      <c r="BD73" s="10"/>
      <c r="BE73" s="10"/>
      <c r="BF73" s="10"/>
      <c r="BG73" s="10"/>
      <c r="BH73" s="10"/>
      <c r="BI73" s="10"/>
      <c r="BJ73" s="10"/>
      <c r="BK73" s="10"/>
      <c r="BL73" s="10"/>
      <c r="BM73" s="10"/>
      <c r="BN73" s="10"/>
      <c r="BO73" s="10"/>
      <c r="BP73" s="10"/>
      <c r="BQ73" s="10"/>
      <c r="BR73" s="10"/>
      <c r="BS73" s="10"/>
    </row>
    <row r="74" spans="1:71" ht="16.5" hidden="1" customHeight="1" x14ac:dyDescent="0.3">
      <c r="A74" s="151" t="s">
        <v>997</v>
      </c>
      <c r="B74" s="151">
        <v>0</v>
      </c>
      <c r="C74" s="151">
        <v>26260948</v>
      </c>
      <c r="D74" s="151">
        <v>26135018</v>
      </c>
      <c r="E74" s="151">
        <v>29774426</v>
      </c>
      <c r="F74" s="151">
        <v>37031553</v>
      </c>
      <c r="G74" s="151">
        <v>36741000</v>
      </c>
      <c r="H74" s="151">
        <v>17709211</v>
      </c>
      <c r="I74" s="151">
        <v>17095484</v>
      </c>
      <c r="J74" s="151">
        <v>16461474</v>
      </c>
      <c r="K74" s="151">
        <v>16830634</v>
      </c>
      <c r="L74" s="151">
        <v>16413596</v>
      </c>
      <c r="M74" s="151">
        <v>4920035</v>
      </c>
      <c r="N74" s="151">
        <v>0</v>
      </c>
      <c r="O74" s="151">
        <v>0</v>
      </c>
      <c r="P74" s="151">
        <v>0</v>
      </c>
      <c r="Q74" s="151">
        <v>0</v>
      </c>
      <c r="R74" s="151">
        <v>0</v>
      </c>
      <c r="S74" s="151">
        <v>0</v>
      </c>
      <c r="T74" s="151">
        <v>0</v>
      </c>
      <c r="U74" s="151">
        <v>0</v>
      </c>
      <c r="V74" s="151">
        <v>0</v>
      </c>
      <c r="W74" s="151">
        <v>13205810</v>
      </c>
      <c r="X74" s="151">
        <v>0</v>
      </c>
      <c r="Y74" s="151">
        <v>0</v>
      </c>
      <c r="Z74" s="151">
        <v>0</v>
      </c>
      <c r="AA74" s="151">
        <v>0</v>
      </c>
      <c r="AB74" s="151">
        <v>0</v>
      </c>
      <c r="AC74" s="151">
        <v>0</v>
      </c>
      <c r="AD74" s="151">
        <v>0</v>
      </c>
      <c r="AE74" s="151">
        <v>0</v>
      </c>
      <c r="AF74" s="151">
        <v>33625926</v>
      </c>
      <c r="AG74" s="151">
        <v>0</v>
      </c>
      <c r="AH74" s="151">
        <v>0</v>
      </c>
      <c r="AI74" s="151">
        <v>0</v>
      </c>
      <c r="AJ74" s="151">
        <v>0</v>
      </c>
      <c r="AK74" s="151">
        <v>0</v>
      </c>
      <c r="AL74" s="151">
        <v>0</v>
      </c>
      <c r="AM74" s="151">
        <v>0</v>
      </c>
      <c r="AN74" s="151">
        <v>0</v>
      </c>
      <c r="AO74" s="151">
        <v>0</v>
      </c>
      <c r="AP74" s="151">
        <v>0</v>
      </c>
      <c r="AQ74" s="151">
        <v>0</v>
      </c>
      <c r="AR74" s="151">
        <v>0</v>
      </c>
      <c r="AS74" s="151">
        <v>0</v>
      </c>
      <c r="AT74" s="151">
        <v>0</v>
      </c>
      <c r="AU74" s="151">
        <v>0</v>
      </c>
      <c r="AV74" s="151">
        <v>0</v>
      </c>
      <c r="AW74" s="151">
        <v>0</v>
      </c>
      <c r="AX74" s="151">
        <v>0</v>
      </c>
      <c r="AY74" s="151">
        <v>0</v>
      </c>
      <c r="AZ74" s="151">
        <v>0</v>
      </c>
      <c r="BA74" s="10"/>
      <c r="BB74" s="10"/>
      <c r="BC74" s="10"/>
      <c r="BD74" s="10"/>
      <c r="BE74" s="10"/>
      <c r="BF74" s="10"/>
      <c r="BG74" s="10"/>
      <c r="BH74" s="10"/>
      <c r="BI74" s="10"/>
      <c r="BJ74" s="10"/>
      <c r="BK74" s="10"/>
      <c r="BL74" s="10"/>
      <c r="BM74" s="10"/>
      <c r="BN74" s="10"/>
      <c r="BO74" s="10"/>
      <c r="BP74" s="10"/>
      <c r="BQ74" s="10"/>
      <c r="BR74" s="10"/>
      <c r="BS74" s="10"/>
    </row>
    <row r="75" spans="1:71" ht="16.5" hidden="1" customHeight="1" x14ac:dyDescent="0.3">
      <c r="A75" s="151" t="s">
        <v>998</v>
      </c>
      <c r="B75" s="151">
        <v>22225219</v>
      </c>
      <c r="C75" s="151">
        <v>0</v>
      </c>
      <c r="D75" s="151">
        <v>0</v>
      </c>
      <c r="E75" s="151">
        <v>0</v>
      </c>
      <c r="F75" s="151">
        <v>0</v>
      </c>
      <c r="G75" s="151">
        <v>0</v>
      </c>
      <c r="H75" s="151">
        <v>39013</v>
      </c>
      <c r="I75" s="151">
        <v>50886</v>
      </c>
      <c r="J75" s="151">
        <v>49936</v>
      </c>
      <c r="K75" s="151">
        <v>47965</v>
      </c>
      <c r="L75" s="151">
        <v>56710</v>
      </c>
      <c r="M75" s="151">
        <v>66590</v>
      </c>
      <c r="N75" s="151">
        <v>0</v>
      </c>
      <c r="O75" s="151">
        <v>0</v>
      </c>
      <c r="P75" s="151">
        <v>0</v>
      </c>
      <c r="Q75" s="151">
        <v>0</v>
      </c>
      <c r="R75" s="151">
        <v>0</v>
      </c>
      <c r="S75" s="151">
        <v>0</v>
      </c>
      <c r="T75" s="151">
        <v>0</v>
      </c>
      <c r="U75" s="151">
        <v>0</v>
      </c>
      <c r="V75" s="151">
        <v>0</v>
      </c>
      <c r="W75" s="151">
        <v>0</v>
      </c>
      <c r="X75" s="151">
        <v>0</v>
      </c>
      <c r="Y75" s="151">
        <v>0</v>
      </c>
      <c r="Z75" s="151">
        <v>0</v>
      </c>
      <c r="AA75" s="151">
        <v>0</v>
      </c>
      <c r="AB75" s="151">
        <v>0</v>
      </c>
      <c r="AC75" s="151">
        <v>0</v>
      </c>
      <c r="AD75" s="151">
        <v>0</v>
      </c>
      <c r="AE75" s="151">
        <v>0</v>
      </c>
      <c r="AF75" s="151">
        <v>0</v>
      </c>
      <c r="AG75" s="151">
        <v>0</v>
      </c>
      <c r="AH75" s="151">
        <v>0</v>
      </c>
      <c r="AI75" s="151">
        <v>0</v>
      </c>
      <c r="AJ75" s="151">
        <v>0</v>
      </c>
      <c r="AK75" s="151">
        <v>0</v>
      </c>
      <c r="AL75" s="151">
        <v>0</v>
      </c>
      <c r="AM75" s="151">
        <v>0</v>
      </c>
      <c r="AN75" s="151">
        <v>0</v>
      </c>
      <c r="AO75" s="151">
        <v>0</v>
      </c>
      <c r="AP75" s="151">
        <v>0</v>
      </c>
      <c r="AQ75" s="151">
        <v>0</v>
      </c>
      <c r="AR75" s="151">
        <v>0</v>
      </c>
      <c r="AS75" s="151">
        <v>0</v>
      </c>
      <c r="AT75" s="151">
        <v>0</v>
      </c>
      <c r="AU75" s="151">
        <v>0</v>
      </c>
      <c r="AV75" s="151">
        <v>0</v>
      </c>
      <c r="AW75" s="151">
        <v>0</v>
      </c>
      <c r="AX75" s="151">
        <v>0</v>
      </c>
      <c r="AY75" s="151">
        <v>51911439</v>
      </c>
      <c r="AZ75" s="151">
        <v>0</v>
      </c>
      <c r="BA75" s="10"/>
      <c r="BB75" s="10"/>
      <c r="BC75" s="10"/>
      <c r="BD75" s="10"/>
      <c r="BE75" s="10"/>
      <c r="BF75" s="10"/>
      <c r="BG75" s="10"/>
      <c r="BH75" s="10"/>
      <c r="BI75" s="10"/>
      <c r="BJ75" s="10"/>
      <c r="BK75" s="10"/>
      <c r="BL75" s="10"/>
      <c r="BM75" s="10"/>
      <c r="BN75" s="10"/>
      <c r="BO75" s="10"/>
      <c r="BP75" s="10"/>
      <c r="BQ75" s="10"/>
      <c r="BR75" s="10"/>
      <c r="BS75" s="10"/>
    </row>
    <row r="76" spans="1:71" ht="16.5" hidden="1" customHeight="1" x14ac:dyDescent="0.3">
      <c r="A76" s="151" t="s">
        <v>1159</v>
      </c>
      <c r="B76" s="151">
        <v>0</v>
      </c>
      <c r="C76" s="151">
        <v>0</v>
      </c>
      <c r="D76" s="151">
        <v>0</v>
      </c>
      <c r="E76" s="151">
        <v>0</v>
      </c>
      <c r="F76" s="151">
        <v>0</v>
      </c>
      <c r="G76" s="151">
        <v>0</v>
      </c>
      <c r="H76" s="151">
        <v>0</v>
      </c>
      <c r="I76" s="151">
        <v>0</v>
      </c>
      <c r="J76" s="151">
        <v>0</v>
      </c>
      <c r="K76" s="151">
        <v>0</v>
      </c>
      <c r="L76" s="151">
        <v>0</v>
      </c>
      <c r="M76" s="151">
        <v>0</v>
      </c>
      <c r="N76" s="151">
        <v>0</v>
      </c>
      <c r="O76" s="151">
        <v>0</v>
      </c>
      <c r="P76" s="151">
        <v>0</v>
      </c>
      <c r="Q76" s="151">
        <v>0</v>
      </c>
      <c r="R76" s="151">
        <v>0</v>
      </c>
      <c r="S76" s="151">
        <v>0</v>
      </c>
      <c r="T76" s="151">
        <v>0</v>
      </c>
      <c r="U76" s="151">
        <v>0</v>
      </c>
      <c r="V76" s="151">
        <v>0</v>
      </c>
      <c r="W76" s="151">
        <v>0</v>
      </c>
      <c r="X76" s="151">
        <v>0</v>
      </c>
      <c r="Y76" s="151">
        <v>0</v>
      </c>
      <c r="Z76" s="151">
        <v>0</v>
      </c>
      <c r="AA76" s="151">
        <v>0</v>
      </c>
      <c r="AB76" s="151">
        <v>0</v>
      </c>
      <c r="AC76" s="151">
        <v>0</v>
      </c>
      <c r="AD76" s="151">
        <v>0</v>
      </c>
      <c r="AE76" s="151">
        <v>0</v>
      </c>
      <c r="AF76" s="151">
        <v>0</v>
      </c>
      <c r="AG76" s="151">
        <v>0</v>
      </c>
      <c r="AH76" s="151">
        <v>0</v>
      </c>
      <c r="AI76" s="151">
        <v>0</v>
      </c>
      <c r="AJ76" s="151">
        <v>0</v>
      </c>
      <c r="AK76" s="151">
        <v>0</v>
      </c>
      <c r="AL76" s="151">
        <v>0</v>
      </c>
      <c r="AM76" s="151">
        <v>0</v>
      </c>
      <c r="AN76" s="151">
        <v>0</v>
      </c>
      <c r="AO76" s="151">
        <v>0</v>
      </c>
      <c r="AP76" s="151">
        <v>60323937</v>
      </c>
      <c r="AQ76" s="151">
        <v>0</v>
      </c>
      <c r="AR76" s="151">
        <v>0</v>
      </c>
      <c r="AS76" s="151">
        <v>63516140.75</v>
      </c>
      <c r="AT76" s="151">
        <v>0</v>
      </c>
      <c r="AU76" s="151">
        <v>0</v>
      </c>
      <c r="AV76" s="151">
        <v>0</v>
      </c>
      <c r="AW76" s="151">
        <v>0</v>
      </c>
      <c r="AX76" s="151">
        <v>52429261</v>
      </c>
      <c r="AY76" s="151">
        <v>52766959</v>
      </c>
      <c r="AZ76" s="151">
        <v>0</v>
      </c>
      <c r="BA76" s="10"/>
      <c r="BB76" s="10"/>
      <c r="BC76" s="10"/>
      <c r="BD76" s="10"/>
      <c r="BE76" s="10"/>
      <c r="BF76" s="10"/>
      <c r="BG76" s="10"/>
      <c r="BH76" s="10"/>
      <c r="BI76" s="10"/>
      <c r="BJ76" s="10"/>
      <c r="BK76" s="10"/>
      <c r="BL76" s="10"/>
      <c r="BM76" s="10"/>
      <c r="BN76" s="10"/>
      <c r="BO76" s="10"/>
      <c r="BP76" s="10"/>
      <c r="BQ76" s="10"/>
      <c r="BR76" s="10"/>
      <c r="BS76" s="10"/>
    </row>
    <row r="77" spans="1:71" ht="16.5" hidden="1" customHeight="1" x14ac:dyDescent="0.3">
      <c r="A77" s="151" t="s">
        <v>1125</v>
      </c>
      <c r="B77" s="151">
        <v>0</v>
      </c>
      <c r="C77" s="151">
        <v>0</v>
      </c>
      <c r="D77" s="151">
        <v>0</v>
      </c>
      <c r="E77" s="151">
        <v>0</v>
      </c>
      <c r="F77" s="151">
        <v>0</v>
      </c>
      <c r="G77" s="151">
        <v>0</v>
      </c>
      <c r="H77" s="151">
        <v>19471781</v>
      </c>
      <c r="I77" s="151">
        <v>19474066</v>
      </c>
      <c r="J77" s="151">
        <v>19476042</v>
      </c>
      <c r="K77" s="151">
        <v>19478319</v>
      </c>
      <c r="L77" s="151">
        <v>15489044</v>
      </c>
      <c r="M77" s="151">
        <v>15490983</v>
      </c>
      <c r="N77" s="151">
        <v>0</v>
      </c>
      <c r="O77" s="151">
        <v>0</v>
      </c>
      <c r="P77" s="151">
        <v>0</v>
      </c>
      <c r="Q77" s="151">
        <v>0</v>
      </c>
      <c r="R77" s="151">
        <v>0</v>
      </c>
      <c r="S77" s="151">
        <v>0</v>
      </c>
      <c r="T77" s="151">
        <v>0</v>
      </c>
      <c r="U77" s="151">
        <v>0</v>
      </c>
      <c r="V77" s="151">
        <v>0</v>
      </c>
      <c r="W77" s="151">
        <v>0</v>
      </c>
      <c r="X77" s="151">
        <v>0</v>
      </c>
      <c r="Y77" s="151">
        <v>0</v>
      </c>
      <c r="Z77" s="151">
        <v>0</v>
      </c>
      <c r="AA77" s="151">
        <v>0</v>
      </c>
      <c r="AB77" s="151">
        <v>0</v>
      </c>
      <c r="AC77" s="151">
        <v>0</v>
      </c>
      <c r="AD77" s="151">
        <v>0</v>
      </c>
      <c r="AE77" s="151">
        <v>0</v>
      </c>
      <c r="AF77" s="151">
        <v>0</v>
      </c>
      <c r="AG77" s="151">
        <v>0</v>
      </c>
      <c r="AH77" s="151">
        <v>0</v>
      </c>
      <c r="AI77" s="151">
        <v>0</v>
      </c>
      <c r="AJ77" s="151">
        <v>0</v>
      </c>
      <c r="AK77" s="151">
        <v>0</v>
      </c>
      <c r="AL77" s="151">
        <v>0</v>
      </c>
      <c r="AM77" s="151">
        <v>0</v>
      </c>
      <c r="AN77" s="151">
        <v>0</v>
      </c>
      <c r="AO77" s="151">
        <v>0</v>
      </c>
      <c r="AP77" s="151">
        <v>0</v>
      </c>
      <c r="AQ77" s="151">
        <v>0</v>
      </c>
      <c r="AR77" s="151">
        <v>0</v>
      </c>
      <c r="AS77" s="151">
        <v>0</v>
      </c>
      <c r="AT77" s="151">
        <v>0</v>
      </c>
      <c r="AU77" s="151">
        <v>0</v>
      </c>
      <c r="AV77" s="151">
        <v>0</v>
      </c>
      <c r="AW77" s="151">
        <v>0</v>
      </c>
      <c r="AX77" s="151">
        <v>0</v>
      </c>
      <c r="AY77" s="151">
        <v>0</v>
      </c>
      <c r="AZ77" s="151">
        <v>0</v>
      </c>
      <c r="BA77" s="10"/>
      <c r="BB77" s="10"/>
      <c r="BC77" s="10"/>
      <c r="BD77" s="10"/>
      <c r="BE77" s="10"/>
      <c r="BF77" s="10"/>
      <c r="BG77" s="10"/>
      <c r="BH77" s="10"/>
      <c r="BI77" s="10"/>
      <c r="BJ77" s="10"/>
      <c r="BK77" s="10"/>
      <c r="BL77" s="10"/>
      <c r="BM77" s="10"/>
      <c r="BN77" s="10"/>
      <c r="BO77" s="10"/>
      <c r="BP77" s="10"/>
      <c r="BQ77" s="10"/>
      <c r="BR77" s="10"/>
      <c r="BS77" s="10"/>
    </row>
    <row r="78" spans="1:71" ht="16.5" hidden="1" customHeight="1" x14ac:dyDescent="0.3">
      <c r="A78" s="151" t="s">
        <v>999</v>
      </c>
      <c r="B78" s="151">
        <v>0</v>
      </c>
      <c r="C78" s="151">
        <v>0</v>
      </c>
      <c r="D78" s="151">
        <v>0</v>
      </c>
      <c r="E78" s="151">
        <v>0</v>
      </c>
      <c r="F78" s="151">
        <v>0</v>
      </c>
      <c r="G78" s="151">
        <v>0</v>
      </c>
      <c r="H78" s="151">
        <v>11186</v>
      </c>
      <c r="I78" s="151">
        <v>11186</v>
      </c>
      <c r="J78" s="151">
        <v>11171</v>
      </c>
      <c r="K78" s="151">
        <v>11131</v>
      </c>
      <c r="L78" s="151">
        <v>11060</v>
      </c>
      <c r="M78" s="151">
        <v>11035</v>
      </c>
      <c r="N78" s="151">
        <v>0</v>
      </c>
      <c r="O78" s="151">
        <v>0</v>
      </c>
      <c r="P78" s="151">
        <v>0</v>
      </c>
      <c r="Q78" s="151">
        <v>0</v>
      </c>
      <c r="R78" s="151">
        <v>0</v>
      </c>
      <c r="S78" s="151">
        <v>0</v>
      </c>
      <c r="T78" s="151">
        <v>0</v>
      </c>
      <c r="U78" s="151">
        <v>0</v>
      </c>
      <c r="V78" s="151">
        <v>0</v>
      </c>
      <c r="W78" s="151">
        <v>0</v>
      </c>
      <c r="X78" s="151">
        <v>0</v>
      </c>
      <c r="Y78" s="151">
        <v>0</v>
      </c>
      <c r="Z78" s="151">
        <v>0</v>
      </c>
      <c r="AA78" s="151">
        <v>0</v>
      </c>
      <c r="AB78" s="151">
        <v>0</v>
      </c>
      <c r="AC78" s="151">
        <v>0</v>
      </c>
      <c r="AD78" s="151">
        <v>0</v>
      </c>
      <c r="AE78" s="151">
        <v>0</v>
      </c>
      <c r="AF78" s="151">
        <v>0</v>
      </c>
      <c r="AG78" s="151">
        <v>0</v>
      </c>
      <c r="AH78" s="151">
        <v>0</v>
      </c>
      <c r="AI78" s="151">
        <v>76048793</v>
      </c>
      <c r="AJ78" s="151">
        <v>0</v>
      </c>
      <c r="AK78" s="151">
        <v>0</v>
      </c>
      <c r="AL78" s="151">
        <v>0</v>
      </c>
      <c r="AM78" s="151">
        <v>0</v>
      </c>
      <c r="AN78" s="151">
        <v>0</v>
      </c>
      <c r="AO78" s="151">
        <v>0</v>
      </c>
      <c r="AP78" s="151">
        <v>100015581</v>
      </c>
      <c r="AQ78" s="151">
        <v>0</v>
      </c>
      <c r="AR78" s="151">
        <v>0</v>
      </c>
      <c r="AS78" s="151">
        <v>92029626.129999995</v>
      </c>
      <c r="AT78" s="151">
        <v>0</v>
      </c>
      <c r="AU78" s="151">
        <v>0</v>
      </c>
      <c r="AV78" s="151">
        <v>0</v>
      </c>
      <c r="AW78" s="151">
        <v>0</v>
      </c>
      <c r="AX78" s="151">
        <v>122315321</v>
      </c>
      <c r="AY78" s="151">
        <v>66660129</v>
      </c>
      <c r="AZ78" s="151">
        <v>0</v>
      </c>
      <c r="BA78" s="10"/>
      <c r="BB78" s="10"/>
      <c r="BC78" s="10"/>
      <c r="BD78" s="10"/>
      <c r="BE78" s="10"/>
      <c r="BF78" s="10"/>
      <c r="BG78" s="10"/>
      <c r="BH78" s="10"/>
      <c r="BI78" s="10"/>
      <c r="BJ78" s="10"/>
      <c r="BK78" s="10"/>
      <c r="BL78" s="10"/>
      <c r="BM78" s="10"/>
      <c r="BN78" s="10"/>
      <c r="BO78" s="10"/>
      <c r="BP78" s="10"/>
      <c r="BQ78" s="10"/>
      <c r="BR78" s="10"/>
      <c r="BS78" s="10"/>
    </row>
    <row r="79" spans="1:71" ht="16.5" hidden="1" customHeight="1" x14ac:dyDescent="0.3">
      <c r="A79" s="151" t="s">
        <v>1010</v>
      </c>
      <c r="B79" s="151">
        <v>0</v>
      </c>
      <c r="C79" s="151">
        <v>0</v>
      </c>
      <c r="D79" s="151">
        <v>0</v>
      </c>
      <c r="E79" s="151">
        <v>0</v>
      </c>
      <c r="F79" s="151">
        <v>0</v>
      </c>
      <c r="G79" s="151">
        <v>0</v>
      </c>
      <c r="H79" s="151">
        <v>0</v>
      </c>
      <c r="I79" s="151">
        <v>0</v>
      </c>
      <c r="J79" s="151">
        <v>0</v>
      </c>
      <c r="K79" s="151">
        <v>0</v>
      </c>
      <c r="L79" s="151">
        <v>0</v>
      </c>
      <c r="M79" s="151">
        <v>0</v>
      </c>
      <c r="N79" s="151">
        <v>0</v>
      </c>
      <c r="O79" s="151">
        <v>0</v>
      </c>
      <c r="P79" s="151">
        <v>0</v>
      </c>
      <c r="Q79" s="151">
        <v>0</v>
      </c>
      <c r="R79" s="151">
        <v>0</v>
      </c>
      <c r="S79" s="151">
        <v>0</v>
      </c>
      <c r="T79" s="151">
        <v>0</v>
      </c>
      <c r="U79" s="151">
        <v>7312500</v>
      </c>
      <c r="V79" s="151">
        <v>0</v>
      </c>
      <c r="W79" s="151">
        <v>207611</v>
      </c>
      <c r="X79" s="151">
        <v>0</v>
      </c>
      <c r="Y79" s="151">
        <v>3656250</v>
      </c>
      <c r="Z79" s="151">
        <v>0</v>
      </c>
      <c r="AA79" s="151">
        <v>0</v>
      </c>
      <c r="AB79" s="151">
        <v>0</v>
      </c>
      <c r="AC79" s="151">
        <v>0</v>
      </c>
      <c r="AD79" s="151">
        <v>0</v>
      </c>
      <c r="AE79" s="151">
        <v>0</v>
      </c>
      <c r="AF79" s="151">
        <v>0</v>
      </c>
      <c r="AG79" s="151">
        <v>0</v>
      </c>
      <c r="AH79" s="151">
        <v>0</v>
      </c>
      <c r="AI79" s="151">
        <v>0</v>
      </c>
      <c r="AJ79" s="151">
        <v>0</v>
      </c>
      <c r="AK79" s="151">
        <v>0</v>
      </c>
      <c r="AL79" s="151">
        <v>0</v>
      </c>
      <c r="AM79" s="151">
        <v>0</v>
      </c>
      <c r="AN79" s="151">
        <v>0</v>
      </c>
      <c r="AO79" s="151">
        <v>0</v>
      </c>
      <c r="AP79" s="151">
        <v>0</v>
      </c>
      <c r="AQ79" s="151">
        <v>0</v>
      </c>
      <c r="AR79" s="151">
        <v>0</v>
      </c>
      <c r="AS79" s="151">
        <v>0</v>
      </c>
      <c r="AT79" s="151">
        <v>0</v>
      </c>
      <c r="AU79" s="151">
        <v>0</v>
      </c>
      <c r="AV79" s="151">
        <v>0</v>
      </c>
      <c r="AW79" s="151">
        <v>0</v>
      </c>
      <c r="AX79" s="151">
        <v>0</v>
      </c>
      <c r="AY79" s="151">
        <v>0</v>
      </c>
      <c r="AZ79" s="151">
        <v>0</v>
      </c>
      <c r="BA79" s="10"/>
      <c r="BB79" s="10"/>
      <c r="BC79" s="10"/>
      <c r="BD79" s="10"/>
      <c r="BE79" s="10"/>
      <c r="BF79" s="10"/>
      <c r="BG79" s="10"/>
      <c r="BH79" s="10"/>
      <c r="BI79" s="10"/>
      <c r="BJ79" s="10"/>
      <c r="BK79" s="10"/>
      <c r="BL79" s="10"/>
      <c r="BM79" s="10"/>
      <c r="BN79" s="10"/>
      <c r="BO79" s="10"/>
      <c r="BP79" s="10"/>
      <c r="BQ79" s="10"/>
      <c r="BR79" s="10"/>
      <c r="BS79" s="10"/>
    </row>
    <row r="80" spans="1:71" ht="16.5" hidden="1" customHeight="1" x14ac:dyDescent="0.3">
      <c r="A80" s="151" t="s">
        <v>965</v>
      </c>
      <c r="B80" s="151">
        <v>0</v>
      </c>
      <c r="C80" s="151">
        <v>0</v>
      </c>
      <c r="D80" s="151">
        <v>0</v>
      </c>
      <c r="E80" s="151">
        <v>0</v>
      </c>
      <c r="F80" s="151">
        <v>0</v>
      </c>
      <c r="G80" s="151">
        <v>0</v>
      </c>
      <c r="H80" s="151">
        <v>0</v>
      </c>
      <c r="I80" s="151">
        <v>0</v>
      </c>
      <c r="J80" s="151">
        <v>0</v>
      </c>
      <c r="K80" s="151">
        <v>0</v>
      </c>
      <c r="L80" s="151">
        <v>0</v>
      </c>
      <c r="M80" s="151">
        <v>0</v>
      </c>
      <c r="N80" s="151">
        <v>0</v>
      </c>
      <c r="O80" s="151">
        <v>0</v>
      </c>
      <c r="P80" s="151">
        <v>0</v>
      </c>
      <c r="Q80" s="151">
        <v>0</v>
      </c>
      <c r="R80" s="151">
        <v>0</v>
      </c>
      <c r="S80" s="151">
        <v>0</v>
      </c>
      <c r="T80" s="151">
        <v>0</v>
      </c>
      <c r="U80" s="151">
        <v>0</v>
      </c>
      <c r="V80" s="151">
        <v>0</v>
      </c>
      <c r="W80" s="151">
        <v>207611</v>
      </c>
      <c r="X80" s="151">
        <v>0</v>
      </c>
      <c r="Y80" s="151">
        <v>0</v>
      </c>
      <c r="Z80" s="151">
        <v>0</v>
      </c>
      <c r="AA80" s="151">
        <v>0</v>
      </c>
      <c r="AB80" s="151">
        <v>0</v>
      </c>
      <c r="AC80" s="151">
        <v>0</v>
      </c>
      <c r="AD80" s="151">
        <v>0</v>
      </c>
      <c r="AE80" s="151">
        <v>0</v>
      </c>
      <c r="AF80" s="151">
        <v>0</v>
      </c>
      <c r="AG80" s="151">
        <v>0</v>
      </c>
      <c r="AH80" s="151">
        <v>0</v>
      </c>
      <c r="AI80" s="151">
        <v>0</v>
      </c>
      <c r="AJ80" s="151">
        <v>0</v>
      </c>
      <c r="AK80" s="151">
        <v>0</v>
      </c>
      <c r="AL80" s="151">
        <v>0</v>
      </c>
      <c r="AM80" s="151">
        <v>0</v>
      </c>
      <c r="AN80" s="151">
        <v>0</v>
      </c>
      <c r="AO80" s="151">
        <v>0</v>
      </c>
      <c r="AP80" s="151">
        <v>0</v>
      </c>
      <c r="AQ80" s="151">
        <v>0</v>
      </c>
      <c r="AR80" s="151">
        <v>0</v>
      </c>
      <c r="AS80" s="151">
        <v>0</v>
      </c>
      <c r="AT80" s="151">
        <v>0</v>
      </c>
      <c r="AU80" s="151">
        <v>0</v>
      </c>
      <c r="AV80" s="151">
        <v>0</v>
      </c>
      <c r="AW80" s="151">
        <v>0</v>
      </c>
      <c r="AX80" s="151">
        <v>0</v>
      </c>
      <c r="AY80" s="151">
        <v>0</v>
      </c>
      <c r="AZ80" s="151">
        <v>0</v>
      </c>
      <c r="BA80" s="10"/>
      <c r="BB80" s="10"/>
      <c r="BC80" s="10"/>
      <c r="BD80" s="10"/>
      <c r="BE80" s="10"/>
      <c r="BF80" s="10"/>
      <c r="BG80" s="10"/>
      <c r="BH80" s="10"/>
      <c r="BI80" s="10"/>
      <c r="BJ80" s="10"/>
      <c r="BK80" s="10"/>
      <c r="BL80" s="10"/>
      <c r="BM80" s="10"/>
      <c r="BN80" s="10"/>
      <c r="BO80" s="10"/>
      <c r="BP80" s="10"/>
      <c r="BQ80" s="10"/>
      <c r="BR80" s="10"/>
      <c r="BS80" s="10"/>
    </row>
    <row r="81" spans="1:71" ht="16.5" hidden="1" customHeight="1" x14ac:dyDescent="0.3">
      <c r="A81" s="151" t="s">
        <v>1129</v>
      </c>
      <c r="B81" s="151">
        <v>0</v>
      </c>
      <c r="C81" s="151">
        <v>0</v>
      </c>
      <c r="D81" s="151">
        <v>0</v>
      </c>
      <c r="E81" s="151">
        <v>0</v>
      </c>
      <c r="F81" s="151">
        <v>0</v>
      </c>
      <c r="G81" s="151">
        <v>0</v>
      </c>
      <c r="H81" s="151">
        <v>0</v>
      </c>
      <c r="I81" s="151">
        <v>0</v>
      </c>
      <c r="J81" s="151">
        <v>0</v>
      </c>
      <c r="K81" s="151">
        <v>0</v>
      </c>
      <c r="L81" s="151">
        <v>0</v>
      </c>
      <c r="M81" s="151">
        <v>0</v>
      </c>
      <c r="N81" s="151">
        <v>710094</v>
      </c>
      <c r="O81" s="151">
        <v>609292</v>
      </c>
      <c r="P81" s="151">
        <v>544226</v>
      </c>
      <c r="Q81" s="151">
        <v>368506.18</v>
      </c>
      <c r="R81" s="151">
        <v>527219</v>
      </c>
      <c r="S81" s="151">
        <v>258744</v>
      </c>
      <c r="T81" s="151">
        <v>484141</v>
      </c>
      <c r="U81" s="151">
        <v>509535.96299999999</v>
      </c>
      <c r="V81" s="151">
        <v>1012763</v>
      </c>
      <c r="W81" s="151">
        <v>0</v>
      </c>
      <c r="X81" s="151">
        <v>95607</v>
      </c>
      <c r="Y81" s="151">
        <v>0</v>
      </c>
      <c r="Z81" s="151">
        <v>0</v>
      </c>
      <c r="AA81" s="151">
        <v>0</v>
      </c>
      <c r="AB81" s="151">
        <v>0</v>
      </c>
      <c r="AC81" s="151">
        <v>0</v>
      </c>
      <c r="AD81" s="151">
        <v>0</v>
      </c>
      <c r="AE81" s="151">
        <v>0</v>
      </c>
      <c r="AF81" s="151">
        <v>0</v>
      </c>
      <c r="AG81" s="151">
        <v>0</v>
      </c>
      <c r="AH81" s="151">
        <v>0</v>
      </c>
      <c r="AI81" s="151">
        <v>0</v>
      </c>
      <c r="AJ81" s="151">
        <v>0</v>
      </c>
      <c r="AK81" s="151">
        <v>0</v>
      </c>
      <c r="AL81" s="151">
        <v>0</v>
      </c>
      <c r="AM81" s="151">
        <v>0</v>
      </c>
      <c r="AN81" s="151">
        <v>0</v>
      </c>
      <c r="AO81" s="151">
        <v>0</v>
      </c>
      <c r="AP81" s="151">
        <v>0</v>
      </c>
      <c r="AQ81" s="151">
        <v>0</v>
      </c>
      <c r="AR81" s="151">
        <v>0</v>
      </c>
      <c r="AS81" s="151">
        <v>0</v>
      </c>
      <c r="AT81" s="151">
        <v>0</v>
      </c>
      <c r="AU81" s="151">
        <v>0</v>
      </c>
      <c r="AV81" s="151">
        <v>0</v>
      </c>
      <c r="AW81" s="151">
        <v>0</v>
      </c>
      <c r="AX81" s="151">
        <v>0</v>
      </c>
      <c r="AY81" s="151">
        <v>0</v>
      </c>
      <c r="AZ81" s="151">
        <v>0</v>
      </c>
      <c r="BA81" s="10"/>
      <c r="BB81" s="10"/>
      <c r="BC81" s="10"/>
      <c r="BD81" s="10"/>
      <c r="BE81" s="10"/>
      <c r="BF81" s="10"/>
      <c r="BG81" s="10"/>
      <c r="BH81" s="10"/>
      <c r="BI81" s="10"/>
      <c r="BJ81" s="10"/>
      <c r="BK81" s="10"/>
      <c r="BL81" s="10"/>
      <c r="BM81" s="10"/>
      <c r="BN81" s="10"/>
      <c r="BO81" s="10"/>
      <c r="BP81" s="10"/>
      <c r="BQ81" s="10"/>
      <c r="BR81" s="10"/>
      <c r="BS81" s="10"/>
    </row>
    <row r="82" spans="1:71" ht="16.5" hidden="1" customHeight="1" x14ac:dyDescent="0.3">
      <c r="A82" s="151" t="s">
        <v>1163</v>
      </c>
      <c r="B82" s="151">
        <v>0</v>
      </c>
      <c r="C82" s="151">
        <v>0</v>
      </c>
      <c r="D82" s="151">
        <v>0</v>
      </c>
      <c r="E82" s="151">
        <v>0</v>
      </c>
      <c r="F82" s="151">
        <v>0</v>
      </c>
      <c r="G82" s="151">
        <v>0</v>
      </c>
      <c r="H82" s="151">
        <v>0</v>
      </c>
      <c r="I82" s="151">
        <v>0</v>
      </c>
      <c r="J82" s="151">
        <v>0</v>
      </c>
      <c r="K82" s="151">
        <v>0</v>
      </c>
      <c r="L82" s="151">
        <v>0</v>
      </c>
      <c r="M82" s="151">
        <v>0</v>
      </c>
      <c r="N82" s="151">
        <v>0</v>
      </c>
      <c r="O82" s="151">
        <v>0</v>
      </c>
      <c r="P82" s="151">
        <v>0</v>
      </c>
      <c r="Q82" s="151">
        <v>0</v>
      </c>
      <c r="R82" s="151">
        <v>0</v>
      </c>
      <c r="S82" s="151">
        <v>0</v>
      </c>
      <c r="T82" s="151">
        <v>0</v>
      </c>
      <c r="U82" s="151">
        <v>0</v>
      </c>
      <c r="V82" s="151">
        <v>0</v>
      </c>
      <c r="W82" s="151">
        <v>0</v>
      </c>
      <c r="X82" s="151">
        <v>0</v>
      </c>
      <c r="Y82" s="151">
        <v>0</v>
      </c>
      <c r="Z82" s="151">
        <v>0</v>
      </c>
      <c r="AA82" s="151">
        <v>0</v>
      </c>
      <c r="AB82" s="151">
        <v>0</v>
      </c>
      <c r="AC82" s="151">
        <v>0</v>
      </c>
      <c r="AD82" s="151">
        <v>0</v>
      </c>
      <c r="AE82" s="151">
        <v>0</v>
      </c>
      <c r="AF82" s="151">
        <v>0</v>
      </c>
      <c r="AG82" s="151">
        <v>0</v>
      </c>
      <c r="AH82" s="151">
        <v>0</v>
      </c>
      <c r="AI82" s="151">
        <v>0</v>
      </c>
      <c r="AJ82" s="151">
        <v>0</v>
      </c>
      <c r="AK82" s="151">
        <v>0</v>
      </c>
      <c r="AL82" s="151">
        <v>0</v>
      </c>
      <c r="AM82" s="151">
        <v>0</v>
      </c>
      <c r="AN82" s="151">
        <v>0</v>
      </c>
      <c r="AO82" s="151">
        <v>117672.75</v>
      </c>
      <c r="AP82" s="151">
        <v>0</v>
      </c>
      <c r="AQ82" s="151">
        <v>0</v>
      </c>
      <c r="AR82" s="151">
        <v>0</v>
      </c>
      <c r="AS82" s="151">
        <v>0</v>
      </c>
      <c r="AT82" s="151">
        <v>0</v>
      </c>
      <c r="AU82" s="151">
        <v>0</v>
      </c>
      <c r="AV82" s="151">
        <v>0</v>
      </c>
      <c r="AW82" s="151">
        <v>0</v>
      </c>
      <c r="AX82" s="151">
        <v>1014105</v>
      </c>
      <c r="AY82" s="151">
        <v>1183495</v>
      </c>
      <c r="AZ82" s="151">
        <v>1134591</v>
      </c>
      <c r="BA82" s="10"/>
      <c r="BB82" s="10"/>
      <c r="BC82" s="10"/>
      <c r="BD82" s="10"/>
      <c r="BE82" s="10"/>
      <c r="BF82" s="10"/>
      <c r="BG82" s="10"/>
      <c r="BH82" s="10"/>
      <c r="BI82" s="10"/>
      <c r="BJ82" s="10"/>
      <c r="BK82" s="10"/>
      <c r="BL82" s="10"/>
      <c r="BM82" s="10"/>
      <c r="BN82" s="10"/>
      <c r="BO82" s="10"/>
      <c r="BP82" s="10"/>
      <c r="BQ82" s="10"/>
      <c r="BR82" s="10"/>
      <c r="BS82" s="10"/>
    </row>
    <row r="83" spans="1:71" ht="16.5" hidden="1" customHeight="1" x14ac:dyDescent="0.3">
      <c r="A83" s="151" t="s">
        <v>1011</v>
      </c>
      <c r="B83" s="151">
        <v>0</v>
      </c>
      <c r="C83" s="151">
        <v>0</v>
      </c>
      <c r="D83" s="151">
        <v>0</v>
      </c>
      <c r="E83" s="151">
        <v>0</v>
      </c>
      <c r="F83" s="151">
        <v>0</v>
      </c>
      <c r="G83" s="151">
        <v>0</v>
      </c>
      <c r="H83" s="151">
        <v>0</v>
      </c>
      <c r="I83" s="151">
        <v>0</v>
      </c>
      <c r="J83" s="151">
        <v>0</v>
      </c>
      <c r="K83" s="151">
        <v>0</v>
      </c>
      <c r="L83" s="151">
        <v>0</v>
      </c>
      <c r="M83" s="151">
        <v>0</v>
      </c>
      <c r="N83" s="151">
        <v>392933</v>
      </c>
      <c r="O83" s="151">
        <v>396823</v>
      </c>
      <c r="P83" s="151">
        <v>409631</v>
      </c>
      <c r="Q83" s="151">
        <v>422439.79</v>
      </c>
      <c r="R83" s="151">
        <v>429869</v>
      </c>
      <c r="S83" s="151">
        <v>443455</v>
      </c>
      <c r="T83" s="151">
        <v>457072</v>
      </c>
      <c r="U83" s="151">
        <v>1222767.0449999999</v>
      </c>
      <c r="V83" s="151">
        <v>1248396</v>
      </c>
      <c r="W83" s="151">
        <v>1283682</v>
      </c>
      <c r="X83" s="151">
        <v>1322346</v>
      </c>
      <c r="Y83" s="151">
        <v>1361376.034</v>
      </c>
      <c r="Z83" s="151">
        <v>1397405</v>
      </c>
      <c r="AA83" s="151">
        <v>1417585</v>
      </c>
      <c r="AB83" s="151">
        <v>1458421</v>
      </c>
      <c r="AC83" s="151">
        <v>1499743.034</v>
      </c>
      <c r="AD83" s="151">
        <v>1529931</v>
      </c>
      <c r="AE83" s="151">
        <v>1567735</v>
      </c>
      <c r="AF83" s="151">
        <v>1616409</v>
      </c>
      <c r="AG83" s="151">
        <v>2293784.247</v>
      </c>
      <c r="AH83" s="151">
        <v>2336437</v>
      </c>
      <c r="AI83" s="151">
        <v>2406018</v>
      </c>
      <c r="AJ83" s="151">
        <v>2479441</v>
      </c>
      <c r="AK83" s="151">
        <v>2554402.9909999999</v>
      </c>
      <c r="AL83" s="151">
        <v>2619357</v>
      </c>
      <c r="AM83" s="151">
        <v>2697014</v>
      </c>
      <c r="AN83" s="151">
        <v>2762729</v>
      </c>
      <c r="AO83" s="151">
        <v>1855646.0090000001</v>
      </c>
      <c r="AP83" s="151">
        <v>2064932</v>
      </c>
      <c r="AQ83" s="151">
        <v>2131985</v>
      </c>
      <c r="AR83" s="151">
        <v>2195209</v>
      </c>
      <c r="AS83" s="151">
        <v>2253764.39</v>
      </c>
      <c r="AT83" s="151">
        <v>2299514</v>
      </c>
      <c r="AU83" s="151">
        <v>3006776</v>
      </c>
      <c r="AV83" s="151">
        <v>3068435</v>
      </c>
      <c r="AW83" s="151">
        <v>2859529.0070000002</v>
      </c>
      <c r="AX83" s="151">
        <v>2885818</v>
      </c>
      <c r="AY83" s="151">
        <v>2940620</v>
      </c>
      <c r="AZ83" s="151">
        <v>3004264</v>
      </c>
      <c r="BA83" s="10"/>
      <c r="BB83" s="10"/>
      <c r="BC83" s="10"/>
      <c r="BD83" s="10"/>
      <c r="BE83" s="10"/>
      <c r="BF83" s="10"/>
      <c r="BG83" s="10"/>
      <c r="BH83" s="10"/>
      <c r="BI83" s="10"/>
      <c r="BJ83" s="10"/>
      <c r="BK83" s="10"/>
      <c r="BL83" s="10"/>
      <c r="BM83" s="10"/>
      <c r="BN83" s="10"/>
      <c r="BO83" s="10"/>
      <c r="BP83" s="10"/>
      <c r="BQ83" s="10"/>
      <c r="BR83" s="10"/>
      <c r="BS83" s="10"/>
    </row>
    <row r="84" spans="1:71" ht="16.5" hidden="1" customHeight="1" x14ac:dyDescent="0.3">
      <c r="A84" s="151" t="s">
        <v>1012</v>
      </c>
      <c r="B84" s="151">
        <v>0</v>
      </c>
      <c r="C84" s="151">
        <v>0</v>
      </c>
      <c r="D84" s="151">
        <v>0</v>
      </c>
      <c r="E84" s="151">
        <v>0</v>
      </c>
      <c r="F84" s="151">
        <v>0</v>
      </c>
      <c r="G84" s="151">
        <v>0</v>
      </c>
      <c r="H84" s="151">
        <v>0</v>
      </c>
      <c r="I84" s="151">
        <v>0</v>
      </c>
      <c r="J84" s="151">
        <v>0</v>
      </c>
      <c r="K84" s="151">
        <v>0</v>
      </c>
      <c r="L84" s="151">
        <v>0</v>
      </c>
      <c r="M84" s="151">
        <v>0</v>
      </c>
      <c r="N84" s="151">
        <v>0</v>
      </c>
      <c r="O84" s="151">
        <v>0</v>
      </c>
      <c r="P84" s="151">
        <v>0</v>
      </c>
      <c r="Q84" s="151">
        <v>0</v>
      </c>
      <c r="R84" s="151">
        <v>0</v>
      </c>
      <c r="S84" s="151">
        <v>0</v>
      </c>
      <c r="T84" s="151">
        <v>0</v>
      </c>
      <c r="U84" s="151">
        <v>0</v>
      </c>
      <c r="V84" s="151">
        <v>0</v>
      </c>
      <c r="W84" s="151">
        <v>0</v>
      </c>
      <c r="X84" s="151">
        <v>0</v>
      </c>
      <c r="Y84" s="151">
        <v>0</v>
      </c>
      <c r="Z84" s="151">
        <v>0</v>
      </c>
      <c r="AA84" s="151">
        <v>0</v>
      </c>
      <c r="AB84" s="151">
        <v>0</v>
      </c>
      <c r="AC84" s="151">
        <v>0</v>
      </c>
      <c r="AD84" s="151">
        <v>2127</v>
      </c>
      <c r="AE84" s="151">
        <v>2129</v>
      </c>
      <c r="AF84" s="151">
        <v>0</v>
      </c>
      <c r="AG84" s="151">
        <v>0</v>
      </c>
      <c r="AH84" s="151">
        <v>0</v>
      </c>
      <c r="AI84" s="151">
        <v>0</v>
      </c>
      <c r="AJ84" s="151">
        <v>0</v>
      </c>
      <c r="AK84" s="151">
        <v>0</v>
      </c>
      <c r="AL84" s="151">
        <v>0</v>
      </c>
      <c r="AM84" s="151">
        <v>0</v>
      </c>
      <c r="AN84" s="151">
        <v>0</v>
      </c>
      <c r="AO84" s="151">
        <v>0</v>
      </c>
      <c r="AP84" s="151">
        <v>0</v>
      </c>
      <c r="AQ84" s="151">
        <v>0</v>
      </c>
      <c r="AR84" s="151">
        <v>0</v>
      </c>
      <c r="AS84" s="151">
        <v>0</v>
      </c>
      <c r="AT84" s="151">
        <v>0</v>
      </c>
      <c r="AU84" s="151">
        <v>0</v>
      </c>
      <c r="AV84" s="151">
        <v>0</v>
      </c>
      <c r="AW84" s="151">
        <v>0</v>
      </c>
      <c r="AX84" s="151">
        <v>0</v>
      </c>
      <c r="AY84" s="151">
        <v>0</v>
      </c>
      <c r="AZ84" s="151">
        <v>0</v>
      </c>
      <c r="BA84" s="10"/>
      <c r="BB84" s="10"/>
      <c r="BC84" s="10"/>
      <c r="BD84" s="10"/>
      <c r="BE84" s="10"/>
      <c r="BF84" s="10"/>
      <c r="BG84" s="10"/>
      <c r="BH84" s="10"/>
      <c r="BI84" s="10"/>
      <c r="BJ84" s="10"/>
      <c r="BK84" s="10"/>
      <c r="BL84" s="10"/>
      <c r="BM84" s="10"/>
      <c r="BN84" s="10"/>
      <c r="BO84" s="10"/>
      <c r="BP84" s="10"/>
      <c r="BQ84" s="10"/>
      <c r="BR84" s="10"/>
      <c r="BS84" s="10"/>
    </row>
    <row r="85" spans="1:71" ht="16.5" hidden="1" customHeight="1" x14ac:dyDescent="0.3">
      <c r="A85" s="151" t="s">
        <v>1013</v>
      </c>
      <c r="B85" s="151">
        <v>12226</v>
      </c>
      <c r="C85" s="151">
        <v>10921</v>
      </c>
      <c r="D85" s="151">
        <v>9036</v>
      </c>
      <c r="E85" s="151">
        <v>11382</v>
      </c>
      <c r="F85" s="151">
        <v>11376</v>
      </c>
      <c r="G85" s="151">
        <v>11337</v>
      </c>
      <c r="H85" s="151">
        <v>0</v>
      </c>
      <c r="I85" s="151">
        <v>0</v>
      </c>
      <c r="J85" s="151">
        <v>0</v>
      </c>
      <c r="K85" s="151">
        <v>0</v>
      </c>
      <c r="L85" s="151">
        <v>0</v>
      </c>
      <c r="M85" s="151">
        <v>0</v>
      </c>
      <c r="N85" s="151">
        <v>127093</v>
      </c>
      <c r="O85" s="151">
        <v>126373</v>
      </c>
      <c r="P85" s="151">
        <v>137597</v>
      </c>
      <c r="Q85" s="151">
        <v>146718.09</v>
      </c>
      <c r="R85" s="151">
        <v>157933</v>
      </c>
      <c r="S85" s="151">
        <v>174194</v>
      </c>
      <c r="T85" s="151">
        <v>189871</v>
      </c>
      <c r="U85" s="151">
        <v>205803.78</v>
      </c>
      <c r="V85" s="151">
        <v>7529459</v>
      </c>
      <c r="W85" s="151">
        <v>7542576</v>
      </c>
      <c r="X85" s="151">
        <v>7556625</v>
      </c>
      <c r="Y85" s="151">
        <v>269491.75300000003</v>
      </c>
      <c r="Z85" s="151">
        <v>3949176</v>
      </c>
      <c r="AA85" s="151">
        <v>4043258</v>
      </c>
      <c r="AB85" s="151">
        <v>4169394</v>
      </c>
      <c r="AC85" s="151">
        <v>601655.75100000005</v>
      </c>
      <c r="AD85" s="151">
        <v>666962</v>
      </c>
      <c r="AE85" s="151">
        <v>739505</v>
      </c>
      <c r="AF85" s="151">
        <v>836992</v>
      </c>
      <c r="AG85" s="151">
        <v>20864547.280999999</v>
      </c>
      <c r="AH85" s="151">
        <v>21129815</v>
      </c>
      <c r="AI85" s="151">
        <v>82488313</v>
      </c>
      <c r="AJ85" s="151">
        <v>83131967</v>
      </c>
      <c r="AK85" s="151">
        <v>73806185.127000004</v>
      </c>
      <c r="AL85" s="151">
        <v>74357710</v>
      </c>
      <c r="AM85" s="151">
        <v>74924449</v>
      </c>
      <c r="AN85" s="151">
        <v>71544545</v>
      </c>
      <c r="AO85" s="151">
        <v>61964622.432999998</v>
      </c>
      <c r="AP85" s="151">
        <v>2329719</v>
      </c>
      <c r="AQ85" s="151">
        <v>62861042</v>
      </c>
      <c r="AR85" s="151">
        <v>65376818</v>
      </c>
      <c r="AS85" s="151">
        <v>2272417.63</v>
      </c>
      <c r="AT85" s="151">
        <v>66180381</v>
      </c>
      <c r="AU85" s="151">
        <v>66586854</v>
      </c>
      <c r="AV85" s="151">
        <v>42679118</v>
      </c>
      <c r="AW85" s="151">
        <v>42988203.240000002</v>
      </c>
      <c r="AX85" s="151">
        <v>5718546</v>
      </c>
      <c r="AY85" s="151">
        <v>5777938</v>
      </c>
      <c r="AZ85" s="151">
        <v>51613695</v>
      </c>
      <c r="BA85" s="10"/>
      <c r="BB85" s="10"/>
      <c r="BC85" s="10"/>
      <c r="BD85" s="10"/>
      <c r="BE85" s="10"/>
      <c r="BF85" s="10"/>
      <c r="BG85" s="10"/>
      <c r="BH85" s="10"/>
      <c r="BI85" s="10"/>
      <c r="BJ85" s="10"/>
      <c r="BK85" s="10"/>
      <c r="BL85" s="10"/>
      <c r="BM85" s="10"/>
      <c r="BN85" s="10"/>
      <c r="BO85" s="10"/>
      <c r="BP85" s="10"/>
      <c r="BQ85" s="10"/>
      <c r="BR85" s="10"/>
      <c r="BS85" s="10"/>
    </row>
    <row r="86" spans="1:71" ht="16.5" hidden="1" customHeight="1" x14ac:dyDescent="0.3">
      <c r="A86" s="151" t="s">
        <v>1014</v>
      </c>
      <c r="B86" s="151">
        <v>0</v>
      </c>
      <c r="C86" s="151">
        <v>0</v>
      </c>
      <c r="D86" s="151">
        <v>0</v>
      </c>
      <c r="E86" s="151">
        <v>0</v>
      </c>
      <c r="F86" s="151">
        <v>0</v>
      </c>
      <c r="G86" s="151">
        <v>11337</v>
      </c>
      <c r="H86" s="151">
        <v>0</v>
      </c>
      <c r="I86" s="151">
        <v>0</v>
      </c>
      <c r="J86" s="151">
        <v>0</v>
      </c>
      <c r="K86" s="151">
        <v>0</v>
      </c>
      <c r="L86" s="151">
        <v>0</v>
      </c>
      <c r="M86" s="151">
        <v>0</v>
      </c>
      <c r="N86" s="151">
        <v>127093</v>
      </c>
      <c r="O86" s="151">
        <v>0</v>
      </c>
      <c r="P86" s="151">
        <v>0</v>
      </c>
      <c r="Q86" s="151">
        <v>0</v>
      </c>
      <c r="R86" s="151">
        <v>0</v>
      </c>
      <c r="S86" s="151">
        <v>0</v>
      </c>
      <c r="T86" s="151">
        <v>0</v>
      </c>
      <c r="U86" s="151">
        <v>0</v>
      </c>
      <c r="V86" s="151">
        <v>0</v>
      </c>
      <c r="W86" s="151">
        <v>7542576</v>
      </c>
      <c r="X86" s="151">
        <v>0</v>
      </c>
      <c r="Y86" s="151">
        <v>0</v>
      </c>
      <c r="Z86" s="151">
        <v>0</v>
      </c>
      <c r="AA86" s="151">
        <v>0</v>
      </c>
      <c r="AB86" s="151">
        <v>0</v>
      </c>
      <c r="AC86" s="151">
        <v>0</v>
      </c>
      <c r="AD86" s="151">
        <v>0</v>
      </c>
      <c r="AE86" s="151">
        <v>0</v>
      </c>
      <c r="AF86" s="151">
        <v>0</v>
      </c>
      <c r="AG86" s="151">
        <v>0</v>
      </c>
      <c r="AH86" s="151">
        <v>0</v>
      </c>
      <c r="AI86" s="151">
        <v>82488313</v>
      </c>
      <c r="AJ86" s="151">
        <v>0</v>
      </c>
      <c r="AK86" s="151">
        <v>0</v>
      </c>
      <c r="AL86" s="151">
        <v>0</v>
      </c>
      <c r="AM86" s="151">
        <v>0</v>
      </c>
      <c r="AN86" s="151">
        <v>0</v>
      </c>
      <c r="AO86" s="151">
        <v>0</v>
      </c>
      <c r="AP86" s="151">
        <v>2329719</v>
      </c>
      <c r="AQ86" s="151">
        <v>0</v>
      </c>
      <c r="AR86" s="151">
        <v>0</v>
      </c>
      <c r="AS86" s="151">
        <v>0</v>
      </c>
      <c r="AT86" s="151">
        <v>0</v>
      </c>
      <c r="AU86" s="151">
        <v>0</v>
      </c>
      <c r="AV86" s="151">
        <v>0</v>
      </c>
      <c r="AW86" s="151">
        <v>0</v>
      </c>
      <c r="AX86" s="151">
        <v>5718546</v>
      </c>
      <c r="AY86" s="151">
        <v>5777938</v>
      </c>
      <c r="AZ86" s="151">
        <v>0</v>
      </c>
      <c r="BA86" s="10"/>
      <c r="BB86" s="10"/>
      <c r="BC86" s="10"/>
      <c r="BD86" s="10"/>
      <c r="BE86" s="10"/>
      <c r="BF86" s="10"/>
      <c r="BG86" s="10"/>
      <c r="BH86" s="10"/>
      <c r="BI86" s="10"/>
      <c r="BJ86" s="10"/>
      <c r="BK86" s="10"/>
      <c r="BL86" s="10"/>
      <c r="BM86" s="10"/>
      <c r="BN86" s="10"/>
      <c r="BO86" s="10"/>
      <c r="BP86" s="10"/>
      <c r="BQ86" s="10"/>
      <c r="BR86" s="10"/>
      <c r="BS86" s="10"/>
    </row>
    <row r="87" spans="1:71" ht="16.5" hidden="1" customHeight="1" x14ac:dyDescent="0.3">
      <c r="A87" s="151" t="s">
        <v>1015</v>
      </c>
      <c r="B87" s="151">
        <v>22237445</v>
      </c>
      <c r="C87" s="151">
        <v>26271869</v>
      </c>
      <c r="D87" s="151">
        <v>26144054</v>
      </c>
      <c r="E87" s="151">
        <v>29785808</v>
      </c>
      <c r="F87" s="151">
        <v>37042929</v>
      </c>
      <c r="G87" s="151">
        <v>36752337</v>
      </c>
      <c r="H87" s="151">
        <v>37231191</v>
      </c>
      <c r="I87" s="151">
        <v>36631623</v>
      </c>
      <c r="J87" s="151">
        <v>35998623</v>
      </c>
      <c r="K87" s="151">
        <v>36368049</v>
      </c>
      <c r="L87" s="151">
        <v>31970410</v>
      </c>
      <c r="M87" s="151">
        <v>20488644</v>
      </c>
      <c r="N87" s="151">
        <v>21728859</v>
      </c>
      <c r="O87" s="151">
        <v>21484097</v>
      </c>
      <c r="P87" s="151">
        <v>16509173</v>
      </c>
      <c r="Q87" s="151">
        <v>17474324.73</v>
      </c>
      <c r="R87" s="151">
        <v>17493653</v>
      </c>
      <c r="S87" s="151">
        <v>14634096</v>
      </c>
      <c r="T87" s="151">
        <v>12518650</v>
      </c>
      <c r="U87" s="151">
        <v>21138419.759</v>
      </c>
      <c r="V87" s="151">
        <v>22439526</v>
      </c>
      <c r="W87" s="151">
        <v>22239679</v>
      </c>
      <c r="X87" s="151">
        <v>22303729</v>
      </c>
      <c r="Y87" s="151">
        <v>20641888.489</v>
      </c>
      <c r="Z87" s="151">
        <v>20579300</v>
      </c>
      <c r="AA87" s="151">
        <v>42042619</v>
      </c>
      <c r="AB87" s="151">
        <v>42198231</v>
      </c>
      <c r="AC87" s="151">
        <v>36579690.151000001</v>
      </c>
      <c r="AD87" s="151">
        <v>35895108</v>
      </c>
      <c r="AE87" s="151">
        <v>36074461</v>
      </c>
      <c r="AF87" s="151">
        <v>36079327</v>
      </c>
      <c r="AG87" s="151">
        <v>75734998.906000003</v>
      </c>
      <c r="AH87" s="151">
        <v>75193110</v>
      </c>
      <c r="AI87" s="151">
        <v>160943124</v>
      </c>
      <c r="AJ87" s="151">
        <v>166498690</v>
      </c>
      <c r="AK87" s="151">
        <v>163633988.25600001</v>
      </c>
      <c r="AL87" s="151">
        <v>167790787</v>
      </c>
      <c r="AM87" s="151">
        <v>168164526</v>
      </c>
      <c r="AN87" s="151">
        <v>165458311</v>
      </c>
      <c r="AO87" s="151">
        <v>164039790.868</v>
      </c>
      <c r="AP87" s="151">
        <v>164734169</v>
      </c>
      <c r="AQ87" s="151">
        <v>157401428</v>
      </c>
      <c r="AR87" s="151">
        <v>161577136</v>
      </c>
      <c r="AS87" s="151">
        <v>160071948.88999999</v>
      </c>
      <c r="AT87" s="151">
        <v>160500445</v>
      </c>
      <c r="AU87" s="151">
        <v>155489060</v>
      </c>
      <c r="AV87" s="151">
        <v>130234621</v>
      </c>
      <c r="AW87" s="151">
        <v>115019652.29000001</v>
      </c>
      <c r="AX87" s="151">
        <v>184363051</v>
      </c>
      <c r="AY87" s="151">
        <v>181240580</v>
      </c>
      <c r="AZ87" s="151">
        <v>182282176</v>
      </c>
      <c r="BA87" s="10"/>
      <c r="BB87" s="10"/>
      <c r="BC87" s="10"/>
      <c r="BD87" s="10"/>
      <c r="BE87" s="10"/>
      <c r="BF87" s="10"/>
      <c r="BG87" s="10"/>
      <c r="BH87" s="10"/>
      <c r="BI87" s="10"/>
      <c r="BJ87" s="10"/>
      <c r="BK87" s="10"/>
      <c r="BL87" s="10"/>
      <c r="BM87" s="10"/>
      <c r="BN87" s="10"/>
      <c r="BO87" s="10"/>
      <c r="BP87" s="10"/>
      <c r="BQ87" s="10"/>
      <c r="BR87" s="10"/>
      <c r="BS87" s="10"/>
    </row>
    <row r="88" spans="1:71" ht="16.5" hidden="1" customHeight="1" x14ac:dyDescent="0.3">
      <c r="A88" s="151" t="s">
        <v>798</v>
      </c>
      <c r="B88" s="151">
        <v>51937335</v>
      </c>
      <c r="C88" s="151">
        <v>51592948</v>
      </c>
      <c r="D88" s="151">
        <v>54198671</v>
      </c>
      <c r="E88" s="151">
        <v>54645644</v>
      </c>
      <c r="F88" s="151">
        <v>59595972</v>
      </c>
      <c r="G88" s="151">
        <v>59202614</v>
      </c>
      <c r="H88" s="151">
        <v>55658963</v>
      </c>
      <c r="I88" s="151">
        <v>53214706</v>
      </c>
      <c r="J88" s="151">
        <v>55762766</v>
      </c>
      <c r="K88" s="151">
        <v>56281850</v>
      </c>
      <c r="L88" s="151">
        <v>56547217</v>
      </c>
      <c r="M88" s="151">
        <v>55977747</v>
      </c>
      <c r="N88" s="151">
        <v>72053058</v>
      </c>
      <c r="O88" s="151">
        <v>61281172</v>
      </c>
      <c r="P88" s="151">
        <v>58907463</v>
      </c>
      <c r="Q88" s="151">
        <v>47208765.979999997</v>
      </c>
      <c r="R88" s="151">
        <v>62478045</v>
      </c>
      <c r="S88" s="151">
        <v>51682125</v>
      </c>
      <c r="T88" s="151">
        <v>50112581</v>
      </c>
      <c r="U88" s="151">
        <v>57426045.884999998</v>
      </c>
      <c r="V88" s="151">
        <v>77565879</v>
      </c>
      <c r="W88" s="151">
        <v>60775263</v>
      </c>
      <c r="X88" s="151">
        <v>64547547</v>
      </c>
      <c r="Y88" s="151">
        <v>66133124.230999999</v>
      </c>
      <c r="Z88" s="151">
        <v>77592682</v>
      </c>
      <c r="AA88" s="151">
        <v>83693315</v>
      </c>
      <c r="AB88" s="151">
        <v>83504560</v>
      </c>
      <c r="AC88" s="151">
        <v>79485808.491999999</v>
      </c>
      <c r="AD88" s="151">
        <v>99742796</v>
      </c>
      <c r="AE88" s="151">
        <v>81832359</v>
      </c>
      <c r="AF88" s="151">
        <v>92572658</v>
      </c>
      <c r="AG88" s="151">
        <v>133268291.389</v>
      </c>
      <c r="AH88" s="151">
        <v>156290705</v>
      </c>
      <c r="AI88" s="151">
        <v>223839083</v>
      </c>
      <c r="AJ88" s="151">
        <v>235277609</v>
      </c>
      <c r="AK88" s="151">
        <v>232962016.479</v>
      </c>
      <c r="AL88" s="151">
        <v>241491220</v>
      </c>
      <c r="AM88" s="151">
        <v>236504762</v>
      </c>
      <c r="AN88" s="151">
        <v>237838419</v>
      </c>
      <c r="AO88" s="151">
        <v>233640566.54499999</v>
      </c>
      <c r="AP88" s="151">
        <v>238749366</v>
      </c>
      <c r="AQ88" s="151">
        <v>226696322</v>
      </c>
      <c r="AR88" s="151">
        <v>240570486</v>
      </c>
      <c r="AS88" s="151">
        <v>232836404.69999999</v>
      </c>
      <c r="AT88" s="151">
        <v>239864965</v>
      </c>
      <c r="AU88" s="151">
        <v>223078030</v>
      </c>
      <c r="AV88" s="151">
        <v>221494661</v>
      </c>
      <c r="AW88" s="151">
        <v>220274952.10600001</v>
      </c>
      <c r="AX88" s="151">
        <v>309943676</v>
      </c>
      <c r="AY88" s="151">
        <v>296377565</v>
      </c>
      <c r="AZ88" s="151">
        <v>285170845</v>
      </c>
      <c r="BA88" s="10"/>
      <c r="BB88" s="10"/>
      <c r="BC88" s="10"/>
      <c r="BD88" s="10"/>
      <c r="BE88" s="10"/>
      <c r="BF88" s="10"/>
      <c r="BG88" s="10"/>
      <c r="BH88" s="10"/>
      <c r="BI88" s="10"/>
      <c r="BJ88" s="10"/>
      <c r="BK88" s="10"/>
      <c r="BL88" s="10"/>
      <c r="BM88" s="10"/>
      <c r="BN88" s="10"/>
      <c r="BO88" s="10"/>
      <c r="BP88" s="10"/>
      <c r="BQ88" s="10"/>
      <c r="BR88" s="10"/>
      <c r="BS88" s="10"/>
    </row>
    <row r="89" spans="1:71" ht="16.5" hidden="1" customHeight="1" x14ac:dyDescent="0.3">
      <c r="A89" s="151"/>
      <c r="B89" s="151"/>
      <c r="C89" s="151"/>
      <c r="D89" s="151"/>
      <c r="E89" s="151"/>
      <c r="F89" s="151"/>
      <c r="G89" s="151"/>
      <c r="H89" s="151"/>
      <c r="I89" s="151"/>
      <c r="J89" s="151"/>
      <c r="K89" s="151"/>
      <c r="L89" s="151"/>
      <c r="M89" s="151"/>
      <c r="N89" s="151"/>
      <c r="O89" s="151"/>
      <c r="P89" s="151"/>
      <c r="Q89" s="151"/>
      <c r="R89" s="151"/>
      <c r="S89" s="151"/>
      <c r="T89" s="151"/>
      <c r="U89" s="151"/>
      <c r="V89" s="151"/>
      <c r="W89" s="151"/>
      <c r="X89" s="151"/>
      <c r="Y89" s="151"/>
      <c r="Z89" s="151"/>
      <c r="AA89" s="151"/>
      <c r="AB89" s="151"/>
      <c r="AC89" s="151"/>
      <c r="AD89" s="151"/>
      <c r="AE89" s="151"/>
      <c r="AF89" s="151"/>
      <c r="AG89" s="151"/>
      <c r="AH89" s="151"/>
      <c r="AI89" s="151"/>
      <c r="AJ89" s="151"/>
      <c r="AK89" s="151"/>
      <c r="AL89" s="151"/>
      <c r="AM89" s="151"/>
      <c r="AN89" s="151"/>
      <c r="AO89" s="151"/>
      <c r="AP89" s="151"/>
      <c r="AQ89" s="151"/>
      <c r="AR89" s="151"/>
      <c r="AS89" s="151"/>
      <c r="AT89" s="151"/>
      <c r="AU89" s="151"/>
      <c r="AV89" s="151"/>
      <c r="AW89" s="151"/>
      <c r="AX89" s="151"/>
      <c r="AY89" s="151"/>
      <c r="AZ89" s="151"/>
      <c r="BA89" s="10"/>
      <c r="BB89" s="10"/>
      <c r="BC89" s="10"/>
      <c r="BD89" s="10"/>
      <c r="BE89" s="10"/>
      <c r="BF89" s="10"/>
      <c r="BG89" s="10"/>
      <c r="BH89" s="10"/>
      <c r="BI89" s="10"/>
      <c r="BJ89" s="10"/>
      <c r="BK89" s="10"/>
      <c r="BL89" s="10"/>
      <c r="BM89" s="10"/>
      <c r="BN89" s="10"/>
      <c r="BO89" s="10"/>
      <c r="BP89" s="10"/>
      <c r="BQ89" s="10"/>
      <c r="BR89" s="10"/>
      <c r="BS89" s="10"/>
    </row>
    <row r="90" spans="1:71" ht="16.5" hidden="1" customHeight="1" x14ac:dyDescent="0.3">
      <c r="A90" s="151" t="s">
        <v>799</v>
      </c>
      <c r="B90" s="151"/>
      <c r="C90" s="151"/>
      <c r="D90" s="151"/>
      <c r="E90" s="151"/>
      <c r="F90" s="151"/>
      <c r="G90" s="151"/>
      <c r="H90" s="151"/>
      <c r="I90" s="151"/>
      <c r="J90" s="151"/>
      <c r="K90" s="151"/>
      <c r="L90" s="151"/>
      <c r="M90" s="151"/>
      <c r="N90" s="151"/>
      <c r="O90" s="151"/>
      <c r="P90" s="151"/>
      <c r="Q90" s="151"/>
      <c r="R90" s="151"/>
      <c r="S90" s="151"/>
      <c r="T90" s="151"/>
      <c r="U90" s="151"/>
      <c r="V90" s="151"/>
      <c r="W90" s="151"/>
      <c r="X90" s="151"/>
      <c r="Y90" s="151"/>
      <c r="Z90" s="151"/>
      <c r="AA90" s="151"/>
      <c r="AB90" s="151"/>
      <c r="AC90" s="151"/>
      <c r="AD90" s="151"/>
      <c r="AE90" s="151"/>
      <c r="AF90" s="151"/>
      <c r="AG90" s="151"/>
      <c r="AH90" s="151"/>
      <c r="AI90" s="151"/>
      <c r="AJ90" s="151"/>
      <c r="AK90" s="151"/>
      <c r="AL90" s="151"/>
      <c r="AM90" s="151"/>
      <c r="AN90" s="151"/>
      <c r="AO90" s="151"/>
      <c r="AP90" s="151"/>
      <c r="AQ90" s="151"/>
      <c r="AR90" s="151"/>
      <c r="AS90" s="151"/>
      <c r="AT90" s="151"/>
      <c r="AU90" s="151"/>
      <c r="AV90" s="151"/>
      <c r="AW90" s="151"/>
      <c r="AX90" s="151"/>
      <c r="AY90" s="151"/>
      <c r="AZ90" s="151"/>
      <c r="BA90" s="10"/>
      <c r="BB90" s="10"/>
      <c r="BC90" s="10"/>
      <c r="BD90" s="10"/>
      <c r="BE90" s="10"/>
      <c r="BF90" s="10"/>
      <c r="BG90" s="10"/>
      <c r="BH90" s="10"/>
      <c r="BI90" s="10"/>
      <c r="BJ90" s="10"/>
      <c r="BK90" s="10"/>
      <c r="BL90" s="10"/>
      <c r="BM90" s="10"/>
      <c r="BN90" s="10"/>
      <c r="BO90" s="10"/>
      <c r="BP90" s="10"/>
      <c r="BQ90" s="10"/>
      <c r="BR90" s="10"/>
      <c r="BS90" s="10"/>
    </row>
    <row r="91" spans="1:71" ht="16.5" hidden="1" customHeight="1" x14ac:dyDescent="0.3">
      <c r="A91" s="151" t="s">
        <v>800</v>
      </c>
      <c r="B91" s="151">
        <v>4997460</v>
      </c>
      <c r="C91" s="151">
        <v>4997460</v>
      </c>
      <c r="D91" s="151">
        <v>4997460</v>
      </c>
      <c r="E91" s="151">
        <v>4997460</v>
      </c>
      <c r="F91" s="151">
        <v>4997460</v>
      </c>
      <c r="G91" s="151">
        <v>4997460</v>
      </c>
      <c r="H91" s="151">
        <v>4997460</v>
      </c>
      <c r="I91" s="151">
        <v>4997460</v>
      </c>
      <c r="J91" s="151">
        <v>4997460</v>
      </c>
      <c r="K91" s="151">
        <v>4997460</v>
      </c>
      <c r="L91" s="151">
        <v>4997460</v>
      </c>
      <c r="M91" s="151">
        <v>4997460</v>
      </c>
      <c r="N91" s="151">
        <v>4997460</v>
      </c>
      <c r="O91" s="151">
        <v>4997460</v>
      </c>
      <c r="P91" s="151">
        <v>4997460</v>
      </c>
      <c r="Q91" s="151">
        <v>4997459.8</v>
      </c>
      <c r="R91" s="151">
        <v>4997460</v>
      </c>
      <c r="S91" s="151">
        <v>4997460</v>
      </c>
      <c r="T91" s="151">
        <v>4997460</v>
      </c>
      <c r="U91" s="151">
        <v>4997459.8</v>
      </c>
      <c r="V91" s="151">
        <v>4997460</v>
      </c>
      <c r="W91" s="151">
        <v>4997460</v>
      </c>
      <c r="X91" s="151">
        <v>4997460</v>
      </c>
      <c r="Y91" s="151">
        <v>4997459.8</v>
      </c>
      <c r="Z91" s="151">
        <v>4997460</v>
      </c>
      <c r="AA91" s="151">
        <v>4997460</v>
      </c>
      <c r="AB91" s="151">
        <v>4997460</v>
      </c>
      <c r="AC91" s="151">
        <v>4997459.8</v>
      </c>
      <c r="AD91" s="151">
        <v>4997460</v>
      </c>
      <c r="AE91" s="151">
        <v>4997460</v>
      </c>
      <c r="AF91" s="151">
        <v>4997460</v>
      </c>
      <c r="AG91" s="151">
        <v>4997459.8</v>
      </c>
      <c r="AH91" s="151">
        <v>4997460</v>
      </c>
      <c r="AI91" s="151">
        <v>4997460</v>
      </c>
      <c r="AJ91" s="151">
        <v>4997460</v>
      </c>
      <c r="AK91" s="151">
        <v>4997459.8</v>
      </c>
      <c r="AL91" s="151">
        <v>4997460</v>
      </c>
      <c r="AM91" s="151">
        <v>4997460</v>
      </c>
      <c r="AN91" s="151">
        <v>4997460</v>
      </c>
      <c r="AO91" s="151">
        <v>4997459.8</v>
      </c>
      <c r="AP91" s="151">
        <v>4997460</v>
      </c>
      <c r="AQ91" s="151">
        <v>4997460</v>
      </c>
      <c r="AR91" s="151">
        <v>4997460</v>
      </c>
      <c r="AS91" s="151">
        <v>4997459.8</v>
      </c>
      <c r="AT91" s="151">
        <v>4997460</v>
      </c>
      <c r="AU91" s="151">
        <v>4997460</v>
      </c>
      <c r="AV91" s="151">
        <v>4997460</v>
      </c>
      <c r="AW91" s="151">
        <v>4997459.8</v>
      </c>
      <c r="AX91" s="151">
        <v>4997460</v>
      </c>
      <c r="AY91" s="151">
        <v>4997460</v>
      </c>
      <c r="AZ91" s="151">
        <v>4997460</v>
      </c>
      <c r="BA91" s="10"/>
      <c r="BB91" s="10"/>
      <c r="BC91" s="10"/>
      <c r="BD91" s="10"/>
      <c r="BE91" s="10"/>
      <c r="BF91" s="10"/>
      <c r="BG91" s="10"/>
      <c r="BH91" s="10"/>
      <c r="BI91" s="10"/>
      <c r="BJ91" s="10"/>
      <c r="BK91" s="10"/>
      <c r="BL91" s="10"/>
      <c r="BM91" s="10"/>
      <c r="BN91" s="10"/>
      <c r="BO91" s="10"/>
      <c r="BP91" s="10"/>
      <c r="BQ91" s="10"/>
      <c r="BR91" s="10"/>
      <c r="BS91" s="10"/>
    </row>
    <row r="92" spans="1:71" ht="16.5" hidden="1" customHeight="1" x14ac:dyDescent="0.3">
      <c r="A92" s="151" t="s">
        <v>801</v>
      </c>
      <c r="B92" s="151">
        <v>4997460</v>
      </c>
      <c r="C92" s="151">
        <v>4997460</v>
      </c>
      <c r="D92" s="151">
        <v>4997460</v>
      </c>
      <c r="E92" s="151">
        <v>4997460</v>
      </c>
      <c r="F92" s="151">
        <v>4997460</v>
      </c>
      <c r="G92" s="151">
        <v>4997460</v>
      </c>
      <c r="H92" s="151">
        <v>4997460</v>
      </c>
      <c r="I92" s="151">
        <v>4997460</v>
      </c>
      <c r="J92" s="151">
        <v>4997460</v>
      </c>
      <c r="K92" s="151">
        <v>4997460</v>
      </c>
      <c r="L92" s="151">
        <v>4997460</v>
      </c>
      <c r="M92" s="151">
        <v>4997460</v>
      </c>
      <c r="N92" s="151">
        <v>4997460</v>
      </c>
      <c r="O92" s="151">
        <v>4997460</v>
      </c>
      <c r="P92" s="151">
        <v>4997460</v>
      </c>
      <c r="Q92" s="151">
        <v>4997459.8</v>
      </c>
      <c r="R92" s="151">
        <v>4997460</v>
      </c>
      <c r="S92" s="151">
        <v>4997460</v>
      </c>
      <c r="T92" s="151">
        <v>4997460</v>
      </c>
      <c r="U92" s="151">
        <v>4997459.8</v>
      </c>
      <c r="V92" s="151">
        <v>4997460</v>
      </c>
      <c r="W92" s="151">
        <v>4997460</v>
      </c>
      <c r="X92" s="151">
        <v>4997460</v>
      </c>
      <c r="Y92" s="151">
        <v>4997459.8</v>
      </c>
      <c r="Z92" s="151">
        <v>4997460</v>
      </c>
      <c r="AA92" s="151">
        <v>4997460</v>
      </c>
      <c r="AB92" s="151">
        <v>4997460</v>
      </c>
      <c r="AC92" s="151">
        <v>4997459.8</v>
      </c>
      <c r="AD92" s="151">
        <v>4997460</v>
      </c>
      <c r="AE92" s="151">
        <v>4997460</v>
      </c>
      <c r="AF92" s="151">
        <v>4997460</v>
      </c>
      <c r="AG92" s="151">
        <v>4997459.8</v>
      </c>
      <c r="AH92" s="151">
        <v>4997460</v>
      </c>
      <c r="AI92" s="151">
        <v>4997460</v>
      </c>
      <c r="AJ92" s="151">
        <v>4997460</v>
      </c>
      <c r="AK92" s="151">
        <v>4997459.8</v>
      </c>
      <c r="AL92" s="151">
        <v>4997460</v>
      </c>
      <c r="AM92" s="151">
        <v>4997460</v>
      </c>
      <c r="AN92" s="151">
        <v>4997460</v>
      </c>
      <c r="AO92" s="151">
        <v>4997459.8</v>
      </c>
      <c r="AP92" s="151">
        <v>4997460</v>
      </c>
      <c r="AQ92" s="151">
        <v>4997460</v>
      </c>
      <c r="AR92" s="151">
        <v>4997460</v>
      </c>
      <c r="AS92" s="151">
        <v>4997459.8</v>
      </c>
      <c r="AT92" s="151">
        <v>4997460</v>
      </c>
      <c r="AU92" s="151">
        <v>4997460</v>
      </c>
      <c r="AV92" s="151">
        <v>4997460</v>
      </c>
      <c r="AW92" s="151">
        <v>4997459.8</v>
      </c>
      <c r="AX92" s="151">
        <v>4997460</v>
      </c>
      <c r="AY92" s="151">
        <v>4997460</v>
      </c>
      <c r="AZ92" s="151">
        <v>4997460</v>
      </c>
      <c r="BA92" s="10"/>
      <c r="BB92" s="10"/>
      <c r="BC92" s="10"/>
      <c r="BD92" s="10"/>
      <c r="BE92" s="10"/>
      <c r="BF92" s="10"/>
      <c r="BG92" s="10"/>
      <c r="BH92" s="10"/>
      <c r="BI92" s="10"/>
      <c r="BJ92" s="10"/>
      <c r="BK92" s="10"/>
      <c r="BL92" s="10"/>
      <c r="BM92" s="10"/>
      <c r="BN92" s="10"/>
      <c r="BO92" s="10"/>
      <c r="BP92" s="10"/>
      <c r="BQ92" s="10"/>
      <c r="BR92" s="10"/>
      <c r="BS92" s="10"/>
    </row>
    <row r="93" spans="1:71" ht="16.5" hidden="1" customHeight="1" x14ac:dyDescent="0.3">
      <c r="A93" s="151" t="s">
        <v>802</v>
      </c>
      <c r="B93" s="151">
        <v>2960311</v>
      </c>
      <c r="C93" s="151">
        <v>2961387</v>
      </c>
      <c r="D93" s="151">
        <v>2961740</v>
      </c>
      <c r="E93" s="151">
        <v>2961740</v>
      </c>
      <c r="F93" s="151">
        <v>2961749</v>
      </c>
      <c r="G93" s="151">
        <v>2962462</v>
      </c>
      <c r="H93" s="151">
        <v>2963391</v>
      </c>
      <c r="I93" s="151">
        <v>2965443</v>
      </c>
      <c r="J93" s="151">
        <v>2965899</v>
      </c>
      <c r="K93" s="151">
        <v>2966472</v>
      </c>
      <c r="L93" s="151">
        <v>2968178</v>
      </c>
      <c r="M93" s="151">
        <v>2970076</v>
      </c>
      <c r="N93" s="151">
        <v>2970688</v>
      </c>
      <c r="O93" s="151">
        <v>2973095</v>
      </c>
      <c r="P93" s="151">
        <v>2973095</v>
      </c>
      <c r="Q93" s="151">
        <v>2973095.33</v>
      </c>
      <c r="R93" s="151">
        <v>2973095</v>
      </c>
      <c r="S93" s="151">
        <v>2973095</v>
      </c>
      <c r="T93" s="151">
        <v>2973095</v>
      </c>
      <c r="U93" s="151">
        <v>2973095.33</v>
      </c>
      <c r="V93" s="151">
        <v>2973095</v>
      </c>
      <c r="W93" s="151">
        <v>2973095</v>
      </c>
      <c r="X93" s="151">
        <v>2973095</v>
      </c>
      <c r="Y93" s="151">
        <v>2973095.33</v>
      </c>
      <c r="Z93" s="151">
        <v>2973095</v>
      </c>
      <c r="AA93" s="151">
        <v>2973095</v>
      </c>
      <c r="AB93" s="151">
        <v>2973095</v>
      </c>
      <c r="AC93" s="151">
        <v>2973095.33</v>
      </c>
      <c r="AD93" s="151">
        <v>2973095</v>
      </c>
      <c r="AE93" s="151">
        <v>2973095</v>
      </c>
      <c r="AF93" s="151">
        <v>2973095</v>
      </c>
      <c r="AG93" s="151">
        <v>2973095.33</v>
      </c>
      <c r="AH93" s="151">
        <v>2973095</v>
      </c>
      <c r="AI93" s="151">
        <v>2973095</v>
      </c>
      <c r="AJ93" s="151">
        <v>2973095</v>
      </c>
      <c r="AK93" s="151">
        <v>2973095.33</v>
      </c>
      <c r="AL93" s="151">
        <v>2973095</v>
      </c>
      <c r="AM93" s="151">
        <v>2973095</v>
      </c>
      <c r="AN93" s="151">
        <v>2973095</v>
      </c>
      <c r="AO93" s="151">
        <v>2973095.33</v>
      </c>
      <c r="AP93" s="151">
        <v>2973095</v>
      </c>
      <c r="AQ93" s="151">
        <v>2973095</v>
      </c>
      <c r="AR93" s="151">
        <v>2973095</v>
      </c>
      <c r="AS93" s="151">
        <v>2973095.33</v>
      </c>
      <c r="AT93" s="151">
        <v>2973095</v>
      </c>
      <c r="AU93" s="151">
        <v>2973178</v>
      </c>
      <c r="AV93" s="151">
        <v>2973178</v>
      </c>
      <c r="AW93" s="151">
        <v>2973178.6320000002</v>
      </c>
      <c r="AX93" s="151">
        <v>2973178</v>
      </c>
      <c r="AY93" s="151">
        <v>2973554</v>
      </c>
      <c r="AZ93" s="151">
        <v>2973554</v>
      </c>
      <c r="BA93" s="10"/>
      <c r="BB93" s="10"/>
      <c r="BC93" s="10"/>
      <c r="BD93" s="10"/>
      <c r="BE93" s="10"/>
      <c r="BF93" s="10"/>
      <c r="BG93" s="10"/>
      <c r="BH93" s="10"/>
      <c r="BI93" s="10"/>
      <c r="BJ93" s="10"/>
      <c r="BK93" s="10"/>
      <c r="BL93" s="10"/>
      <c r="BM93" s="10"/>
      <c r="BN93" s="10"/>
      <c r="BO93" s="10"/>
      <c r="BP93" s="10"/>
      <c r="BQ93" s="10"/>
      <c r="BR93" s="10"/>
      <c r="BS93" s="10"/>
    </row>
    <row r="94" spans="1:71" ht="16.5" hidden="1" customHeight="1" x14ac:dyDescent="0.3">
      <c r="A94" s="151" t="s">
        <v>801</v>
      </c>
      <c r="B94" s="151">
        <v>2960311</v>
      </c>
      <c r="C94" s="151">
        <v>2961387</v>
      </c>
      <c r="D94" s="151">
        <v>2961740</v>
      </c>
      <c r="E94" s="151">
        <v>2961740</v>
      </c>
      <c r="F94" s="151">
        <v>2961749</v>
      </c>
      <c r="G94" s="151">
        <v>2962462</v>
      </c>
      <c r="H94" s="151">
        <v>2963391</v>
      </c>
      <c r="I94" s="151">
        <v>2965443</v>
      </c>
      <c r="J94" s="151">
        <v>2965899</v>
      </c>
      <c r="K94" s="151">
        <v>2966472</v>
      </c>
      <c r="L94" s="151">
        <v>2968178</v>
      </c>
      <c r="M94" s="151">
        <v>2970076</v>
      </c>
      <c r="N94" s="151">
        <v>2970688</v>
      </c>
      <c r="O94" s="151">
        <v>2973095</v>
      </c>
      <c r="P94" s="151">
        <v>2973095</v>
      </c>
      <c r="Q94" s="151">
        <v>2973095.33</v>
      </c>
      <c r="R94" s="151">
        <v>2973095</v>
      </c>
      <c r="S94" s="151">
        <v>2973095</v>
      </c>
      <c r="T94" s="151">
        <v>2973095</v>
      </c>
      <c r="U94" s="151">
        <v>2973095.33</v>
      </c>
      <c r="V94" s="151">
        <v>2973095</v>
      </c>
      <c r="W94" s="151">
        <v>2973095</v>
      </c>
      <c r="X94" s="151">
        <v>2973095</v>
      </c>
      <c r="Y94" s="151">
        <v>2973095.33</v>
      </c>
      <c r="Z94" s="151">
        <v>2973095</v>
      </c>
      <c r="AA94" s="151">
        <v>2973095</v>
      </c>
      <c r="AB94" s="151">
        <v>2973095</v>
      </c>
      <c r="AC94" s="151">
        <v>2973095.33</v>
      </c>
      <c r="AD94" s="151">
        <v>2973095</v>
      </c>
      <c r="AE94" s="151">
        <v>2973095</v>
      </c>
      <c r="AF94" s="151">
        <v>2973095</v>
      </c>
      <c r="AG94" s="151">
        <v>2973095.33</v>
      </c>
      <c r="AH94" s="151">
        <v>2973095</v>
      </c>
      <c r="AI94" s="151">
        <v>2973095</v>
      </c>
      <c r="AJ94" s="151">
        <v>2973095</v>
      </c>
      <c r="AK94" s="151">
        <v>2973095.33</v>
      </c>
      <c r="AL94" s="151">
        <v>2973095</v>
      </c>
      <c r="AM94" s="151">
        <v>2973095</v>
      </c>
      <c r="AN94" s="151">
        <v>2973095</v>
      </c>
      <c r="AO94" s="151">
        <v>2973095.33</v>
      </c>
      <c r="AP94" s="151">
        <v>2973095</v>
      </c>
      <c r="AQ94" s="151">
        <v>2973095</v>
      </c>
      <c r="AR94" s="151">
        <v>2973095</v>
      </c>
      <c r="AS94" s="151">
        <v>2973095.33</v>
      </c>
      <c r="AT94" s="151">
        <v>2973095</v>
      </c>
      <c r="AU94" s="151">
        <v>2973178</v>
      </c>
      <c r="AV94" s="151">
        <v>2973178</v>
      </c>
      <c r="AW94" s="151">
        <v>2973178.6320000002</v>
      </c>
      <c r="AX94" s="151">
        <v>2973178</v>
      </c>
      <c r="AY94" s="151">
        <v>2973554</v>
      </c>
      <c r="AZ94" s="151">
        <v>2973554</v>
      </c>
      <c r="BA94" s="10"/>
      <c r="BB94" s="10"/>
      <c r="BC94" s="10"/>
      <c r="BD94" s="10"/>
      <c r="BE94" s="10"/>
      <c r="BF94" s="10"/>
      <c r="BG94" s="10"/>
      <c r="BH94" s="10"/>
      <c r="BI94" s="10"/>
      <c r="BJ94" s="10"/>
      <c r="BK94" s="10"/>
      <c r="BL94" s="10"/>
      <c r="BM94" s="10"/>
      <c r="BN94" s="10"/>
      <c r="BO94" s="10"/>
      <c r="BP94" s="10"/>
      <c r="BQ94" s="10"/>
      <c r="BR94" s="10"/>
      <c r="BS94" s="10"/>
    </row>
    <row r="95" spans="1:71" ht="16.5" hidden="1" customHeight="1" x14ac:dyDescent="0.3">
      <c r="A95" s="151" t="s">
        <v>803</v>
      </c>
      <c r="B95" s="151">
        <v>21430420</v>
      </c>
      <c r="C95" s="151">
        <v>21517207</v>
      </c>
      <c r="D95" s="151">
        <v>21545336</v>
      </c>
      <c r="E95" s="151">
        <v>21545336</v>
      </c>
      <c r="F95" s="151">
        <v>21546061</v>
      </c>
      <c r="G95" s="151">
        <v>21601706</v>
      </c>
      <c r="H95" s="151">
        <v>21675356</v>
      </c>
      <c r="I95" s="151">
        <v>21838008</v>
      </c>
      <c r="J95" s="151">
        <v>21873552</v>
      </c>
      <c r="K95" s="151">
        <v>21918154</v>
      </c>
      <c r="L95" s="151">
        <v>22040077</v>
      </c>
      <c r="M95" s="151">
        <v>22172703</v>
      </c>
      <c r="N95" s="151">
        <v>22213744</v>
      </c>
      <c r="O95" s="151">
        <v>22372276</v>
      </c>
      <c r="P95" s="151">
        <v>22372276</v>
      </c>
      <c r="Q95" s="151">
        <v>22372276.09</v>
      </c>
      <c r="R95" s="151">
        <v>22372276</v>
      </c>
      <c r="S95" s="151">
        <v>22372276</v>
      </c>
      <c r="T95" s="151">
        <v>22372276</v>
      </c>
      <c r="U95" s="151">
        <v>22372276.085000001</v>
      </c>
      <c r="V95" s="151">
        <v>22372276</v>
      </c>
      <c r="W95" s="151">
        <v>22372276</v>
      </c>
      <c r="X95" s="151">
        <v>22372276</v>
      </c>
      <c r="Y95" s="151">
        <v>22372276.085000001</v>
      </c>
      <c r="Z95" s="151">
        <v>22372276</v>
      </c>
      <c r="AA95" s="151">
        <v>22372276</v>
      </c>
      <c r="AB95" s="151">
        <v>22372276</v>
      </c>
      <c r="AC95" s="151">
        <v>22372276.085000001</v>
      </c>
      <c r="AD95" s="151">
        <v>22372276</v>
      </c>
      <c r="AE95" s="151">
        <v>22372276</v>
      </c>
      <c r="AF95" s="151">
        <v>22372276</v>
      </c>
      <c r="AG95" s="151">
        <v>22372276.085000001</v>
      </c>
      <c r="AH95" s="151">
        <v>22372276</v>
      </c>
      <c r="AI95" s="151">
        <v>22388093</v>
      </c>
      <c r="AJ95" s="151">
        <v>22388093</v>
      </c>
      <c r="AK95" s="151">
        <v>22388093.274999999</v>
      </c>
      <c r="AL95" s="151">
        <v>22388093</v>
      </c>
      <c r="AM95" s="151">
        <v>22418588</v>
      </c>
      <c r="AN95" s="151">
        <v>22418588</v>
      </c>
      <c r="AO95" s="151">
        <v>22372276.085000001</v>
      </c>
      <c r="AP95" s="151">
        <v>22372276</v>
      </c>
      <c r="AQ95" s="151">
        <v>22372276</v>
      </c>
      <c r="AR95" s="151">
        <v>22372276</v>
      </c>
      <c r="AS95" s="151">
        <v>22372276.09</v>
      </c>
      <c r="AT95" s="151">
        <v>22372276</v>
      </c>
      <c r="AU95" s="151">
        <v>22386070</v>
      </c>
      <c r="AV95" s="151">
        <v>22386070</v>
      </c>
      <c r="AW95" s="151">
        <v>22386069.897</v>
      </c>
      <c r="AX95" s="151">
        <v>22386070</v>
      </c>
      <c r="AY95" s="151">
        <v>22446531</v>
      </c>
      <c r="AZ95" s="151">
        <v>22446531</v>
      </c>
      <c r="BA95" s="10"/>
      <c r="BB95" s="10"/>
      <c r="BC95" s="10"/>
      <c r="BD95" s="10"/>
      <c r="BE95" s="10"/>
      <c r="BF95" s="10"/>
      <c r="BG95" s="10"/>
      <c r="BH95" s="10"/>
      <c r="BI95" s="10"/>
      <c r="BJ95" s="10"/>
      <c r="BK95" s="10"/>
      <c r="BL95" s="10"/>
      <c r="BM95" s="10"/>
      <c r="BN95" s="10"/>
      <c r="BO95" s="10"/>
      <c r="BP95" s="10"/>
      <c r="BQ95" s="10"/>
      <c r="BR95" s="10"/>
      <c r="BS95" s="10"/>
    </row>
    <row r="96" spans="1:71" ht="16.5" hidden="1" customHeight="1" x14ac:dyDescent="0.3">
      <c r="A96" s="151" t="s">
        <v>801</v>
      </c>
      <c r="B96" s="151">
        <v>21430420</v>
      </c>
      <c r="C96" s="151">
        <v>21517207</v>
      </c>
      <c r="D96" s="151">
        <v>21545336</v>
      </c>
      <c r="E96" s="151">
        <v>21545336</v>
      </c>
      <c r="F96" s="151">
        <v>21546061</v>
      </c>
      <c r="G96" s="151">
        <v>21601706</v>
      </c>
      <c r="H96" s="151">
        <v>21675356</v>
      </c>
      <c r="I96" s="151">
        <v>21838008</v>
      </c>
      <c r="J96" s="151">
        <v>21873552</v>
      </c>
      <c r="K96" s="151">
        <v>21918154</v>
      </c>
      <c r="L96" s="151">
        <v>22040077</v>
      </c>
      <c r="M96" s="151">
        <v>22172703</v>
      </c>
      <c r="N96" s="151">
        <v>22213744</v>
      </c>
      <c r="O96" s="151">
        <v>22372276</v>
      </c>
      <c r="P96" s="151">
        <v>22372276</v>
      </c>
      <c r="Q96" s="151">
        <v>22372276.09</v>
      </c>
      <c r="R96" s="151">
        <v>22372276</v>
      </c>
      <c r="S96" s="151">
        <v>22372276</v>
      </c>
      <c r="T96" s="151">
        <v>22372276</v>
      </c>
      <c r="U96" s="151">
        <v>22372276.085000001</v>
      </c>
      <c r="V96" s="151">
        <v>22372276</v>
      </c>
      <c r="W96" s="151">
        <v>22372276</v>
      </c>
      <c r="X96" s="151">
        <v>22372276</v>
      </c>
      <c r="Y96" s="151">
        <v>22372276.085000001</v>
      </c>
      <c r="Z96" s="151">
        <v>22372276</v>
      </c>
      <c r="AA96" s="151">
        <v>22372276</v>
      </c>
      <c r="AB96" s="151">
        <v>22372276</v>
      </c>
      <c r="AC96" s="151">
        <v>22372276.085000001</v>
      </c>
      <c r="AD96" s="151">
        <v>22372276</v>
      </c>
      <c r="AE96" s="151">
        <v>22372276</v>
      </c>
      <c r="AF96" s="151">
        <v>22372276</v>
      </c>
      <c r="AG96" s="151">
        <v>22372276.085000001</v>
      </c>
      <c r="AH96" s="151">
        <v>22372276</v>
      </c>
      <c r="AI96" s="151">
        <v>22388093</v>
      </c>
      <c r="AJ96" s="151">
        <v>22388093</v>
      </c>
      <c r="AK96" s="151">
        <v>22388093.274999999</v>
      </c>
      <c r="AL96" s="151">
        <v>22388093</v>
      </c>
      <c r="AM96" s="151">
        <v>22418588</v>
      </c>
      <c r="AN96" s="151">
        <v>22418588</v>
      </c>
      <c r="AO96" s="151">
        <v>22372276.085000001</v>
      </c>
      <c r="AP96" s="151">
        <v>22372276</v>
      </c>
      <c r="AQ96" s="151">
        <v>22372276</v>
      </c>
      <c r="AR96" s="151">
        <v>22372276</v>
      </c>
      <c r="AS96" s="151">
        <v>22372276.09</v>
      </c>
      <c r="AT96" s="151">
        <v>22372276</v>
      </c>
      <c r="AU96" s="151">
        <v>22386070</v>
      </c>
      <c r="AV96" s="151">
        <v>22386070</v>
      </c>
      <c r="AW96" s="151">
        <v>22386069.897</v>
      </c>
      <c r="AX96" s="151">
        <v>22386070</v>
      </c>
      <c r="AY96" s="151">
        <v>22446531</v>
      </c>
      <c r="AZ96" s="151">
        <v>22446531</v>
      </c>
      <c r="BA96" s="10"/>
      <c r="BB96" s="10"/>
      <c r="BC96" s="10"/>
      <c r="BD96" s="10"/>
      <c r="BE96" s="10"/>
      <c r="BF96" s="10"/>
      <c r="BG96" s="10"/>
      <c r="BH96" s="10"/>
      <c r="BI96" s="10"/>
      <c r="BJ96" s="10"/>
      <c r="BK96" s="10"/>
      <c r="BL96" s="10"/>
      <c r="BM96" s="10"/>
      <c r="BN96" s="10"/>
      <c r="BO96" s="10"/>
      <c r="BP96" s="10"/>
      <c r="BQ96" s="10"/>
      <c r="BR96" s="10"/>
      <c r="BS96" s="10"/>
    </row>
    <row r="97" spans="1:71" ht="16.5" hidden="1" customHeight="1" x14ac:dyDescent="0.3">
      <c r="A97" s="151" t="s">
        <v>804</v>
      </c>
      <c r="B97" s="151">
        <v>55622381</v>
      </c>
      <c r="C97" s="151">
        <v>52185458</v>
      </c>
      <c r="D97" s="151">
        <v>47834618</v>
      </c>
      <c r="E97" s="151">
        <v>48254800</v>
      </c>
      <c r="F97" s="151">
        <v>52822074</v>
      </c>
      <c r="G97" s="151">
        <v>47245261</v>
      </c>
      <c r="H97" s="151">
        <v>42540157</v>
      </c>
      <c r="I97" s="151">
        <v>46646426</v>
      </c>
      <c r="J97" s="151">
        <v>51618621</v>
      </c>
      <c r="K97" s="151">
        <v>31879550</v>
      </c>
      <c r="L97" s="151">
        <v>27869887</v>
      </c>
      <c r="M97" s="151">
        <v>15858481</v>
      </c>
      <c r="N97" s="151">
        <v>10193235</v>
      </c>
      <c r="O97" s="151">
        <v>16309512</v>
      </c>
      <c r="P97" s="151">
        <v>10084954</v>
      </c>
      <c r="Q97" s="151">
        <v>13745952.359999999</v>
      </c>
      <c r="R97" s="151">
        <v>10010294</v>
      </c>
      <c r="S97" s="151">
        <v>18723375</v>
      </c>
      <c r="T97" s="151">
        <v>9970482</v>
      </c>
      <c r="U97" s="151">
        <v>17844196.146000002</v>
      </c>
      <c r="V97" s="151">
        <v>12903460</v>
      </c>
      <c r="W97" s="151">
        <v>22098062</v>
      </c>
      <c r="X97" s="151">
        <v>11413384</v>
      </c>
      <c r="Y97" s="151">
        <v>20229332.548</v>
      </c>
      <c r="Z97" s="151">
        <v>12614975</v>
      </c>
      <c r="AA97" s="151">
        <v>21090279</v>
      </c>
      <c r="AB97" s="151">
        <v>12088414</v>
      </c>
      <c r="AC97" s="151">
        <v>21210294.423</v>
      </c>
      <c r="AD97" s="151">
        <v>13389443</v>
      </c>
      <c r="AE97" s="151">
        <v>23238116</v>
      </c>
      <c r="AF97" s="151">
        <v>12529351</v>
      </c>
      <c r="AG97" s="151">
        <v>22813204.401000001</v>
      </c>
      <c r="AH97" s="151">
        <v>11590996</v>
      </c>
      <c r="AI97" s="151">
        <v>21187300</v>
      </c>
      <c r="AJ97" s="151">
        <v>10502941</v>
      </c>
      <c r="AK97" s="151">
        <v>16971015.050000001</v>
      </c>
      <c r="AL97" s="151">
        <v>11908986</v>
      </c>
      <c r="AM97" s="151">
        <v>19124177</v>
      </c>
      <c r="AN97" s="151">
        <v>16157613</v>
      </c>
      <c r="AO97" s="151">
        <v>24674742.688999999</v>
      </c>
      <c r="AP97" s="151">
        <v>22098091</v>
      </c>
      <c r="AQ97" s="151">
        <v>30103222</v>
      </c>
      <c r="AR97" s="151">
        <v>25665808</v>
      </c>
      <c r="AS97" s="151">
        <v>32505107.620000001</v>
      </c>
      <c r="AT97" s="151">
        <v>31619871</v>
      </c>
      <c r="AU97" s="151">
        <v>39374303</v>
      </c>
      <c r="AV97" s="151">
        <v>36936898</v>
      </c>
      <c r="AW97" s="151">
        <v>44225576.066</v>
      </c>
      <c r="AX97" s="151">
        <v>40427413</v>
      </c>
      <c r="AY97" s="151">
        <v>47429243</v>
      </c>
      <c r="AZ97" s="151">
        <v>44307890</v>
      </c>
      <c r="BA97" s="10"/>
      <c r="BB97" s="10"/>
      <c r="BC97" s="10"/>
      <c r="BD97" s="10"/>
      <c r="BE97" s="10"/>
      <c r="BF97" s="10"/>
      <c r="BG97" s="10"/>
      <c r="BH97" s="10"/>
      <c r="BI97" s="10"/>
      <c r="BJ97" s="10"/>
      <c r="BK97" s="10"/>
      <c r="BL97" s="10"/>
      <c r="BM97" s="10"/>
      <c r="BN97" s="10"/>
      <c r="BO97" s="10"/>
      <c r="BP97" s="10"/>
      <c r="BQ97" s="10"/>
      <c r="BR97" s="10"/>
      <c r="BS97" s="10"/>
    </row>
    <row r="98" spans="1:71" ht="16.5" hidden="1" customHeight="1" x14ac:dyDescent="0.3">
      <c r="A98" s="151" t="s">
        <v>805</v>
      </c>
      <c r="B98" s="151">
        <v>500000</v>
      </c>
      <c r="C98" s="151">
        <v>500000</v>
      </c>
      <c r="D98" s="151">
        <v>500000</v>
      </c>
      <c r="E98" s="151">
        <v>500000</v>
      </c>
      <c r="F98" s="151">
        <v>500000</v>
      </c>
      <c r="G98" s="151">
        <v>500000</v>
      </c>
      <c r="H98" s="151">
        <v>500000</v>
      </c>
      <c r="I98" s="151">
        <v>500000</v>
      </c>
      <c r="J98" s="151">
        <v>500000</v>
      </c>
      <c r="K98" s="151">
        <v>500000</v>
      </c>
      <c r="L98" s="151">
        <v>500000</v>
      </c>
      <c r="M98" s="151">
        <v>500000</v>
      </c>
      <c r="N98" s="151">
        <v>500000</v>
      </c>
      <c r="O98" s="151">
        <v>500000</v>
      </c>
      <c r="P98" s="151">
        <v>500000</v>
      </c>
      <c r="Q98" s="151">
        <v>500000</v>
      </c>
      <c r="R98" s="151">
        <v>500000</v>
      </c>
      <c r="S98" s="151">
        <v>500000</v>
      </c>
      <c r="T98" s="151">
        <v>500000</v>
      </c>
      <c r="U98" s="151">
        <v>500000</v>
      </c>
      <c r="V98" s="151">
        <v>500000</v>
      </c>
      <c r="W98" s="151">
        <v>500000</v>
      </c>
      <c r="X98" s="151">
        <v>500000</v>
      </c>
      <c r="Y98" s="151">
        <v>500000</v>
      </c>
      <c r="Z98" s="151">
        <v>500000</v>
      </c>
      <c r="AA98" s="151">
        <v>500000</v>
      </c>
      <c r="AB98" s="151">
        <v>500000</v>
      </c>
      <c r="AC98" s="151">
        <v>500000</v>
      </c>
      <c r="AD98" s="151">
        <v>500000</v>
      </c>
      <c r="AE98" s="151">
        <v>500000</v>
      </c>
      <c r="AF98" s="151">
        <v>500000</v>
      </c>
      <c r="AG98" s="151">
        <v>500000</v>
      </c>
      <c r="AH98" s="151">
        <v>500000</v>
      </c>
      <c r="AI98" s="151">
        <v>500000</v>
      </c>
      <c r="AJ98" s="151">
        <v>500000</v>
      </c>
      <c r="AK98" s="151">
        <v>500000</v>
      </c>
      <c r="AL98" s="151">
        <v>500000</v>
      </c>
      <c r="AM98" s="151">
        <v>500000</v>
      </c>
      <c r="AN98" s="151">
        <v>500000</v>
      </c>
      <c r="AO98" s="151">
        <v>500000</v>
      </c>
      <c r="AP98" s="151">
        <v>500000</v>
      </c>
      <c r="AQ98" s="151">
        <v>500000</v>
      </c>
      <c r="AR98" s="151">
        <v>500000</v>
      </c>
      <c r="AS98" s="151">
        <v>500000</v>
      </c>
      <c r="AT98" s="151">
        <v>500000</v>
      </c>
      <c r="AU98" s="151">
        <v>500000</v>
      </c>
      <c r="AV98" s="151">
        <v>500000</v>
      </c>
      <c r="AW98" s="151">
        <v>500000</v>
      </c>
      <c r="AX98" s="151">
        <v>500000</v>
      </c>
      <c r="AY98" s="151">
        <v>500000</v>
      </c>
      <c r="AZ98" s="151">
        <v>500000</v>
      </c>
      <c r="BA98" s="10"/>
      <c r="BB98" s="10"/>
      <c r="BC98" s="10"/>
      <c r="BD98" s="10"/>
      <c r="BE98" s="10"/>
      <c r="BF98" s="10"/>
      <c r="BG98" s="10"/>
      <c r="BH98" s="10"/>
      <c r="BI98" s="10"/>
      <c r="BJ98" s="10"/>
      <c r="BK98" s="10"/>
      <c r="BL98" s="10"/>
      <c r="BM98" s="10"/>
      <c r="BN98" s="10"/>
      <c r="BO98" s="10"/>
      <c r="BP98" s="10"/>
      <c r="BQ98" s="10"/>
      <c r="BR98" s="10"/>
      <c r="BS98" s="10"/>
    </row>
    <row r="99" spans="1:71" ht="16.5" hidden="1" customHeight="1" x14ac:dyDescent="0.3">
      <c r="A99" s="151" t="s">
        <v>806</v>
      </c>
      <c r="B99" s="151">
        <v>500000</v>
      </c>
      <c r="C99" s="151">
        <v>500000</v>
      </c>
      <c r="D99" s="151">
        <v>500000</v>
      </c>
      <c r="E99" s="151">
        <v>500000</v>
      </c>
      <c r="F99" s="151">
        <v>500000</v>
      </c>
      <c r="G99" s="151">
        <v>500000</v>
      </c>
      <c r="H99" s="151">
        <v>500000</v>
      </c>
      <c r="I99" s="151">
        <v>500000</v>
      </c>
      <c r="J99" s="151">
        <v>500000</v>
      </c>
      <c r="K99" s="151">
        <v>500000</v>
      </c>
      <c r="L99" s="151">
        <v>500000</v>
      </c>
      <c r="M99" s="151">
        <v>500000</v>
      </c>
      <c r="N99" s="151">
        <v>500000</v>
      </c>
      <c r="O99" s="151">
        <v>500000</v>
      </c>
      <c r="P99" s="151">
        <v>500000</v>
      </c>
      <c r="Q99" s="151">
        <v>500000</v>
      </c>
      <c r="R99" s="151">
        <v>500000</v>
      </c>
      <c r="S99" s="151">
        <v>500000</v>
      </c>
      <c r="T99" s="151">
        <v>500000</v>
      </c>
      <c r="U99" s="151">
        <v>500000</v>
      </c>
      <c r="V99" s="151">
        <v>500000</v>
      </c>
      <c r="W99" s="151">
        <v>500000</v>
      </c>
      <c r="X99" s="151">
        <v>500000</v>
      </c>
      <c r="Y99" s="151">
        <v>500000</v>
      </c>
      <c r="Z99" s="151">
        <v>500000</v>
      </c>
      <c r="AA99" s="151">
        <v>500000</v>
      </c>
      <c r="AB99" s="151">
        <v>500000</v>
      </c>
      <c r="AC99" s="151">
        <v>500000</v>
      </c>
      <c r="AD99" s="151">
        <v>500000</v>
      </c>
      <c r="AE99" s="151">
        <v>500000</v>
      </c>
      <c r="AF99" s="151">
        <v>500000</v>
      </c>
      <c r="AG99" s="151">
        <v>500000</v>
      </c>
      <c r="AH99" s="151">
        <v>500000</v>
      </c>
      <c r="AI99" s="151">
        <v>500000</v>
      </c>
      <c r="AJ99" s="151">
        <v>500000</v>
      </c>
      <c r="AK99" s="151">
        <v>500000</v>
      </c>
      <c r="AL99" s="151">
        <v>500000</v>
      </c>
      <c r="AM99" s="151">
        <v>500000</v>
      </c>
      <c r="AN99" s="151">
        <v>500000</v>
      </c>
      <c r="AO99" s="151">
        <v>500000</v>
      </c>
      <c r="AP99" s="151">
        <v>500000</v>
      </c>
      <c r="AQ99" s="151">
        <v>500000</v>
      </c>
      <c r="AR99" s="151">
        <v>500000</v>
      </c>
      <c r="AS99" s="151">
        <v>500000</v>
      </c>
      <c r="AT99" s="151">
        <v>500000</v>
      </c>
      <c r="AU99" s="151">
        <v>500000</v>
      </c>
      <c r="AV99" s="151">
        <v>500000</v>
      </c>
      <c r="AW99" s="151">
        <v>500000</v>
      </c>
      <c r="AX99" s="151">
        <v>500000</v>
      </c>
      <c r="AY99" s="151">
        <v>500000</v>
      </c>
      <c r="AZ99" s="151">
        <v>500000</v>
      </c>
      <c r="BA99" s="10"/>
      <c r="BB99" s="10"/>
      <c r="BC99" s="10"/>
      <c r="BD99" s="10"/>
      <c r="BE99" s="10"/>
      <c r="BF99" s="10"/>
      <c r="BG99" s="10"/>
      <c r="BH99" s="10"/>
      <c r="BI99" s="10"/>
      <c r="BJ99" s="10"/>
      <c r="BK99" s="10"/>
      <c r="BL99" s="10"/>
      <c r="BM99" s="10"/>
      <c r="BN99" s="10"/>
      <c r="BO99" s="10"/>
      <c r="BP99" s="10"/>
      <c r="BQ99" s="10"/>
      <c r="BR99" s="10"/>
      <c r="BS99" s="10"/>
    </row>
    <row r="100" spans="1:71" ht="16.5" hidden="1" customHeight="1" x14ac:dyDescent="0.3">
      <c r="A100" s="151" t="s">
        <v>807</v>
      </c>
      <c r="B100" s="151">
        <v>55122381</v>
      </c>
      <c r="C100" s="151">
        <v>51685458</v>
      </c>
      <c r="D100" s="151">
        <v>47334618</v>
      </c>
      <c r="E100" s="151">
        <v>47754800</v>
      </c>
      <c r="F100" s="151">
        <v>52322074</v>
      </c>
      <c r="G100" s="151">
        <v>46745261</v>
      </c>
      <c r="H100" s="151">
        <v>42040157</v>
      </c>
      <c r="I100" s="151">
        <v>46146426</v>
      </c>
      <c r="J100" s="151">
        <v>51118621</v>
      </c>
      <c r="K100" s="151">
        <v>31379550</v>
      </c>
      <c r="L100" s="151">
        <v>27369887</v>
      </c>
      <c r="M100" s="151">
        <v>15358481</v>
      </c>
      <c r="N100" s="151">
        <v>9693235</v>
      </c>
      <c r="O100" s="151">
        <v>15809512</v>
      </c>
      <c r="P100" s="151">
        <v>9584954</v>
      </c>
      <c r="Q100" s="151">
        <v>13245952.359999999</v>
      </c>
      <c r="R100" s="151">
        <v>9510294</v>
      </c>
      <c r="S100" s="151">
        <v>18223375</v>
      </c>
      <c r="T100" s="151">
        <v>9470482</v>
      </c>
      <c r="U100" s="151">
        <v>17344196.146000002</v>
      </c>
      <c r="V100" s="151">
        <v>12403460</v>
      </c>
      <c r="W100" s="151">
        <v>21598062</v>
      </c>
      <c r="X100" s="151">
        <v>10913384</v>
      </c>
      <c r="Y100" s="151">
        <v>19729332.548</v>
      </c>
      <c r="Z100" s="151">
        <v>12114975</v>
      </c>
      <c r="AA100" s="151">
        <v>20590279</v>
      </c>
      <c r="AB100" s="151">
        <v>11588414</v>
      </c>
      <c r="AC100" s="151">
        <v>20710294.423</v>
      </c>
      <c r="AD100" s="151">
        <v>12889443</v>
      </c>
      <c r="AE100" s="151">
        <v>22738116</v>
      </c>
      <c r="AF100" s="151">
        <v>12029351</v>
      </c>
      <c r="AG100" s="151">
        <v>22313204.401000001</v>
      </c>
      <c r="AH100" s="151">
        <v>11090996</v>
      </c>
      <c r="AI100" s="151">
        <v>20687300</v>
      </c>
      <c r="AJ100" s="151">
        <v>10002941</v>
      </c>
      <c r="AK100" s="151">
        <v>16471015.050000001</v>
      </c>
      <c r="AL100" s="151">
        <v>11408986</v>
      </c>
      <c r="AM100" s="151">
        <v>18624177</v>
      </c>
      <c r="AN100" s="151">
        <v>15657613</v>
      </c>
      <c r="AO100" s="151">
        <v>24174742.688999999</v>
      </c>
      <c r="AP100" s="151">
        <v>21598091</v>
      </c>
      <c r="AQ100" s="151">
        <v>29603222</v>
      </c>
      <c r="AR100" s="151">
        <v>25165808</v>
      </c>
      <c r="AS100" s="151">
        <v>32005107.620000001</v>
      </c>
      <c r="AT100" s="151">
        <v>31119871</v>
      </c>
      <c r="AU100" s="151">
        <v>38874303</v>
      </c>
      <c r="AV100" s="151">
        <v>36436898</v>
      </c>
      <c r="AW100" s="151">
        <v>43725576.066</v>
      </c>
      <c r="AX100" s="151">
        <v>39927413</v>
      </c>
      <c r="AY100" s="151">
        <v>46929243</v>
      </c>
      <c r="AZ100" s="151">
        <v>43807890</v>
      </c>
      <c r="BA100" s="10"/>
      <c r="BB100" s="10"/>
      <c r="BC100" s="10"/>
      <c r="BD100" s="10"/>
      <c r="BE100" s="10"/>
      <c r="BF100" s="10"/>
      <c r="BG100" s="10"/>
      <c r="BH100" s="10"/>
      <c r="BI100" s="10"/>
      <c r="BJ100" s="10"/>
      <c r="BK100" s="10"/>
      <c r="BL100" s="10"/>
      <c r="BM100" s="10"/>
      <c r="BN100" s="10"/>
      <c r="BO100" s="10"/>
      <c r="BP100" s="10"/>
      <c r="BQ100" s="10"/>
      <c r="BR100" s="10"/>
      <c r="BS100" s="10"/>
    </row>
    <row r="101" spans="1:71" ht="16.5" hidden="1" customHeight="1" x14ac:dyDescent="0.3">
      <c r="A101" s="151" t="s">
        <v>808</v>
      </c>
      <c r="B101" s="151">
        <v>223100</v>
      </c>
      <c r="C101" s="151">
        <v>162559</v>
      </c>
      <c r="D101" s="151">
        <v>161187</v>
      </c>
      <c r="E101" s="151">
        <v>161187</v>
      </c>
      <c r="F101" s="151">
        <v>204863</v>
      </c>
      <c r="G101" s="151">
        <v>173907</v>
      </c>
      <c r="H101" s="151">
        <v>321263</v>
      </c>
      <c r="I101" s="151">
        <v>161349</v>
      </c>
      <c r="J101" s="151">
        <v>202903</v>
      </c>
      <c r="K101" s="151">
        <v>187948</v>
      </c>
      <c r="L101" s="151">
        <v>189964</v>
      </c>
      <c r="M101" s="151">
        <v>174998</v>
      </c>
      <c r="N101" s="151">
        <v>236775</v>
      </c>
      <c r="O101" s="151">
        <v>160344</v>
      </c>
      <c r="P101" s="151">
        <v>160678</v>
      </c>
      <c r="Q101" s="151">
        <v>162342.9</v>
      </c>
      <c r="R101" s="151">
        <v>159929</v>
      </c>
      <c r="S101" s="151">
        <v>161387</v>
      </c>
      <c r="T101" s="151">
        <v>161890</v>
      </c>
      <c r="U101" s="151">
        <v>163591.10200000001</v>
      </c>
      <c r="V101" s="151">
        <v>163192</v>
      </c>
      <c r="W101" s="151">
        <v>161830</v>
      </c>
      <c r="X101" s="151">
        <v>164063</v>
      </c>
      <c r="Y101" s="151">
        <v>173403.60500000001</v>
      </c>
      <c r="Z101" s="151">
        <v>179575</v>
      </c>
      <c r="AA101" s="151">
        <v>181623</v>
      </c>
      <c r="AB101" s="151">
        <v>185934</v>
      </c>
      <c r="AC101" s="151">
        <v>194732.37100000001</v>
      </c>
      <c r="AD101" s="151">
        <v>203434</v>
      </c>
      <c r="AE101" s="151">
        <v>208488</v>
      </c>
      <c r="AF101" s="151">
        <v>210198</v>
      </c>
      <c r="AG101" s="151">
        <v>217756.435</v>
      </c>
      <c r="AH101" s="151">
        <v>226592</v>
      </c>
      <c r="AI101" s="151">
        <v>219880</v>
      </c>
      <c r="AJ101" s="151">
        <v>227366</v>
      </c>
      <c r="AK101" s="151">
        <v>236679.79399999999</v>
      </c>
      <c r="AL101" s="151">
        <v>246049</v>
      </c>
      <c r="AM101" s="151">
        <v>224170</v>
      </c>
      <c r="AN101" s="151">
        <v>238182</v>
      </c>
      <c r="AO101" s="151">
        <v>300240.549</v>
      </c>
      <c r="AP101" s="151">
        <v>268048</v>
      </c>
      <c r="AQ101" s="151">
        <v>278738</v>
      </c>
      <c r="AR101" s="151">
        <v>-336423</v>
      </c>
      <c r="AS101" s="151">
        <v>-329439.23</v>
      </c>
      <c r="AT101" s="151">
        <v>-323656</v>
      </c>
      <c r="AU101" s="151">
        <v>-330855</v>
      </c>
      <c r="AV101" s="151">
        <v>-324790</v>
      </c>
      <c r="AW101" s="151">
        <v>-318725.489</v>
      </c>
      <c r="AX101" s="151">
        <v>-1143356</v>
      </c>
      <c r="AY101" s="151">
        <v>-1280699</v>
      </c>
      <c r="AZ101" s="151">
        <v>-1228283</v>
      </c>
      <c r="BA101" s="10"/>
      <c r="BB101" s="10"/>
      <c r="BC101" s="10"/>
      <c r="BD101" s="10"/>
      <c r="BE101" s="10"/>
      <c r="BF101" s="10"/>
      <c r="BG101" s="10"/>
      <c r="BH101" s="10"/>
      <c r="BI101" s="10"/>
      <c r="BJ101" s="10"/>
      <c r="BK101" s="10"/>
      <c r="BL101" s="10"/>
      <c r="BM101" s="10"/>
      <c r="BN101" s="10"/>
      <c r="BO101" s="10"/>
      <c r="BP101" s="10"/>
      <c r="BQ101" s="10"/>
      <c r="BR101" s="10"/>
      <c r="BS101" s="10"/>
    </row>
    <row r="102" spans="1:71" ht="16.5" hidden="1" customHeight="1" x14ac:dyDescent="0.3">
      <c r="A102" s="151" t="s">
        <v>809</v>
      </c>
      <c r="B102" s="151">
        <v>61913</v>
      </c>
      <c r="C102" s="151">
        <v>161187</v>
      </c>
      <c r="D102" s="151">
        <v>161187</v>
      </c>
      <c r="E102" s="151">
        <v>161187</v>
      </c>
      <c r="F102" s="151">
        <v>162007</v>
      </c>
      <c r="G102" s="151">
        <v>161669</v>
      </c>
      <c r="H102" s="151">
        <v>161351</v>
      </c>
      <c r="I102" s="151">
        <v>161349</v>
      </c>
      <c r="J102" s="151">
        <v>161616</v>
      </c>
      <c r="K102" s="151">
        <v>165220</v>
      </c>
      <c r="L102" s="151">
        <v>164794</v>
      </c>
      <c r="M102" s="151">
        <v>161150</v>
      </c>
      <c r="N102" s="151">
        <v>160824</v>
      </c>
      <c r="O102" s="151">
        <v>0</v>
      </c>
      <c r="P102" s="151">
        <v>0</v>
      </c>
      <c r="Q102" s="151">
        <v>0</v>
      </c>
      <c r="R102" s="151">
        <v>0</v>
      </c>
      <c r="S102" s="151">
        <v>0</v>
      </c>
      <c r="T102" s="151">
        <v>0</v>
      </c>
      <c r="U102" s="151">
        <v>0</v>
      </c>
      <c r="V102" s="151">
        <v>0</v>
      </c>
      <c r="W102" s="151">
        <v>0</v>
      </c>
      <c r="X102" s="151">
        <v>0</v>
      </c>
      <c r="Y102" s="151">
        <v>0</v>
      </c>
      <c r="Z102" s="151">
        <v>0</v>
      </c>
      <c r="AA102" s="151">
        <v>0</v>
      </c>
      <c r="AB102" s="151">
        <v>0</v>
      </c>
      <c r="AC102" s="151">
        <v>0</v>
      </c>
      <c r="AD102" s="151">
        <v>0</v>
      </c>
      <c r="AE102" s="151">
        <v>0</v>
      </c>
      <c r="AF102" s="151">
        <v>0</v>
      </c>
      <c r="AG102" s="151">
        <v>0</v>
      </c>
      <c r="AH102" s="151">
        <v>0</v>
      </c>
      <c r="AI102" s="151">
        <v>0</v>
      </c>
      <c r="AJ102" s="151">
        <v>0</v>
      </c>
      <c r="AK102" s="151">
        <v>0</v>
      </c>
      <c r="AL102" s="151">
        <v>0</v>
      </c>
      <c r="AM102" s="151">
        <v>0</v>
      </c>
      <c r="AN102" s="151">
        <v>0</v>
      </c>
      <c r="AO102" s="151">
        <v>0</v>
      </c>
      <c r="AP102" s="151">
        <v>-41343</v>
      </c>
      <c r="AQ102" s="151">
        <v>-47179</v>
      </c>
      <c r="AR102" s="151">
        <v>-668455</v>
      </c>
      <c r="AS102" s="151">
        <v>-668455.42000000004</v>
      </c>
      <c r="AT102" s="151">
        <v>-669657</v>
      </c>
      <c r="AU102" s="151">
        <v>-669657</v>
      </c>
      <c r="AV102" s="151">
        <v>-669657</v>
      </c>
      <c r="AW102" s="151">
        <v>-669657.28200000001</v>
      </c>
      <c r="AX102" s="151">
        <v>-669657</v>
      </c>
      <c r="AY102" s="151">
        <v>-669657</v>
      </c>
      <c r="AZ102" s="151">
        <v>-669657</v>
      </c>
      <c r="BA102" s="10"/>
      <c r="BB102" s="10"/>
      <c r="BC102" s="10"/>
      <c r="BD102" s="10"/>
      <c r="BE102" s="10"/>
      <c r="BF102" s="10"/>
      <c r="BG102" s="10"/>
      <c r="BH102" s="10"/>
      <c r="BI102" s="10"/>
      <c r="BJ102" s="10"/>
      <c r="BK102" s="10"/>
      <c r="BL102" s="10"/>
      <c r="BM102" s="10"/>
      <c r="BN102" s="10"/>
      <c r="BO102" s="10"/>
      <c r="BP102" s="10"/>
      <c r="BQ102" s="10"/>
      <c r="BR102" s="10"/>
      <c r="BS102" s="10"/>
    </row>
    <row r="103" spans="1:71" ht="16.5" hidden="1" customHeight="1" x14ac:dyDescent="0.3">
      <c r="A103" s="151" t="s">
        <v>1019</v>
      </c>
      <c r="B103" s="151">
        <v>0</v>
      </c>
      <c r="C103" s="151">
        <v>0</v>
      </c>
      <c r="D103" s="151">
        <v>0</v>
      </c>
      <c r="E103" s="151">
        <v>0</v>
      </c>
      <c r="F103" s="151">
        <v>820</v>
      </c>
      <c r="G103" s="151">
        <v>0</v>
      </c>
      <c r="H103" s="151">
        <v>164</v>
      </c>
      <c r="I103" s="151">
        <v>162</v>
      </c>
      <c r="J103" s="151">
        <v>429</v>
      </c>
      <c r="K103" s="151">
        <v>4033</v>
      </c>
      <c r="L103" s="151">
        <v>3607</v>
      </c>
      <c r="M103" s="151">
        <v>-37</v>
      </c>
      <c r="N103" s="151">
        <v>-363</v>
      </c>
      <c r="O103" s="151">
        <v>0</v>
      </c>
      <c r="P103" s="151">
        <v>0</v>
      </c>
      <c r="Q103" s="151">
        <v>0</v>
      </c>
      <c r="R103" s="151">
        <v>0</v>
      </c>
      <c r="S103" s="151">
        <v>0</v>
      </c>
      <c r="T103" s="151">
        <v>0</v>
      </c>
      <c r="U103" s="151">
        <v>0</v>
      </c>
      <c r="V103" s="151">
        <v>0</v>
      </c>
      <c r="W103" s="151">
        <v>0</v>
      </c>
      <c r="X103" s="151">
        <v>0</v>
      </c>
      <c r="Y103" s="151">
        <v>0</v>
      </c>
      <c r="Z103" s="151">
        <v>0</v>
      </c>
      <c r="AA103" s="151">
        <v>0</v>
      </c>
      <c r="AB103" s="151">
        <v>0</v>
      </c>
      <c r="AC103" s="151">
        <v>0</v>
      </c>
      <c r="AD103" s="151">
        <v>0</v>
      </c>
      <c r="AE103" s="151">
        <v>0</v>
      </c>
      <c r="AF103" s="151">
        <v>0</v>
      </c>
      <c r="AG103" s="151">
        <v>0</v>
      </c>
      <c r="AH103" s="151">
        <v>0</v>
      </c>
      <c r="AI103" s="151">
        <v>0</v>
      </c>
      <c r="AJ103" s="151">
        <v>0</v>
      </c>
      <c r="AK103" s="151">
        <v>0</v>
      </c>
      <c r="AL103" s="151">
        <v>0</v>
      </c>
      <c r="AM103" s="151">
        <v>0</v>
      </c>
      <c r="AN103" s="151">
        <v>0</v>
      </c>
      <c r="AO103" s="151">
        <v>0</v>
      </c>
      <c r="AP103" s="151">
        <v>0</v>
      </c>
      <c r="AQ103" s="151">
        <v>0</v>
      </c>
      <c r="AR103" s="151">
        <v>0</v>
      </c>
      <c r="AS103" s="151">
        <v>0</v>
      </c>
      <c r="AT103" s="151">
        <v>0</v>
      </c>
      <c r="AU103" s="151">
        <v>0</v>
      </c>
      <c r="AV103" s="151">
        <v>0</v>
      </c>
      <c r="AW103" s="151">
        <v>0</v>
      </c>
      <c r="AX103" s="151">
        <v>0</v>
      </c>
      <c r="AY103" s="151">
        <v>0</v>
      </c>
      <c r="AZ103" s="151">
        <v>0</v>
      </c>
      <c r="BA103" s="10"/>
      <c r="BB103" s="10"/>
      <c r="BC103" s="10"/>
      <c r="BD103" s="10"/>
      <c r="BE103" s="10"/>
      <c r="BF103" s="10"/>
      <c r="BG103" s="10"/>
      <c r="BH103" s="10"/>
      <c r="BI103" s="10"/>
      <c r="BJ103" s="10"/>
      <c r="BK103" s="10"/>
      <c r="BL103" s="10"/>
      <c r="BM103" s="10"/>
      <c r="BN103" s="10"/>
      <c r="BO103" s="10"/>
      <c r="BP103" s="10"/>
      <c r="BQ103" s="10"/>
      <c r="BR103" s="10"/>
      <c r="BS103" s="10"/>
    </row>
    <row r="104" spans="1:71" ht="16.5" hidden="1" customHeight="1" x14ac:dyDescent="0.3">
      <c r="A104" s="151" t="s">
        <v>1164</v>
      </c>
      <c r="B104" s="151">
        <v>0</v>
      </c>
      <c r="C104" s="151">
        <v>0</v>
      </c>
      <c r="D104" s="151">
        <v>0</v>
      </c>
      <c r="E104" s="151">
        <v>0</v>
      </c>
      <c r="F104" s="151">
        <v>0</v>
      </c>
      <c r="G104" s="151">
        <v>0</v>
      </c>
      <c r="H104" s="151">
        <v>161187</v>
      </c>
      <c r="I104" s="151">
        <v>161187</v>
      </c>
      <c r="J104" s="151">
        <v>161187</v>
      </c>
      <c r="K104" s="151">
        <v>161187</v>
      </c>
      <c r="L104" s="151">
        <v>161187</v>
      </c>
      <c r="M104" s="151">
        <v>161187</v>
      </c>
      <c r="N104" s="151">
        <v>161187</v>
      </c>
      <c r="O104" s="151">
        <v>0</v>
      </c>
      <c r="P104" s="151">
        <v>0</v>
      </c>
      <c r="Q104" s="151">
        <v>0</v>
      </c>
      <c r="R104" s="151">
        <v>0</v>
      </c>
      <c r="S104" s="151">
        <v>0</v>
      </c>
      <c r="T104" s="151">
        <v>0</v>
      </c>
      <c r="U104" s="151">
        <v>0</v>
      </c>
      <c r="V104" s="151">
        <v>0</v>
      </c>
      <c r="W104" s="151">
        <v>0</v>
      </c>
      <c r="X104" s="151">
        <v>0</v>
      </c>
      <c r="Y104" s="151">
        <v>0</v>
      </c>
      <c r="Z104" s="151">
        <v>0</v>
      </c>
      <c r="AA104" s="151">
        <v>0</v>
      </c>
      <c r="AB104" s="151">
        <v>0</v>
      </c>
      <c r="AC104" s="151">
        <v>0</v>
      </c>
      <c r="AD104" s="151">
        <v>0</v>
      </c>
      <c r="AE104" s="151">
        <v>0</v>
      </c>
      <c r="AF104" s="151">
        <v>0</v>
      </c>
      <c r="AG104" s="151">
        <v>0</v>
      </c>
      <c r="AH104" s="151">
        <v>0</v>
      </c>
      <c r="AI104" s="151">
        <v>0</v>
      </c>
      <c r="AJ104" s="151">
        <v>0</v>
      </c>
      <c r="AK104" s="151">
        <v>0</v>
      </c>
      <c r="AL104" s="151">
        <v>0</v>
      </c>
      <c r="AM104" s="151">
        <v>0</v>
      </c>
      <c r="AN104" s="151">
        <v>0</v>
      </c>
      <c r="AO104" s="151">
        <v>0</v>
      </c>
      <c r="AP104" s="151">
        <v>0</v>
      </c>
      <c r="AQ104" s="151">
        <v>0</v>
      </c>
      <c r="AR104" s="151">
        <v>0</v>
      </c>
      <c r="AS104" s="151">
        <v>-668455.42000000004</v>
      </c>
      <c r="AT104" s="151">
        <v>0</v>
      </c>
      <c r="AU104" s="151">
        <v>0</v>
      </c>
      <c r="AV104" s="151">
        <v>0</v>
      </c>
      <c r="AW104" s="151">
        <v>0</v>
      </c>
      <c r="AX104" s="151">
        <v>0</v>
      </c>
      <c r="AY104" s="151">
        <v>0</v>
      </c>
      <c r="AZ104" s="151">
        <v>0</v>
      </c>
      <c r="BA104" s="10"/>
      <c r="BB104" s="10"/>
      <c r="BC104" s="10"/>
      <c r="BD104" s="10"/>
      <c r="BE104" s="10"/>
      <c r="BF104" s="10"/>
      <c r="BG104" s="10"/>
      <c r="BH104" s="10"/>
      <c r="BI104" s="10"/>
      <c r="BJ104" s="10"/>
      <c r="BK104" s="10"/>
      <c r="BL104" s="10"/>
      <c r="BM104" s="10"/>
      <c r="BN104" s="10"/>
      <c r="BO104" s="10"/>
      <c r="BP104" s="10"/>
      <c r="BQ104" s="10"/>
      <c r="BR104" s="10"/>
      <c r="BS104" s="10"/>
    </row>
    <row r="105" spans="1:71" ht="16.5" hidden="1" customHeight="1" x14ac:dyDescent="0.3">
      <c r="A105" s="151" t="s">
        <v>1165</v>
      </c>
      <c r="B105" s="151">
        <v>0</v>
      </c>
      <c r="C105" s="151">
        <v>0</v>
      </c>
      <c r="D105" s="151">
        <v>0</v>
      </c>
      <c r="E105" s="151">
        <v>0</v>
      </c>
      <c r="F105" s="151">
        <v>0</v>
      </c>
      <c r="G105" s="151">
        <v>161669</v>
      </c>
      <c r="H105" s="151">
        <v>0</v>
      </c>
      <c r="I105" s="151">
        <v>0</v>
      </c>
      <c r="J105" s="151">
        <v>0</v>
      </c>
      <c r="K105" s="151">
        <v>0</v>
      </c>
      <c r="L105" s="151">
        <v>0</v>
      </c>
      <c r="M105" s="151">
        <v>0</v>
      </c>
      <c r="N105" s="151">
        <v>0</v>
      </c>
      <c r="O105" s="151">
        <v>0</v>
      </c>
      <c r="P105" s="151">
        <v>0</v>
      </c>
      <c r="Q105" s="151">
        <v>0</v>
      </c>
      <c r="R105" s="151">
        <v>0</v>
      </c>
      <c r="S105" s="151">
        <v>0</v>
      </c>
      <c r="T105" s="151">
        <v>0</v>
      </c>
      <c r="U105" s="151">
        <v>0</v>
      </c>
      <c r="V105" s="151">
        <v>0</v>
      </c>
      <c r="W105" s="151">
        <v>0</v>
      </c>
      <c r="X105" s="151">
        <v>0</v>
      </c>
      <c r="Y105" s="151">
        <v>0</v>
      </c>
      <c r="Z105" s="151">
        <v>0</v>
      </c>
      <c r="AA105" s="151">
        <v>0</v>
      </c>
      <c r="AB105" s="151">
        <v>0</v>
      </c>
      <c r="AC105" s="151">
        <v>0</v>
      </c>
      <c r="AD105" s="151">
        <v>0</v>
      </c>
      <c r="AE105" s="151">
        <v>0</v>
      </c>
      <c r="AF105" s="151">
        <v>0</v>
      </c>
      <c r="AG105" s="151">
        <v>0</v>
      </c>
      <c r="AH105" s="151">
        <v>0</v>
      </c>
      <c r="AI105" s="151">
        <v>0</v>
      </c>
      <c r="AJ105" s="151">
        <v>0</v>
      </c>
      <c r="AK105" s="151">
        <v>0</v>
      </c>
      <c r="AL105" s="151">
        <v>0</v>
      </c>
      <c r="AM105" s="151">
        <v>0</v>
      </c>
      <c r="AN105" s="151">
        <v>0</v>
      </c>
      <c r="AO105" s="151">
        <v>0</v>
      </c>
      <c r="AP105" s="151">
        <v>0</v>
      </c>
      <c r="AQ105" s="151">
        <v>0</v>
      </c>
      <c r="AR105" s="151">
        <v>0</v>
      </c>
      <c r="AS105" s="151">
        <v>0</v>
      </c>
      <c r="AT105" s="151">
        <v>0</v>
      </c>
      <c r="AU105" s="151">
        <v>0</v>
      </c>
      <c r="AV105" s="151">
        <v>0</v>
      </c>
      <c r="AW105" s="151">
        <v>0</v>
      </c>
      <c r="AX105" s="151">
        <v>0</v>
      </c>
      <c r="AY105" s="151">
        <v>0</v>
      </c>
      <c r="AZ105" s="151">
        <v>0</v>
      </c>
      <c r="BA105" s="10"/>
      <c r="BB105" s="10"/>
      <c r="BC105" s="10"/>
      <c r="BD105" s="10"/>
      <c r="BE105" s="10"/>
      <c r="BF105" s="10"/>
      <c r="BG105" s="10"/>
      <c r="BH105" s="10"/>
      <c r="BI105" s="10"/>
      <c r="BJ105" s="10"/>
      <c r="BK105" s="10"/>
      <c r="BL105" s="10"/>
      <c r="BM105" s="10"/>
      <c r="BN105" s="10"/>
      <c r="BO105" s="10"/>
      <c r="BP105" s="10"/>
      <c r="BQ105" s="10"/>
      <c r="BR105" s="10"/>
      <c r="BS105" s="10"/>
    </row>
    <row r="106" spans="1:71" ht="16.5" hidden="1" customHeight="1" x14ac:dyDescent="0.3">
      <c r="A106" s="151" t="s">
        <v>1166</v>
      </c>
      <c r="B106" s="151">
        <v>0</v>
      </c>
      <c r="C106" s="151">
        <v>0</v>
      </c>
      <c r="D106" s="151">
        <v>0</v>
      </c>
      <c r="E106" s="151">
        <v>0</v>
      </c>
      <c r="F106" s="151">
        <v>0</v>
      </c>
      <c r="G106" s="151">
        <v>482</v>
      </c>
      <c r="H106" s="151">
        <v>0</v>
      </c>
      <c r="I106" s="151">
        <v>0</v>
      </c>
      <c r="J106" s="151">
        <v>0</v>
      </c>
      <c r="K106" s="151">
        <v>0</v>
      </c>
      <c r="L106" s="151">
        <v>0</v>
      </c>
      <c r="M106" s="151">
        <v>0</v>
      </c>
      <c r="N106" s="151">
        <v>0</v>
      </c>
      <c r="O106" s="151">
        <v>0</v>
      </c>
      <c r="P106" s="151">
        <v>0</v>
      </c>
      <c r="Q106" s="151">
        <v>0</v>
      </c>
      <c r="R106" s="151">
        <v>0</v>
      </c>
      <c r="S106" s="151">
        <v>0</v>
      </c>
      <c r="T106" s="151">
        <v>0</v>
      </c>
      <c r="U106" s="151">
        <v>0</v>
      </c>
      <c r="V106" s="151">
        <v>0</v>
      </c>
      <c r="W106" s="151">
        <v>0</v>
      </c>
      <c r="X106" s="151">
        <v>0</v>
      </c>
      <c r="Y106" s="151">
        <v>0</v>
      </c>
      <c r="Z106" s="151">
        <v>0</v>
      </c>
      <c r="AA106" s="151">
        <v>0</v>
      </c>
      <c r="AB106" s="151">
        <v>0</v>
      </c>
      <c r="AC106" s="151">
        <v>0</v>
      </c>
      <c r="AD106" s="151">
        <v>0</v>
      </c>
      <c r="AE106" s="151">
        <v>0</v>
      </c>
      <c r="AF106" s="151">
        <v>0</v>
      </c>
      <c r="AG106" s="151">
        <v>0</v>
      </c>
      <c r="AH106" s="151">
        <v>0</v>
      </c>
      <c r="AI106" s="151">
        <v>0</v>
      </c>
      <c r="AJ106" s="151">
        <v>0</v>
      </c>
      <c r="AK106" s="151">
        <v>0</v>
      </c>
      <c r="AL106" s="151">
        <v>0</v>
      </c>
      <c r="AM106" s="151">
        <v>0</v>
      </c>
      <c r="AN106" s="151">
        <v>0</v>
      </c>
      <c r="AO106" s="151">
        <v>0</v>
      </c>
      <c r="AP106" s="151">
        <v>0</v>
      </c>
      <c r="AQ106" s="151">
        <v>0</v>
      </c>
      <c r="AR106" s="151">
        <v>0</v>
      </c>
      <c r="AS106" s="151">
        <v>0</v>
      </c>
      <c r="AT106" s="151">
        <v>0</v>
      </c>
      <c r="AU106" s="151">
        <v>0</v>
      </c>
      <c r="AV106" s="151">
        <v>0</v>
      </c>
      <c r="AW106" s="151">
        <v>0</v>
      </c>
      <c r="AX106" s="151">
        <v>0</v>
      </c>
      <c r="AY106" s="151">
        <v>0</v>
      </c>
      <c r="AZ106" s="151">
        <v>0</v>
      </c>
      <c r="BA106" s="10"/>
      <c r="BB106" s="10"/>
      <c r="BC106" s="10"/>
      <c r="BD106" s="10"/>
      <c r="BE106" s="10"/>
      <c r="BF106" s="10"/>
      <c r="BG106" s="10"/>
      <c r="BH106" s="10"/>
      <c r="BI106" s="10"/>
      <c r="BJ106" s="10"/>
      <c r="BK106" s="10"/>
      <c r="BL106" s="10"/>
      <c r="BM106" s="10"/>
      <c r="BN106" s="10"/>
      <c r="BO106" s="10"/>
      <c r="BP106" s="10"/>
      <c r="BQ106" s="10"/>
      <c r="BR106" s="10"/>
      <c r="BS106" s="10"/>
    </row>
    <row r="107" spans="1:71" ht="16.5" hidden="1" customHeight="1" x14ac:dyDescent="0.3">
      <c r="A107" s="151" t="s">
        <v>1167</v>
      </c>
      <c r="B107" s="151">
        <v>0</v>
      </c>
      <c r="C107" s="151">
        <v>0</v>
      </c>
      <c r="D107" s="151">
        <v>0</v>
      </c>
      <c r="E107" s="151">
        <v>0</v>
      </c>
      <c r="F107" s="151">
        <v>0</v>
      </c>
      <c r="G107" s="151">
        <v>161187</v>
      </c>
      <c r="H107" s="151">
        <v>0</v>
      </c>
      <c r="I107" s="151">
        <v>0</v>
      </c>
      <c r="J107" s="151">
        <v>0</v>
      </c>
      <c r="K107" s="151">
        <v>0</v>
      </c>
      <c r="L107" s="151">
        <v>0</v>
      </c>
      <c r="M107" s="151">
        <v>0</v>
      </c>
      <c r="N107" s="151">
        <v>0</v>
      </c>
      <c r="O107" s="151">
        <v>0</v>
      </c>
      <c r="P107" s="151">
        <v>0</v>
      </c>
      <c r="Q107" s="151">
        <v>0</v>
      </c>
      <c r="R107" s="151">
        <v>0</v>
      </c>
      <c r="S107" s="151">
        <v>0</v>
      </c>
      <c r="T107" s="151">
        <v>0</v>
      </c>
      <c r="U107" s="151">
        <v>0</v>
      </c>
      <c r="V107" s="151">
        <v>0</v>
      </c>
      <c r="W107" s="151">
        <v>0</v>
      </c>
      <c r="X107" s="151">
        <v>0</v>
      </c>
      <c r="Y107" s="151">
        <v>0</v>
      </c>
      <c r="Z107" s="151">
        <v>0</v>
      </c>
      <c r="AA107" s="151">
        <v>0</v>
      </c>
      <c r="AB107" s="151">
        <v>0</v>
      </c>
      <c r="AC107" s="151">
        <v>0</v>
      </c>
      <c r="AD107" s="151">
        <v>0</v>
      </c>
      <c r="AE107" s="151">
        <v>0</v>
      </c>
      <c r="AF107" s="151">
        <v>0</v>
      </c>
      <c r="AG107" s="151">
        <v>0</v>
      </c>
      <c r="AH107" s="151">
        <v>0</v>
      </c>
      <c r="AI107" s="151">
        <v>0</v>
      </c>
      <c r="AJ107" s="151">
        <v>0</v>
      </c>
      <c r="AK107" s="151">
        <v>0</v>
      </c>
      <c r="AL107" s="151">
        <v>0</v>
      </c>
      <c r="AM107" s="151">
        <v>0</v>
      </c>
      <c r="AN107" s="151">
        <v>0</v>
      </c>
      <c r="AO107" s="151">
        <v>0</v>
      </c>
      <c r="AP107" s="151">
        <v>0</v>
      </c>
      <c r="AQ107" s="151">
        <v>0</v>
      </c>
      <c r="AR107" s="151">
        <v>0</v>
      </c>
      <c r="AS107" s="151">
        <v>0</v>
      </c>
      <c r="AT107" s="151">
        <v>0</v>
      </c>
      <c r="AU107" s="151">
        <v>0</v>
      </c>
      <c r="AV107" s="151">
        <v>0</v>
      </c>
      <c r="AW107" s="151">
        <v>0</v>
      </c>
      <c r="AX107" s="151">
        <v>0</v>
      </c>
      <c r="AY107" s="151">
        <v>0</v>
      </c>
      <c r="AZ107" s="151">
        <v>0</v>
      </c>
      <c r="BA107" s="10"/>
      <c r="BB107" s="10"/>
      <c r="BC107" s="10"/>
      <c r="BD107" s="10"/>
      <c r="BE107" s="10"/>
      <c r="BF107" s="10"/>
      <c r="BG107" s="10"/>
      <c r="BH107" s="10"/>
      <c r="BI107" s="10"/>
      <c r="BJ107" s="10"/>
      <c r="BK107" s="10"/>
      <c r="BL107" s="10"/>
      <c r="BM107" s="10"/>
      <c r="BN107" s="10"/>
      <c r="BO107" s="10"/>
      <c r="BP107" s="10"/>
      <c r="BQ107" s="10"/>
      <c r="BR107" s="10"/>
      <c r="BS107" s="10"/>
    </row>
    <row r="108" spans="1:71" ht="16.5" hidden="1" customHeight="1" x14ac:dyDescent="0.3">
      <c r="A108" s="151" t="s">
        <v>810</v>
      </c>
      <c r="B108" s="151">
        <v>61913</v>
      </c>
      <c r="C108" s="151">
        <v>161187</v>
      </c>
      <c r="D108" s="151">
        <v>161187</v>
      </c>
      <c r="E108" s="151">
        <v>161187</v>
      </c>
      <c r="F108" s="151">
        <v>161187</v>
      </c>
      <c r="G108" s="151">
        <v>0</v>
      </c>
      <c r="H108" s="151">
        <v>0</v>
      </c>
      <c r="I108" s="151">
        <v>0</v>
      </c>
      <c r="J108" s="151">
        <v>0</v>
      </c>
      <c r="K108" s="151">
        <v>0</v>
      </c>
      <c r="L108" s="151">
        <v>0</v>
      </c>
      <c r="M108" s="151">
        <v>0</v>
      </c>
      <c r="N108" s="151">
        <v>0</v>
      </c>
      <c r="O108" s="151">
        <v>0</v>
      </c>
      <c r="P108" s="151">
        <v>0</v>
      </c>
      <c r="Q108" s="151">
        <v>0</v>
      </c>
      <c r="R108" s="151">
        <v>0</v>
      </c>
      <c r="S108" s="151">
        <v>0</v>
      </c>
      <c r="T108" s="151">
        <v>0</v>
      </c>
      <c r="U108" s="151">
        <v>0</v>
      </c>
      <c r="V108" s="151">
        <v>0</v>
      </c>
      <c r="W108" s="151">
        <v>0</v>
      </c>
      <c r="X108" s="151">
        <v>0</v>
      </c>
      <c r="Y108" s="151">
        <v>0</v>
      </c>
      <c r="Z108" s="151">
        <v>0</v>
      </c>
      <c r="AA108" s="151">
        <v>0</v>
      </c>
      <c r="AB108" s="151">
        <v>0</v>
      </c>
      <c r="AC108" s="151">
        <v>0</v>
      </c>
      <c r="AD108" s="151">
        <v>0</v>
      </c>
      <c r="AE108" s="151">
        <v>0</v>
      </c>
      <c r="AF108" s="151">
        <v>0</v>
      </c>
      <c r="AG108" s="151">
        <v>0</v>
      </c>
      <c r="AH108" s="151">
        <v>0</v>
      </c>
      <c r="AI108" s="151">
        <v>0</v>
      </c>
      <c r="AJ108" s="151">
        <v>0</v>
      </c>
      <c r="AK108" s="151">
        <v>0</v>
      </c>
      <c r="AL108" s="151">
        <v>0</v>
      </c>
      <c r="AM108" s="151">
        <v>0</v>
      </c>
      <c r="AN108" s="151">
        <v>0</v>
      </c>
      <c r="AO108" s="151">
        <v>0</v>
      </c>
      <c r="AP108" s="151">
        <v>-41343</v>
      </c>
      <c r="AQ108" s="151">
        <v>-47179</v>
      </c>
      <c r="AR108" s="151">
        <v>-668455</v>
      </c>
      <c r="AS108" s="151">
        <v>0</v>
      </c>
      <c r="AT108" s="151">
        <v>-669657</v>
      </c>
      <c r="AU108" s="151">
        <v>-669657</v>
      </c>
      <c r="AV108" s="151">
        <v>-669657</v>
      </c>
      <c r="AW108" s="151">
        <v>-669657.28200000001</v>
      </c>
      <c r="AX108" s="151">
        <v>-669657</v>
      </c>
      <c r="AY108" s="151">
        <v>-669657</v>
      </c>
      <c r="AZ108" s="151">
        <v>-669657</v>
      </c>
      <c r="BA108" s="10"/>
      <c r="BB108" s="10"/>
      <c r="BC108" s="10"/>
      <c r="BD108" s="10"/>
      <c r="BE108" s="10"/>
      <c r="BF108" s="10"/>
      <c r="BG108" s="10"/>
      <c r="BH108" s="10"/>
      <c r="BI108" s="10"/>
      <c r="BJ108" s="10"/>
      <c r="BK108" s="10"/>
      <c r="BL108" s="10"/>
      <c r="BM108" s="10"/>
      <c r="BN108" s="10"/>
      <c r="BO108" s="10"/>
      <c r="BP108" s="10"/>
      <c r="BQ108" s="10"/>
      <c r="BR108" s="10"/>
      <c r="BS108" s="10"/>
    </row>
    <row r="109" spans="1:71" ht="16.5" hidden="1" customHeight="1" x14ac:dyDescent="0.3">
      <c r="A109" s="151" t="s">
        <v>1168</v>
      </c>
      <c r="B109" s="151">
        <v>0</v>
      </c>
      <c r="C109" s="151">
        <v>0</v>
      </c>
      <c r="D109" s="151">
        <v>0</v>
      </c>
      <c r="E109" s="151">
        <v>0</v>
      </c>
      <c r="F109" s="151">
        <v>0</v>
      </c>
      <c r="G109" s="151">
        <v>12238</v>
      </c>
      <c r="H109" s="151">
        <v>159912</v>
      </c>
      <c r="I109" s="151">
        <v>0</v>
      </c>
      <c r="J109" s="151">
        <v>41287</v>
      </c>
      <c r="K109" s="151">
        <v>22728</v>
      </c>
      <c r="L109" s="151">
        <v>25170</v>
      </c>
      <c r="M109" s="151">
        <v>13848</v>
      </c>
      <c r="N109" s="151">
        <v>75951</v>
      </c>
      <c r="O109" s="151">
        <v>0</v>
      </c>
      <c r="P109" s="151">
        <v>0</v>
      </c>
      <c r="Q109" s="151">
        <v>0</v>
      </c>
      <c r="R109" s="151">
        <v>0</v>
      </c>
      <c r="S109" s="151">
        <v>0</v>
      </c>
      <c r="T109" s="151">
        <v>0</v>
      </c>
      <c r="U109" s="151">
        <v>0</v>
      </c>
      <c r="V109" s="151">
        <v>0</v>
      </c>
      <c r="W109" s="151">
        <v>0</v>
      </c>
      <c r="X109" s="151">
        <v>0</v>
      </c>
      <c r="Y109" s="151">
        <v>0</v>
      </c>
      <c r="Z109" s="151">
        <v>0</v>
      </c>
      <c r="AA109" s="151">
        <v>0</v>
      </c>
      <c r="AB109" s="151">
        <v>0</v>
      </c>
      <c r="AC109" s="151">
        <v>0</v>
      </c>
      <c r="AD109" s="151">
        <v>0</v>
      </c>
      <c r="AE109" s="151">
        <v>0</v>
      </c>
      <c r="AF109" s="151">
        <v>0</v>
      </c>
      <c r="AG109" s="151">
        <v>0</v>
      </c>
      <c r="AH109" s="151">
        <v>0</v>
      </c>
      <c r="AI109" s="151">
        <v>0</v>
      </c>
      <c r="AJ109" s="151">
        <v>0</v>
      </c>
      <c r="AK109" s="151">
        <v>0</v>
      </c>
      <c r="AL109" s="151">
        <v>0</v>
      </c>
      <c r="AM109" s="151">
        <v>0</v>
      </c>
      <c r="AN109" s="151">
        <v>0</v>
      </c>
      <c r="AO109" s="151">
        <v>0</v>
      </c>
      <c r="AP109" s="151">
        <v>0</v>
      </c>
      <c r="AQ109" s="151">
        <v>0</v>
      </c>
      <c r="AR109" s="151">
        <v>0</v>
      </c>
      <c r="AS109" s="151">
        <v>0</v>
      </c>
      <c r="AT109" s="151">
        <v>0</v>
      </c>
      <c r="AU109" s="151">
        <v>0</v>
      </c>
      <c r="AV109" s="151">
        <v>0</v>
      </c>
      <c r="AW109" s="151">
        <v>0</v>
      </c>
      <c r="AX109" s="151">
        <v>0</v>
      </c>
      <c r="AY109" s="151">
        <v>0</v>
      </c>
      <c r="AZ109" s="151">
        <v>0</v>
      </c>
      <c r="BA109" s="10"/>
      <c r="BB109" s="10"/>
      <c r="BC109" s="10"/>
      <c r="BD109" s="10"/>
      <c r="BE109" s="10"/>
      <c r="BF109" s="10"/>
      <c r="BG109" s="10"/>
      <c r="BH109" s="10"/>
      <c r="BI109" s="10"/>
      <c r="BJ109" s="10"/>
      <c r="BK109" s="10"/>
      <c r="BL109" s="10"/>
      <c r="BM109" s="10"/>
      <c r="BN109" s="10"/>
      <c r="BO109" s="10"/>
      <c r="BP109" s="10"/>
      <c r="BQ109" s="10"/>
      <c r="BR109" s="10"/>
      <c r="BS109" s="10"/>
    </row>
    <row r="110" spans="1:71" ht="16.5" hidden="1" customHeight="1" x14ac:dyDescent="0.3">
      <c r="A110" s="151" t="s">
        <v>811</v>
      </c>
      <c r="B110" s="151">
        <v>161187</v>
      </c>
      <c r="C110" s="151">
        <v>1372</v>
      </c>
      <c r="D110" s="151">
        <v>0</v>
      </c>
      <c r="E110" s="151">
        <v>0</v>
      </c>
      <c r="F110" s="151">
        <v>42856</v>
      </c>
      <c r="G110" s="151">
        <v>0</v>
      </c>
      <c r="H110" s="151">
        <v>0</v>
      </c>
      <c r="I110" s="151">
        <v>0</v>
      </c>
      <c r="J110" s="151">
        <v>0</v>
      </c>
      <c r="K110" s="151">
        <v>0</v>
      </c>
      <c r="L110" s="151">
        <v>0</v>
      </c>
      <c r="M110" s="151">
        <v>0</v>
      </c>
      <c r="N110" s="151">
        <v>0</v>
      </c>
      <c r="O110" s="151">
        <v>0</v>
      </c>
      <c r="P110" s="151">
        <v>0</v>
      </c>
      <c r="Q110" s="151">
        <v>0</v>
      </c>
      <c r="R110" s="151">
        <v>0</v>
      </c>
      <c r="S110" s="151">
        <v>0</v>
      </c>
      <c r="T110" s="151">
        <v>0</v>
      </c>
      <c r="U110" s="151">
        <v>0</v>
      </c>
      <c r="V110" s="151">
        <v>0</v>
      </c>
      <c r="W110" s="151">
        <v>161830</v>
      </c>
      <c r="X110" s="151">
        <v>0</v>
      </c>
      <c r="Y110" s="151">
        <v>0</v>
      </c>
      <c r="Z110" s="151">
        <v>0</v>
      </c>
      <c r="AA110" s="151">
        <v>0</v>
      </c>
      <c r="AB110" s="151">
        <v>0</v>
      </c>
      <c r="AC110" s="151">
        <v>0</v>
      </c>
      <c r="AD110" s="151">
        <v>0</v>
      </c>
      <c r="AE110" s="151">
        <v>0</v>
      </c>
      <c r="AF110" s="151">
        <v>0</v>
      </c>
      <c r="AG110" s="151">
        <v>0</v>
      </c>
      <c r="AH110" s="151">
        <v>0</v>
      </c>
      <c r="AI110" s="151">
        <v>0</v>
      </c>
      <c r="AJ110" s="151">
        <v>0</v>
      </c>
      <c r="AK110" s="151">
        <v>0</v>
      </c>
      <c r="AL110" s="151">
        <v>0</v>
      </c>
      <c r="AM110" s="151">
        <v>0</v>
      </c>
      <c r="AN110" s="151">
        <v>0</v>
      </c>
      <c r="AO110" s="151">
        <v>0</v>
      </c>
      <c r="AP110" s="151">
        <v>309391</v>
      </c>
      <c r="AQ110" s="151">
        <v>325917</v>
      </c>
      <c r="AR110" s="151">
        <v>332032</v>
      </c>
      <c r="AS110" s="151">
        <v>339016.19</v>
      </c>
      <c r="AT110" s="151">
        <v>346001</v>
      </c>
      <c r="AU110" s="151">
        <v>338802</v>
      </c>
      <c r="AV110" s="151">
        <v>344867</v>
      </c>
      <c r="AW110" s="151">
        <v>350931.79300000001</v>
      </c>
      <c r="AX110" s="151">
        <v>-473699</v>
      </c>
      <c r="AY110" s="151">
        <v>-611042</v>
      </c>
      <c r="AZ110" s="151">
        <v>-558626</v>
      </c>
      <c r="BA110" s="10"/>
      <c r="BB110" s="10"/>
      <c r="BC110" s="10"/>
      <c r="BD110" s="10"/>
      <c r="BE110" s="10"/>
      <c r="BF110" s="10"/>
      <c r="BG110" s="10"/>
      <c r="BH110" s="10"/>
      <c r="BI110" s="10"/>
      <c r="BJ110" s="10"/>
      <c r="BK110" s="10"/>
      <c r="BL110" s="10"/>
      <c r="BM110" s="10"/>
      <c r="BN110" s="10"/>
      <c r="BO110" s="10"/>
      <c r="BP110" s="10"/>
      <c r="BQ110" s="10"/>
      <c r="BR110" s="10"/>
      <c r="BS110" s="10"/>
    </row>
    <row r="111" spans="1:71" ht="16.5" hidden="1" customHeight="1" x14ac:dyDescent="0.3">
      <c r="A111" s="151" t="s">
        <v>812</v>
      </c>
      <c r="B111" s="151">
        <v>80236212</v>
      </c>
      <c r="C111" s="151">
        <v>76826611</v>
      </c>
      <c r="D111" s="151">
        <v>72502881</v>
      </c>
      <c r="E111" s="151">
        <v>72923063</v>
      </c>
      <c r="F111" s="151">
        <v>77534747</v>
      </c>
      <c r="G111" s="151">
        <v>71983336</v>
      </c>
      <c r="H111" s="151">
        <v>67500167</v>
      </c>
      <c r="I111" s="151">
        <v>71611226</v>
      </c>
      <c r="J111" s="151">
        <v>76660975</v>
      </c>
      <c r="K111" s="151">
        <v>56952124</v>
      </c>
      <c r="L111" s="151">
        <v>53068106</v>
      </c>
      <c r="M111" s="151">
        <v>41176258</v>
      </c>
      <c r="N111" s="151">
        <v>35614442</v>
      </c>
      <c r="O111" s="151">
        <v>41815227</v>
      </c>
      <c r="P111" s="151">
        <v>35591003</v>
      </c>
      <c r="Q111" s="151">
        <v>39253666.670000002</v>
      </c>
      <c r="R111" s="151">
        <v>35515594</v>
      </c>
      <c r="S111" s="151">
        <v>44230133</v>
      </c>
      <c r="T111" s="151">
        <v>35477743</v>
      </c>
      <c r="U111" s="151">
        <v>43353158.663000003</v>
      </c>
      <c r="V111" s="151">
        <v>38412023</v>
      </c>
      <c r="W111" s="151">
        <v>47605263</v>
      </c>
      <c r="X111" s="151">
        <v>36922818</v>
      </c>
      <c r="Y111" s="151">
        <v>45748107.568000004</v>
      </c>
      <c r="Z111" s="151">
        <v>38139921</v>
      </c>
      <c r="AA111" s="151">
        <v>46617273</v>
      </c>
      <c r="AB111" s="151">
        <v>37619719</v>
      </c>
      <c r="AC111" s="151">
        <v>46750398.208999999</v>
      </c>
      <c r="AD111" s="151">
        <v>38938248</v>
      </c>
      <c r="AE111" s="151">
        <v>48791975</v>
      </c>
      <c r="AF111" s="151">
        <v>38084920</v>
      </c>
      <c r="AG111" s="151">
        <v>48376332.251000002</v>
      </c>
      <c r="AH111" s="151">
        <v>37162959</v>
      </c>
      <c r="AI111" s="151">
        <v>46768368</v>
      </c>
      <c r="AJ111" s="151">
        <v>36091495</v>
      </c>
      <c r="AK111" s="151">
        <v>42568883.449000001</v>
      </c>
      <c r="AL111" s="151">
        <v>37516223</v>
      </c>
      <c r="AM111" s="151">
        <v>44740030</v>
      </c>
      <c r="AN111" s="151">
        <v>41787478</v>
      </c>
      <c r="AO111" s="151">
        <v>50320354.652999997</v>
      </c>
      <c r="AP111" s="151">
        <v>47711510</v>
      </c>
      <c r="AQ111" s="151">
        <v>55727331</v>
      </c>
      <c r="AR111" s="151">
        <v>50674756</v>
      </c>
      <c r="AS111" s="151">
        <v>57521039.810000002</v>
      </c>
      <c r="AT111" s="151">
        <v>56641586</v>
      </c>
      <c r="AU111" s="151">
        <v>64402696</v>
      </c>
      <c r="AV111" s="151">
        <v>61971356</v>
      </c>
      <c r="AW111" s="151">
        <v>69266099.106000006</v>
      </c>
      <c r="AX111" s="151">
        <v>64643305</v>
      </c>
      <c r="AY111" s="151">
        <v>71568629</v>
      </c>
      <c r="AZ111" s="151">
        <v>68499692</v>
      </c>
      <c r="BA111" s="10"/>
      <c r="BB111" s="10"/>
      <c r="BC111" s="10"/>
      <c r="BD111" s="10"/>
      <c r="BE111" s="10"/>
      <c r="BF111" s="10"/>
      <c r="BG111" s="10"/>
      <c r="BH111" s="10"/>
      <c r="BI111" s="10"/>
      <c r="BJ111" s="10"/>
      <c r="BK111" s="10"/>
      <c r="BL111" s="10"/>
      <c r="BM111" s="10"/>
      <c r="BN111" s="10"/>
      <c r="BO111" s="10"/>
      <c r="BP111" s="10"/>
      <c r="BQ111" s="10"/>
      <c r="BR111" s="10"/>
      <c r="BS111" s="10"/>
    </row>
    <row r="112" spans="1:71" ht="16.5" hidden="1" customHeight="1" x14ac:dyDescent="0.3">
      <c r="A112" s="151" t="s">
        <v>1021</v>
      </c>
      <c r="B112" s="151">
        <v>506925</v>
      </c>
      <c r="C112" s="151">
        <v>532129</v>
      </c>
      <c r="D112" s="151">
        <v>525818</v>
      </c>
      <c r="E112" s="151">
        <v>512582</v>
      </c>
      <c r="F112" s="151">
        <v>513522</v>
      </c>
      <c r="G112" s="151">
        <v>512104</v>
      </c>
      <c r="H112" s="151">
        <v>520342</v>
      </c>
      <c r="I112" s="151">
        <v>199793</v>
      </c>
      <c r="J112" s="151">
        <v>229325</v>
      </c>
      <c r="K112" s="151">
        <v>263155</v>
      </c>
      <c r="L112" s="151">
        <v>292407</v>
      </c>
      <c r="M112" s="151">
        <v>303414</v>
      </c>
      <c r="N112" s="151">
        <v>316972</v>
      </c>
      <c r="O112" s="151">
        <v>334399</v>
      </c>
      <c r="P112" s="151">
        <v>373907</v>
      </c>
      <c r="Q112" s="151">
        <v>209886.28</v>
      </c>
      <c r="R112" s="151">
        <v>244865</v>
      </c>
      <c r="S112" s="151">
        <v>251149</v>
      </c>
      <c r="T112" s="151">
        <v>274576</v>
      </c>
      <c r="U112" s="151">
        <v>188692.64</v>
      </c>
      <c r="V112" s="151">
        <v>191595</v>
      </c>
      <c r="W112" s="151">
        <v>182497</v>
      </c>
      <c r="X112" s="151">
        <v>160830</v>
      </c>
      <c r="Y112" s="151">
        <v>144478.51999999999</v>
      </c>
      <c r="Z112" s="151">
        <v>137534</v>
      </c>
      <c r="AA112" s="151">
        <v>132096</v>
      </c>
      <c r="AB112" s="151">
        <v>125326</v>
      </c>
      <c r="AC112" s="151">
        <v>114356.31600000001</v>
      </c>
      <c r="AD112" s="151">
        <v>114221</v>
      </c>
      <c r="AE112" s="151">
        <v>110989</v>
      </c>
      <c r="AF112" s="151">
        <v>109472</v>
      </c>
      <c r="AG112" s="151">
        <v>116649.53200000001</v>
      </c>
      <c r="AH112" s="151">
        <v>116437</v>
      </c>
      <c r="AI112" s="151">
        <v>116173</v>
      </c>
      <c r="AJ112" s="151">
        <v>133572</v>
      </c>
      <c r="AK112" s="151">
        <v>139450.63399999999</v>
      </c>
      <c r="AL112" s="151">
        <v>139277</v>
      </c>
      <c r="AM112" s="151">
        <v>105625</v>
      </c>
      <c r="AN112" s="151">
        <v>105036</v>
      </c>
      <c r="AO112" s="151">
        <v>106433.07</v>
      </c>
      <c r="AP112" s="151">
        <v>324256</v>
      </c>
      <c r="AQ112" s="151">
        <v>341297</v>
      </c>
      <c r="AR112" s="151">
        <v>146267</v>
      </c>
      <c r="AS112" s="151">
        <v>147540.96</v>
      </c>
      <c r="AT112" s="151">
        <v>127016</v>
      </c>
      <c r="AU112" s="151">
        <v>126688</v>
      </c>
      <c r="AV112" s="151">
        <v>127117</v>
      </c>
      <c r="AW112" s="151">
        <v>128070.516</v>
      </c>
      <c r="AX112" s="151">
        <v>128407</v>
      </c>
      <c r="AY112" s="151">
        <v>127839</v>
      </c>
      <c r="AZ112" s="151">
        <v>126878</v>
      </c>
      <c r="BA112" s="10"/>
      <c r="BB112" s="10"/>
      <c r="BC112" s="10"/>
      <c r="BD112" s="10"/>
      <c r="BE112" s="10"/>
      <c r="BF112" s="10"/>
      <c r="BG112" s="10"/>
      <c r="BH112" s="10"/>
      <c r="BI112" s="10"/>
      <c r="BJ112" s="10"/>
      <c r="BK112" s="10"/>
      <c r="BL112" s="10"/>
      <c r="BM112" s="10"/>
      <c r="BN112" s="10"/>
      <c r="BO112" s="10"/>
      <c r="BP112" s="10"/>
      <c r="BQ112" s="10"/>
      <c r="BR112" s="10"/>
      <c r="BS112" s="10"/>
    </row>
    <row r="113" spans="1:71" ht="16.5" hidden="1" customHeight="1" x14ac:dyDescent="0.3">
      <c r="A113" s="151" t="s">
        <v>813</v>
      </c>
      <c r="B113" s="151">
        <v>80743137</v>
      </c>
      <c r="C113" s="151">
        <v>77358740</v>
      </c>
      <c r="D113" s="151">
        <v>73028699</v>
      </c>
      <c r="E113" s="151">
        <v>73435645</v>
      </c>
      <c r="F113" s="151">
        <v>78048269</v>
      </c>
      <c r="G113" s="151">
        <v>72495440</v>
      </c>
      <c r="H113" s="151">
        <v>68020509</v>
      </c>
      <c r="I113" s="151">
        <v>71811019</v>
      </c>
      <c r="J113" s="151">
        <v>76890300</v>
      </c>
      <c r="K113" s="151">
        <v>57215279</v>
      </c>
      <c r="L113" s="151">
        <v>53360513</v>
      </c>
      <c r="M113" s="151">
        <v>41479672</v>
      </c>
      <c r="N113" s="151">
        <v>35931414</v>
      </c>
      <c r="O113" s="151">
        <v>42149626</v>
      </c>
      <c r="P113" s="151">
        <v>35964910</v>
      </c>
      <c r="Q113" s="151">
        <v>39463552.939999998</v>
      </c>
      <c r="R113" s="151">
        <v>35760459</v>
      </c>
      <c r="S113" s="151">
        <v>44481282</v>
      </c>
      <c r="T113" s="151">
        <v>35752319</v>
      </c>
      <c r="U113" s="151">
        <v>43541851.303000003</v>
      </c>
      <c r="V113" s="151">
        <v>38603618</v>
      </c>
      <c r="W113" s="151">
        <v>47787760</v>
      </c>
      <c r="X113" s="151">
        <v>37083648</v>
      </c>
      <c r="Y113" s="151">
        <v>45892586.088</v>
      </c>
      <c r="Z113" s="151">
        <v>38277455</v>
      </c>
      <c r="AA113" s="151">
        <v>46749369</v>
      </c>
      <c r="AB113" s="151">
        <v>37745045</v>
      </c>
      <c r="AC113" s="151">
        <v>46864754.524999999</v>
      </c>
      <c r="AD113" s="151">
        <v>39052469</v>
      </c>
      <c r="AE113" s="151">
        <v>48902964</v>
      </c>
      <c r="AF113" s="151">
        <v>38194392</v>
      </c>
      <c r="AG113" s="151">
        <v>48492981.783</v>
      </c>
      <c r="AH113" s="151">
        <v>37279396</v>
      </c>
      <c r="AI113" s="151">
        <v>46884541</v>
      </c>
      <c r="AJ113" s="151">
        <v>36225067</v>
      </c>
      <c r="AK113" s="151">
        <v>42708334.082999997</v>
      </c>
      <c r="AL113" s="151">
        <v>37655500</v>
      </c>
      <c r="AM113" s="151">
        <v>44845655</v>
      </c>
      <c r="AN113" s="151">
        <v>41892514</v>
      </c>
      <c r="AO113" s="151">
        <v>50426787.722999997</v>
      </c>
      <c r="AP113" s="151">
        <v>48035766</v>
      </c>
      <c r="AQ113" s="151">
        <v>56068628</v>
      </c>
      <c r="AR113" s="151">
        <v>50821023</v>
      </c>
      <c r="AS113" s="151">
        <v>57668580.770000003</v>
      </c>
      <c r="AT113" s="151">
        <v>56768602</v>
      </c>
      <c r="AU113" s="151">
        <v>64529384</v>
      </c>
      <c r="AV113" s="151">
        <v>62098473</v>
      </c>
      <c r="AW113" s="151">
        <v>69394169.621999994</v>
      </c>
      <c r="AX113" s="151">
        <v>64771712</v>
      </c>
      <c r="AY113" s="151">
        <v>71696468</v>
      </c>
      <c r="AZ113" s="151">
        <v>68626570</v>
      </c>
      <c r="BA113" s="10"/>
      <c r="BB113" s="10"/>
      <c r="BC113" s="10"/>
      <c r="BD113" s="10"/>
      <c r="BE113" s="10"/>
      <c r="BF113" s="10"/>
      <c r="BG113" s="10"/>
      <c r="BH113" s="10"/>
      <c r="BI113" s="10"/>
      <c r="BJ113" s="10"/>
      <c r="BK113" s="10"/>
      <c r="BL113" s="10"/>
      <c r="BM113" s="10"/>
      <c r="BN113" s="10"/>
      <c r="BO113" s="10"/>
      <c r="BP113" s="10"/>
      <c r="BQ113" s="10"/>
      <c r="BR113" s="10"/>
      <c r="BS113" s="10"/>
    </row>
    <row r="114" spans="1:71" ht="16.5" hidden="1" customHeight="1" x14ac:dyDescent="0.3">
      <c r="A114" s="147"/>
      <c r="B114" s="147"/>
      <c r="C114" s="147"/>
      <c r="D114" s="147"/>
      <c r="E114" s="147"/>
      <c r="F114" s="147"/>
      <c r="G114" s="147"/>
      <c r="H114" s="147"/>
      <c r="I114" s="147"/>
      <c r="J114" s="147"/>
      <c r="K114" s="147"/>
      <c r="L114" s="147"/>
      <c r="M114" s="147"/>
      <c r="N114" s="147"/>
      <c r="O114" s="147"/>
      <c r="P114" s="147"/>
      <c r="Q114" s="147"/>
      <c r="R114" s="147"/>
      <c r="S114" s="147"/>
      <c r="T114" s="147"/>
      <c r="U114" s="147"/>
      <c r="V114" s="147"/>
      <c r="W114" s="147"/>
      <c r="X114" s="147"/>
      <c r="Y114" s="147"/>
      <c r="Z114" s="147"/>
      <c r="AA114" s="147"/>
      <c r="AB114" s="147"/>
      <c r="AC114" s="147"/>
      <c r="AD114" s="147"/>
      <c r="AE114" s="147"/>
      <c r="AF114" s="147"/>
      <c r="AG114" s="147"/>
      <c r="AH114" s="147"/>
      <c r="AI114" s="147"/>
      <c r="AJ114" s="147"/>
      <c r="AK114" s="147"/>
      <c r="AL114" s="147"/>
      <c r="AM114" s="147"/>
      <c r="AN114" s="147"/>
      <c r="AO114" s="147"/>
      <c r="AP114" s="147"/>
      <c r="AQ114" s="147"/>
      <c r="AR114" s="147"/>
      <c r="AS114" s="147"/>
      <c r="AT114" s="147"/>
      <c r="AU114" s="147"/>
      <c r="AV114" s="147"/>
      <c r="AW114" s="147"/>
      <c r="AX114" s="147"/>
      <c r="AY114" s="147"/>
      <c r="AZ114" s="147"/>
      <c r="BA114" s="10"/>
      <c r="BB114" s="10"/>
      <c r="BC114" s="10"/>
      <c r="BD114" s="10"/>
      <c r="BE114" s="10"/>
      <c r="BF114" s="10"/>
      <c r="BG114" s="10"/>
      <c r="BH114" s="10"/>
      <c r="BI114" s="10"/>
      <c r="BJ114" s="10"/>
      <c r="BK114" s="10"/>
      <c r="BL114" s="10"/>
      <c r="BM114" s="10"/>
      <c r="BN114" s="10"/>
      <c r="BO114" s="10"/>
      <c r="BP114" s="10"/>
      <c r="BQ114" s="10"/>
      <c r="BR114" s="10"/>
      <c r="BS114" s="10"/>
    </row>
    <row r="115" spans="1:71" ht="16.5" hidden="1" customHeight="1" x14ac:dyDescent="0.3">
      <c r="A115" s="147"/>
      <c r="B115" s="147"/>
      <c r="C115" s="147"/>
      <c r="D115" s="147"/>
      <c r="E115" s="147"/>
      <c r="F115" s="147"/>
      <c r="G115" s="147"/>
      <c r="H115" s="147"/>
      <c r="I115" s="147"/>
      <c r="J115" s="147"/>
      <c r="K115" s="147"/>
      <c r="L115" s="147"/>
      <c r="M115" s="147"/>
      <c r="N115" s="147"/>
      <c r="O115" s="147"/>
      <c r="P115" s="147"/>
      <c r="Q115" s="147"/>
      <c r="R115" s="147"/>
      <c r="S115" s="147"/>
      <c r="T115" s="147"/>
      <c r="U115" s="147"/>
      <c r="V115" s="147"/>
      <c r="W115" s="147"/>
      <c r="X115" s="147"/>
      <c r="Y115" s="147"/>
      <c r="Z115" s="147"/>
      <c r="AA115" s="147"/>
      <c r="AB115" s="147"/>
      <c r="AC115" s="147"/>
      <c r="AD115" s="147"/>
      <c r="AE115" s="147"/>
      <c r="AF115" s="147"/>
      <c r="AG115" s="147"/>
      <c r="AH115" s="147"/>
      <c r="AI115" s="147"/>
      <c r="AJ115" s="147"/>
      <c r="AK115" s="147"/>
      <c r="AL115" s="147"/>
      <c r="AM115" s="147"/>
      <c r="AN115" s="147"/>
      <c r="AO115" s="147"/>
      <c r="AP115" s="147"/>
      <c r="AQ115" s="147"/>
      <c r="AR115" s="147"/>
      <c r="AS115" s="147"/>
      <c r="AT115" s="147"/>
      <c r="AU115" s="147"/>
      <c r="AV115" s="147"/>
      <c r="AW115" s="147"/>
      <c r="AX115" s="147"/>
      <c r="AY115" s="147"/>
      <c r="AZ115" s="147"/>
      <c r="BA115" s="10"/>
      <c r="BB115" s="10"/>
      <c r="BC115" s="10"/>
      <c r="BD115" s="10"/>
      <c r="BE115" s="10"/>
      <c r="BF115" s="10"/>
      <c r="BG115" s="10"/>
      <c r="BH115" s="10"/>
      <c r="BI115" s="10"/>
      <c r="BJ115" s="10"/>
      <c r="BK115" s="10"/>
      <c r="BL115" s="10"/>
      <c r="BM115" s="10"/>
      <c r="BN115" s="10"/>
      <c r="BO115" s="10"/>
      <c r="BP115" s="10"/>
      <c r="BQ115" s="10"/>
      <c r="BR115" s="10"/>
      <c r="BS115" s="10"/>
    </row>
    <row r="116" spans="1:71" ht="16.5" hidden="1" customHeight="1" x14ac:dyDescent="0.3">
      <c r="A116" s="147"/>
      <c r="B116" s="147"/>
      <c r="C116" s="147"/>
      <c r="D116" s="147"/>
      <c r="E116" s="147"/>
      <c r="F116" s="147"/>
      <c r="G116" s="147"/>
      <c r="H116" s="147"/>
      <c r="I116" s="147"/>
      <c r="J116" s="147"/>
      <c r="K116" s="147"/>
      <c r="L116" s="147"/>
      <c r="M116" s="147"/>
      <c r="N116" s="147"/>
      <c r="O116" s="147"/>
      <c r="P116" s="147"/>
      <c r="Q116" s="147"/>
      <c r="R116" s="147"/>
      <c r="S116" s="147"/>
      <c r="T116" s="147"/>
      <c r="U116" s="147"/>
      <c r="V116" s="147"/>
      <c r="W116" s="147"/>
      <c r="X116" s="147"/>
      <c r="Y116" s="147"/>
      <c r="Z116" s="147"/>
      <c r="AA116" s="147"/>
      <c r="AB116" s="147"/>
      <c r="AC116" s="147"/>
      <c r="AD116" s="147"/>
      <c r="AE116" s="147"/>
      <c r="AF116" s="147"/>
      <c r="AG116" s="147"/>
      <c r="AH116" s="147"/>
      <c r="AI116" s="147"/>
      <c r="AJ116" s="147"/>
      <c r="AK116" s="147"/>
      <c r="AL116" s="147"/>
      <c r="AM116" s="147"/>
      <c r="AN116" s="147"/>
      <c r="AO116" s="147"/>
      <c r="AP116" s="147"/>
      <c r="AQ116" s="147"/>
      <c r="AR116" s="147"/>
      <c r="AS116" s="147"/>
      <c r="AT116" s="147"/>
      <c r="AU116" s="147"/>
      <c r="AV116" s="147"/>
      <c r="AW116" s="147"/>
      <c r="AX116" s="147"/>
      <c r="AY116" s="147"/>
      <c r="AZ116" s="147"/>
      <c r="BA116" s="10"/>
      <c r="BB116" s="10"/>
      <c r="BC116" s="10"/>
      <c r="BD116" s="10"/>
      <c r="BE116" s="10"/>
      <c r="BF116" s="10"/>
      <c r="BG116" s="10"/>
      <c r="BH116" s="10"/>
      <c r="BI116" s="10"/>
      <c r="BJ116" s="10"/>
      <c r="BK116" s="10"/>
      <c r="BL116" s="10"/>
      <c r="BM116" s="10"/>
      <c r="BN116" s="10"/>
      <c r="BO116" s="10"/>
      <c r="BP116" s="10"/>
      <c r="BQ116" s="10"/>
      <c r="BR116" s="10"/>
      <c r="BS116" s="10"/>
    </row>
    <row r="117" spans="1:71" ht="16.5" hidden="1" customHeight="1" x14ac:dyDescent="0.3">
      <c r="A117" s="147"/>
      <c r="B117" s="147"/>
      <c r="C117" s="147"/>
      <c r="D117" s="147"/>
      <c r="E117" s="147"/>
      <c r="F117" s="147"/>
      <c r="G117" s="147"/>
      <c r="H117" s="147"/>
      <c r="I117" s="147"/>
      <c r="J117" s="147"/>
      <c r="K117" s="147"/>
      <c r="L117" s="147"/>
      <c r="M117" s="147"/>
      <c r="N117" s="147"/>
      <c r="O117" s="147"/>
      <c r="P117" s="147"/>
      <c r="Q117" s="147"/>
      <c r="R117" s="147"/>
      <c r="S117" s="147"/>
      <c r="T117" s="147"/>
      <c r="U117" s="147"/>
      <c r="V117" s="147"/>
      <c r="W117" s="147"/>
      <c r="X117" s="147"/>
      <c r="Y117" s="147"/>
      <c r="Z117" s="147"/>
      <c r="AA117" s="147"/>
      <c r="AB117" s="147"/>
      <c r="AC117" s="147"/>
      <c r="AD117" s="147"/>
      <c r="AE117" s="147"/>
      <c r="AF117" s="147"/>
      <c r="AG117" s="147"/>
      <c r="AH117" s="147"/>
      <c r="AI117" s="147"/>
      <c r="AJ117" s="147"/>
      <c r="AK117" s="147"/>
      <c r="AL117" s="147"/>
      <c r="AM117" s="147"/>
      <c r="AN117" s="147"/>
      <c r="AO117" s="147"/>
      <c r="AP117" s="147"/>
      <c r="AQ117" s="147"/>
      <c r="AR117" s="147"/>
      <c r="AS117" s="147"/>
      <c r="AT117" s="147"/>
      <c r="AU117" s="147"/>
      <c r="AV117" s="147"/>
      <c r="AW117" s="147"/>
      <c r="AX117" s="147"/>
      <c r="AY117" s="147"/>
      <c r="AZ117" s="147"/>
      <c r="BA117" s="10"/>
      <c r="BB117" s="10"/>
      <c r="BC117" s="10"/>
      <c r="BD117" s="10"/>
      <c r="BE117" s="10"/>
      <c r="BF117" s="10"/>
      <c r="BG117" s="10"/>
      <c r="BH117" s="10"/>
      <c r="BI117" s="10"/>
      <c r="BJ117" s="10"/>
      <c r="BK117" s="10"/>
      <c r="BL117" s="10"/>
      <c r="BM117" s="10"/>
      <c r="BN117" s="10"/>
      <c r="BO117" s="10"/>
      <c r="BP117" s="10"/>
      <c r="BQ117" s="10"/>
      <c r="BR117" s="10"/>
      <c r="BS117" s="10"/>
    </row>
    <row r="118" spans="1:71" ht="16.5" hidden="1" customHeight="1" x14ac:dyDescent="0.3">
      <c r="A118" s="147"/>
      <c r="B118" s="147"/>
      <c r="C118" s="147"/>
      <c r="D118" s="147"/>
      <c r="E118" s="147"/>
      <c r="F118" s="147"/>
      <c r="G118" s="147"/>
      <c r="H118" s="147"/>
      <c r="I118" s="147"/>
      <c r="J118" s="147"/>
      <c r="K118" s="147"/>
      <c r="L118" s="147"/>
      <c r="M118" s="147"/>
      <c r="N118" s="147"/>
      <c r="O118" s="147"/>
      <c r="P118" s="147"/>
      <c r="Q118" s="147"/>
      <c r="R118" s="147"/>
      <c r="S118" s="147"/>
      <c r="T118" s="147"/>
      <c r="U118" s="147"/>
      <c r="V118" s="147"/>
      <c r="W118" s="147"/>
      <c r="X118" s="147"/>
      <c r="Y118" s="147"/>
      <c r="Z118" s="147"/>
      <c r="AA118" s="147"/>
      <c r="AB118" s="147"/>
      <c r="AC118" s="147"/>
      <c r="AD118" s="147"/>
      <c r="AE118" s="147"/>
      <c r="AF118" s="147"/>
      <c r="AG118" s="147"/>
      <c r="AH118" s="147"/>
      <c r="AI118" s="147"/>
      <c r="AJ118" s="147"/>
      <c r="AK118" s="147"/>
      <c r="AL118" s="147"/>
      <c r="AM118" s="147"/>
      <c r="AN118" s="147"/>
      <c r="AO118" s="147"/>
      <c r="AP118" s="147"/>
      <c r="AQ118" s="147"/>
      <c r="AR118" s="147"/>
      <c r="AS118" s="147"/>
      <c r="AT118" s="147"/>
      <c r="AU118" s="147"/>
      <c r="AV118" s="147"/>
      <c r="AW118" s="147"/>
      <c r="AX118" s="147"/>
      <c r="AY118" s="147"/>
      <c r="AZ118" s="147"/>
      <c r="BA118" s="10"/>
      <c r="BB118" s="10"/>
      <c r="BC118" s="10"/>
      <c r="BD118" s="10"/>
      <c r="BE118" s="10"/>
      <c r="BF118" s="10"/>
      <c r="BG118" s="10"/>
      <c r="BH118" s="10"/>
      <c r="BI118" s="10"/>
      <c r="BJ118" s="10"/>
      <c r="BK118" s="10"/>
      <c r="BL118" s="10"/>
      <c r="BM118" s="10"/>
      <c r="BN118" s="10"/>
      <c r="BO118" s="10"/>
      <c r="BP118" s="10"/>
      <c r="BQ118" s="10"/>
      <c r="BR118" s="10"/>
      <c r="BS118" s="10"/>
    </row>
    <row r="119" spans="1:71" ht="16.5" hidden="1" customHeight="1" x14ac:dyDescent="0.3">
      <c r="A119" s="147"/>
      <c r="B119" s="147"/>
      <c r="C119" s="147"/>
      <c r="D119" s="147"/>
      <c r="E119" s="147"/>
      <c r="F119" s="147"/>
      <c r="G119" s="147"/>
      <c r="H119" s="147"/>
      <c r="I119" s="147"/>
      <c r="J119" s="147"/>
      <c r="K119" s="147"/>
      <c r="L119" s="147"/>
      <c r="M119" s="147"/>
      <c r="N119" s="147"/>
      <c r="O119" s="147"/>
      <c r="P119" s="147"/>
      <c r="Q119" s="147"/>
      <c r="R119" s="147"/>
      <c r="S119" s="147"/>
      <c r="T119" s="147"/>
      <c r="U119" s="147"/>
      <c r="V119" s="147"/>
      <c r="W119" s="147"/>
      <c r="X119" s="147"/>
      <c r="Y119" s="147"/>
      <c r="Z119" s="147"/>
      <c r="AA119" s="147"/>
      <c r="AB119" s="147"/>
      <c r="AC119" s="147"/>
      <c r="AD119" s="147"/>
      <c r="AE119" s="147"/>
      <c r="AF119" s="147"/>
      <c r="AG119" s="147"/>
      <c r="AH119" s="147"/>
      <c r="AI119" s="147"/>
      <c r="AJ119" s="147"/>
      <c r="AK119" s="147"/>
      <c r="AL119" s="147"/>
      <c r="AM119" s="147"/>
      <c r="AN119" s="147"/>
      <c r="AO119" s="147"/>
      <c r="AP119" s="147"/>
      <c r="AQ119" s="147"/>
      <c r="AR119" s="147"/>
      <c r="AS119" s="147"/>
      <c r="AT119" s="147"/>
      <c r="AU119" s="147"/>
      <c r="AV119" s="147"/>
      <c r="AW119" s="147"/>
      <c r="AX119" s="147"/>
      <c r="AY119" s="147"/>
      <c r="AZ119" s="147"/>
      <c r="BA119" s="10"/>
      <c r="BB119" s="10"/>
      <c r="BC119" s="10"/>
      <c r="BD119" s="10"/>
      <c r="BE119" s="10"/>
      <c r="BF119" s="10"/>
      <c r="BG119" s="10"/>
      <c r="BH119" s="10"/>
      <c r="BI119" s="10"/>
      <c r="BJ119" s="10"/>
      <c r="BK119" s="10"/>
      <c r="BL119" s="10"/>
      <c r="BM119" s="10"/>
      <c r="BN119" s="10"/>
      <c r="BO119" s="10"/>
      <c r="BP119" s="10"/>
      <c r="BQ119" s="10"/>
      <c r="BR119" s="10"/>
      <c r="BS119" s="10"/>
    </row>
    <row r="120" spans="1:71" ht="16.5" hidden="1" customHeight="1" x14ac:dyDescent="0.3">
      <c r="A120" s="147"/>
      <c r="B120" s="147"/>
      <c r="C120" s="147"/>
      <c r="D120" s="147"/>
      <c r="E120" s="147"/>
      <c r="F120" s="147"/>
      <c r="G120" s="147"/>
      <c r="H120" s="147"/>
      <c r="I120" s="147"/>
      <c r="J120" s="147"/>
      <c r="K120" s="147"/>
      <c r="L120" s="147"/>
      <c r="M120" s="147"/>
      <c r="N120" s="147"/>
      <c r="O120" s="147"/>
      <c r="P120" s="147"/>
      <c r="Q120" s="147"/>
      <c r="R120" s="147"/>
      <c r="S120" s="147"/>
      <c r="T120" s="147"/>
      <c r="U120" s="147"/>
      <c r="V120" s="147"/>
      <c r="W120" s="147"/>
      <c r="X120" s="147"/>
      <c r="Y120" s="147"/>
      <c r="Z120" s="147"/>
      <c r="AA120" s="147"/>
      <c r="AB120" s="147"/>
      <c r="AC120" s="147"/>
      <c r="AD120" s="147"/>
      <c r="AE120" s="147"/>
      <c r="AF120" s="147"/>
      <c r="AG120" s="147"/>
      <c r="AH120" s="147"/>
      <c r="AI120" s="147"/>
      <c r="AJ120" s="147"/>
      <c r="AK120" s="147"/>
      <c r="AL120" s="147"/>
      <c r="AM120" s="147"/>
      <c r="AN120" s="147"/>
      <c r="AO120" s="147"/>
      <c r="AP120" s="147"/>
      <c r="AQ120" s="147"/>
      <c r="AR120" s="147"/>
      <c r="AS120" s="147"/>
      <c r="AT120" s="147"/>
      <c r="AU120" s="147"/>
      <c r="AV120" s="147"/>
      <c r="AW120" s="147"/>
      <c r="AX120" s="147"/>
      <c r="AY120" s="147"/>
      <c r="AZ120" s="147"/>
      <c r="BA120" s="10"/>
      <c r="BB120" s="10"/>
      <c r="BC120" s="10"/>
      <c r="BD120" s="10"/>
      <c r="BE120" s="10"/>
      <c r="BF120" s="10"/>
      <c r="BG120" s="10"/>
      <c r="BH120" s="10"/>
      <c r="BI120" s="10"/>
      <c r="BJ120" s="10"/>
      <c r="BK120" s="10"/>
      <c r="BL120" s="10"/>
      <c r="BM120" s="10"/>
      <c r="BN120" s="10"/>
      <c r="BO120" s="10"/>
      <c r="BP120" s="10"/>
      <c r="BQ120" s="10"/>
      <c r="BR120" s="10"/>
      <c r="BS120" s="10"/>
    </row>
    <row r="121" spans="1:71" ht="16.5" hidden="1" customHeight="1" x14ac:dyDescent="0.3">
      <c r="A121" s="147"/>
      <c r="B121" s="147"/>
      <c r="C121" s="147"/>
      <c r="D121" s="147"/>
      <c r="E121" s="147"/>
      <c r="F121" s="147"/>
      <c r="G121" s="147"/>
      <c r="H121" s="147"/>
      <c r="I121" s="147"/>
      <c r="J121" s="147"/>
      <c r="K121" s="147"/>
      <c r="L121" s="147"/>
      <c r="M121" s="147"/>
      <c r="N121" s="147"/>
      <c r="O121" s="147"/>
      <c r="P121" s="147"/>
      <c r="Q121" s="147"/>
      <c r="R121" s="147"/>
      <c r="S121" s="147"/>
      <c r="T121" s="147"/>
      <c r="U121" s="147"/>
      <c r="V121" s="147"/>
      <c r="W121" s="147"/>
      <c r="X121" s="147"/>
      <c r="Y121" s="147"/>
      <c r="Z121" s="147"/>
      <c r="AA121" s="147"/>
      <c r="AB121" s="147"/>
      <c r="AC121" s="147"/>
      <c r="AD121" s="147"/>
      <c r="AE121" s="147"/>
      <c r="AF121" s="147"/>
      <c r="AG121" s="147"/>
      <c r="AH121" s="147"/>
      <c r="AI121" s="147"/>
      <c r="AJ121" s="147"/>
      <c r="AK121" s="147"/>
      <c r="AL121" s="147"/>
      <c r="AM121" s="147"/>
      <c r="AN121" s="147"/>
      <c r="AO121" s="147"/>
      <c r="AP121" s="147"/>
      <c r="AQ121" s="147"/>
      <c r="AR121" s="147"/>
      <c r="AS121" s="147"/>
      <c r="AT121" s="147"/>
      <c r="AU121" s="147"/>
      <c r="AV121" s="147"/>
      <c r="AW121" s="147"/>
      <c r="AX121" s="147"/>
      <c r="AY121" s="147"/>
      <c r="AZ121" s="147"/>
      <c r="BA121" s="10"/>
      <c r="BB121" s="10"/>
      <c r="BC121" s="10"/>
      <c r="BD121" s="10"/>
      <c r="BE121" s="10"/>
      <c r="BF121" s="10"/>
      <c r="BG121" s="10"/>
      <c r="BH121" s="10"/>
      <c r="BI121" s="10"/>
      <c r="BJ121" s="10"/>
      <c r="BK121" s="10"/>
      <c r="BL121" s="10"/>
      <c r="BM121" s="10"/>
      <c r="BN121" s="10"/>
      <c r="BO121" s="10"/>
      <c r="BP121" s="10"/>
      <c r="BQ121" s="10"/>
      <c r="BR121" s="10"/>
      <c r="BS121" s="10"/>
    </row>
    <row r="122" spans="1:71" ht="16.5" hidden="1" customHeight="1" x14ac:dyDescent="0.3">
      <c r="A122" s="147"/>
      <c r="B122" s="147"/>
      <c r="C122" s="147"/>
      <c r="D122" s="147"/>
      <c r="E122" s="147"/>
      <c r="F122" s="147"/>
      <c r="G122" s="147"/>
      <c r="H122" s="147"/>
      <c r="I122" s="147"/>
      <c r="J122" s="147"/>
      <c r="K122" s="147"/>
      <c r="L122" s="147"/>
      <c r="M122" s="147"/>
      <c r="N122" s="147"/>
      <c r="O122" s="147"/>
      <c r="P122" s="147"/>
      <c r="Q122" s="147"/>
      <c r="R122" s="147"/>
      <c r="S122" s="147"/>
      <c r="T122" s="147"/>
      <c r="U122" s="147"/>
      <c r="V122" s="147"/>
      <c r="W122" s="147"/>
      <c r="X122" s="147"/>
      <c r="Y122" s="147"/>
      <c r="Z122" s="147"/>
      <c r="AA122" s="147"/>
      <c r="AB122" s="147"/>
      <c r="AC122" s="147"/>
      <c r="AD122" s="147"/>
      <c r="AE122" s="147"/>
      <c r="AF122" s="147"/>
      <c r="AG122" s="147"/>
      <c r="AH122" s="147"/>
      <c r="AI122" s="147"/>
      <c r="AJ122" s="147"/>
      <c r="AK122" s="147"/>
      <c r="AL122" s="147"/>
      <c r="AM122" s="147"/>
      <c r="AN122" s="147"/>
      <c r="AO122" s="147"/>
      <c r="AP122" s="147"/>
      <c r="AQ122" s="147"/>
      <c r="AR122" s="147"/>
      <c r="AS122" s="147"/>
      <c r="AT122" s="147"/>
      <c r="AU122" s="147"/>
      <c r="AV122" s="147"/>
      <c r="AW122" s="147"/>
      <c r="AX122" s="147"/>
      <c r="AY122" s="147"/>
      <c r="AZ122" s="147"/>
      <c r="BA122" s="10"/>
      <c r="BB122" s="10"/>
      <c r="BC122" s="10"/>
      <c r="BD122" s="10"/>
      <c r="BE122" s="10"/>
      <c r="BF122" s="10"/>
      <c r="BG122" s="10"/>
      <c r="BH122" s="10"/>
      <c r="BI122" s="10"/>
      <c r="BJ122" s="10"/>
      <c r="BK122" s="10"/>
      <c r="BL122" s="10"/>
      <c r="BM122" s="10"/>
      <c r="BN122" s="10"/>
      <c r="BO122" s="10"/>
      <c r="BP122" s="10"/>
      <c r="BQ122" s="10"/>
      <c r="BR122" s="10"/>
      <c r="BS122" s="10"/>
    </row>
    <row r="123" spans="1:71" ht="16.5" hidden="1" customHeight="1" x14ac:dyDescent="0.3">
      <c r="A123" s="147"/>
      <c r="B123" s="147"/>
      <c r="C123" s="147"/>
      <c r="D123" s="147"/>
      <c r="E123" s="147"/>
      <c r="F123" s="147"/>
      <c r="G123" s="147"/>
      <c r="H123" s="147"/>
      <c r="I123" s="147"/>
      <c r="J123" s="147"/>
      <c r="K123" s="147"/>
      <c r="L123" s="147"/>
      <c r="M123" s="147"/>
      <c r="N123" s="147"/>
      <c r="O123" s="147"/>
      <c r="P123" s="147"/>
      <c r="Q123" s="147"/>
      <c r="R123" s="147"/>
      <c r="S123" s="147"/>
      <c r="T123" s="147"/>
      <c r="U123" s="147"/>
      <c r="V123" s="147"/>
      <c r="W123" s="147"/>
      <c r="X123" s="147"/>
      <c r="Y123" s="147"/>
      <c r="Z123" s="147"/>
      <c r="AA123" s="147"/>
      <c r="AB123" s="147"/>
      <c r="AC123" s="147"/>
      <c r="AD123" s="147"/>
      <c r="AE123" s="147"/>
      <c r="AF123" s="147"/>
      <c r="AG123" s="147"/>
      <c r="AH123" s="147"/>
      <c r="AI123" s="147"/>
      <c r="AJ123" s="147"/>
      <c r="AK123" s="147"/>
      <c r="AL123" s="147"/>
      <c r="AM123" s="147"/>
      <c r="AN123" s="147"/>
      <c r="AO123" s="147"/>
      <c r="AP123" s="147"/>
      <c r="AQ123" s="147"/>
      <c r="AR123" s="147"/>
      <c r="AS123" s="147"/>
      <c r="AT123" s="147"/>
      <c r="AU123" s="147"/>
      <c r="AV123" s="147"/>
      <c r="AW123" s="147"/>
      <c r="AX123" s="147"/>
      <c r="AY123" s="147"/>
      <c r="AZ123" s="147"/>
      <c r="BA123" s="10"/>
      <c r="BB123" s="10"/>
      <c r="BC123" s="10"/>
      <c r="BD123" s="10"/>
      <c r="BE123" s="10"/>
      <c r="BF123" s="10"/>
      <c r="BG123" s="10"/>
      <c r="BH123" s="10"/>
      <c r="BI123" s="10"/>
      <c r="BJ123" s="10"/>
      <c r="BK123" s="10"/>
      <c r="BL123" s="10"/>
      <c r="BM123" s="10"/>
      <c r="BN123" s="10"/>
      <c r="BO123" s="10"/>
      <c r="BP123" s="10"/>
      <c r="BQ123" s="10"/>
      <c r="BR123" s="10"/>
      <c r="BS123" s="10"/>
    </row>
    <row r="124" spans="1:71" ht="16.5" hidden="1" customHeight="1" x14ac:dyDescent="0.3">
      <c r="A124" s="147"/>
      <c r="B124" s="147"/>
      <c r="C124" s="147"/>
      <c r="D124" s="147"/>
      <c r="E124" s="147"/>
      <c r="F124" s="147"/>
      <c r="G124" s="147"/>
      <c r="H124" s="147"/>
      <c r="I124" s="147"/>
      <c r="J124" s="147"/>
      <c r="K124" s="147"/>
      <c r="L124" s="147"/>
      <c r="M124" s="147"/>
      <c r="N124" s="147"/>
      <c r="O124" s="147"/>
      <c r="P124" s="147"/>
      <c r="Q124" s="147"/>
      <c r="R124" s="147"/>
      <c r="S124" s="147"/>
      <c r="T124" s="147"/>
      <c r="U124" s="147"/>
      <c r="V124" s="147"/>
      <c r="W124" s="147"/>
      <c r="X124" s="147"/>
      <c r="Y124" s="147"/>
      <c r="Z124" s="147"/>
      <c r="AA124" s="147"/>
      <c r="AB124" s="147"/>
      <c r="AC124" s="147"/>
      <c r="AD124" s="147"/>
      <c r="AE124" s="147"/>
      <c r="AF124" s="147"/>
      <c r="AG124" s="147"/>
      <c r="AH124" s="147"/>
      <c r="AI124" s="147"/>
      <c r="AJ124" s="147"/>
      <c r="AK124" s="147"/>
      <c r="AL124" s="147"/>
      <c r="AM124" s="147"/>
      <c r="AN124" s="147"/>
      <c r="AO124" s="147"/>
      <c r="AP124" s="147"/>
      <c r="AQ124" s="147"/>
      <c r="AR124" s="147"/>
      <c r="AS124" s="147"/>
      <c r="AT124" s="147"/>
      <c r="AU124" s="147"/>
      <c r="AV124" s="147"/>
      <c r="AW124" s="147"/>
      <c r="AX124" s="147"/>
      <c r="AY124" s="147"/>
      <c r="AZ124" s="147"/>
      <c r="BA124" s="10"/>
      <c r="BB124" s="10"/>
      <c r="BC124" s="10"/>
      <c r="BD124" s="10"/>
      <c r="BE124" s="10"/>
      <c r="BF124" s="10"/>
      <c r="BG124" s="10"/>
      <c r="BH124" s="10"/>
      <c r="BI124" s="10"/>
      <c r="BJ124" s="10"/>
      <c r="BK124" s="10"/>
      <c r="BL124" s="10"/>
      <c r="BM124" s="10"/>
      <c r="BN124" s="10"/>
      <c r="BO124" s="10"/>
      <c r="BP124" s="10"/>
      <c r="BQ124" s="10"/>
      <c r="BR124" s="10"/>
      <c r="BS124" s="10"/>
    </row>
    <row r="125" spans="1:71" ht="16.5" hidden="1" customHeight="1" x14ac:dyDescent="0.3">
      <c r="A125" s="147"/>
      <c r="B125" s="147"/>
      <c r="C125" s="147"/>
      <c r="D125" s="147"/>
      <c r="E125" s="147"/>
      <c r="F125" s="147"/>
      <c r="G125" s="147"/>
      <c r="H125" s="147"/>
      <c r="I125" s="147"/>
      <c r="J125" s="147"/>
      <c r="K125" s="147"/>
      <c r="L125" s="147"/>
      <c r="M125" s="147"/>
      <c r="N125" s="147"/>
      <c r="O125" s="147"/>
      <c r="P125" s="147"/>
      <c r="Q125" s="147"/>
      <c r="R125" s="147"/>
      <c r="S125" s="147"/>
      <c r="T125" s="147"/>
      <c r="U125" s="147"/>
      <c r="V125" s="147"/>
      <c r="W125" s="147"/>
      <c r="X125" s="147"/>
      <c r="Y125" s="147"/>
      <c r="Z125" s="147"/>
      <c r="AA125" s="147"/>
      <c r="AB125" s="147"/>
      <c r="AC125" s="147"/>
      <c r="AD125" s="147"/>
      <c r="AE125" s="147"/>
      <c r="AF125" s="147"/>
      <c r="AG125" s="147"/>
      <c r="AH125" s="147"/>
      <c r="AI125" s="147"/>
      <c r="AJ125" s="147"/>
      <c r="AK125" s="147"/>
      <c r="AL125" s="147"/>
      <c r="AM125" s="147"/>
      <c r="AN125" s="147"/>
      <c r="AO125" s="147"/>
      <c r="AP125" s="147"/>
      <c r="AQ125" s="147"/>
      <c r="AR125" s="147"/>
      <c r="AS125" s="147"/>
      <c r="AT125" s="147"/>
      <c r="AU125" s="147"/>
      <c r="AV125" s="147"/>
      <c r="AW125" s="147"/>
      <c r="AX125" s="147"/>
      <c r="AY125" s="147"/>
      <c r="AZ125" s="147"/>
      <c r="BA125" s="10"/>
      <c r="BB125" s="10"/>
      <c r="BC125" s="10"/>
      <c r="BD125" s="10"/>
      <c r="BE125" s="10"/>
      <c r="BF125" s="10"/>
      <c r="BG125" s="10"/>
      <c r="BH125" s="10"/>
      <c r="BI125" s="10"/>
      <c r="BJ125" s="10"/>
      <c r="BK125" s="10"/>
      <c r="BL125" s="10"/>
      <c r="BM125" s="10"/>
      <c r="BN125" s="10"/>
      <c r="BO125" s="10"/>
      <c r="BP125" s="10"/>
      <c r="BQ125" s="10"/>
      <c r="BR125" s="10"/>
      <c r="BS125" s="10"/>
    </row>
    <row r="126" spans="1:71" ht="16.5" hidden="1" customHeight="1" x14ac:dyDescent="0.3">
      <c r="A126" s="147"/>
      <c r="B126" s="147"/>
      <c r="C126" s="147"/>
      <c r="D126" s="147"/>
      <c r="E126" s="147"/>
      <c r="F126" s="147"/>
      <c r="G126" s="147"/>
      <c r="H126" s="147"/>
      <c r="I126" s="147"/>
      <c r="J126" s="147"/>
      <c r="K126" s="147"/>
      <c r="L126" s="147"/>
      <c r="M126" s="147"/>
      <c r="N126" s="147"/>
      <c r="O126" s="147"/>
      <c r="P126" s="147"/>
      <c r="Q126" s="147"/>
      <c r="R126" s="147"/>
      <c r="S126" s="147"/>
      <c r="T126" s="147"/>
      <c r="U126" s="147"/>
      <c r="V126" s="147"/>
      <c r="W126" s="147"/>
      <c r="X126" s="147"/>
      <c r="Y126" s="147"/>
      <c r="Z126" s="147"/>
      <c r="AA126" s="147"/>
      <c r="AB126" s="147"/>
      <c r="AC126" s="147"/>
      <c r="AD126" s="147"/>
      <c r="AE126" s="147"/>
      <c r="AF126" s="147"/>
      <c r="AG126" s="147"/>
      <c r="AH126" s="147"/>
      <c r="AI126" s="147"/>
      <c r="AJ126" s="147"/>
      <c r="AK126" s="147"/>
      <c r="AL126" s="147"/>
      <c r="AM126" s="147"/>
      <c r="AN126" s="147"/>
      <c r="AO126" s="147"/>
      <c r="AP126" s="147"/>
      <c r="AQ126" s="147"/>
      <c r="AR126" s="147"/>
      <c r="AS126" s="147"/>
      <c r="AT126" s="147"/>
      <c r="AU126" s="147"/>
      <c r="AV126" s="147"/>
      <c r="AW126" s="147"/>
      <c r="AX126" s="147"/>
      <c r="AY126" s="147"/>
      <c r="AZ126" s="147"/>
      <c r="BA126" s="10"/>
      <c r="BB126" s="10"/>
      <c r="BC126" s="10"/>
      <c r="BD126" s="10"/>
      <c r="BE126" s="10"/>
      <c r="BF126" s="10"/>
      <c r="BG126" s="10"/>
      <c r="BH126" s="10"/>
      <c r="BI126" s="10"/>
      <c r="BJ126" s="10"/>
      <c r="BK126" s="10"/>
      <c r="BL126" s="10"/>
      <c r="BM126" s="10"/>
      <c r="BN126" s="10"/>
      <c r="BO126" s="10"/>
      <c r="BP126" s="10"/>
      <c r="BQ126" s="10"/>
      <c r="BR126" s="10"/>
      <c r="BS126" s="10"/>
    </row>
    <row r="127" spans="1:71" ht="16.5" hidden="1" customHeight="1" x14ac:dyDescent="0.3">
      <c r="A127" s="147"/>
      <c r="B127" s="147"/>
      <c r="C127" s="147"/>
      <c r="D127" s="147"/>
      <c r="E127" s="147"/>
      <c r="F127" s="147"/>
      <c r="G127" s="147"/>
      <c r="H127" s="147"/>
      <c r="I127" s="147"/>
      <c r="J127" s="147"/>
      <c r="K127" s="147"/>
      <c r="L127" s="147"/>
      <c r="M127" s="147"/>
      <c r="N127" s="147"/>
      <c r="O127" s="147"/>
      <c r="P127" s="147"/>
      <c r="Q127" s="147"/>
      <c r="R127" s="147"/>
      <c r="S127" s="147"/>
      <c r="T127" s="147"/>
      <c r="U127" s="147"/>
      <c r="V127" s="147"/>
      <c r="W127" s="147"/>
      <c r="X127" s="147"/>
      <c r="Y127" s="147"/>
      <c r="Z127" s="147"/>
      <c r="AA127" s="147"/>
      <c r="AB127" s="147"/>
      <c r="AC127" s="147"/>
      <c r="AD127" s="147"/>
      <c r="AE127" s="147"/>
      <c r="AF127" s="147"/>
      <c r="AG127" s="147"/>
      <c r="AH127" s="147"/>
      <c r="AI127" s="147"/>
      <c r="AJ127" s="147"/>
      <c r="AK127" s="147"/>
      <c r="AL127" s="147"/>
      <c r="AM127" s="147"/>
      <c r="AN127" s="147"/>
      <c r="AO127" s="147"/>
      <c r="AP127" s="147"/>
      <c r="AQ127" s="147"/>
      <c r="AR127" s="147"/>
      <c r="AS127" s="147"/>
      <c r="AT127" s="147"/>
      <c r="AU127" s="147"/>
      <c r="AV127" s="147"/>
      <c r="AW127" s="147"/>
      <c r="AX127" s="147"/>
      <c r="AY127" s="147"/>
      <c r="AZ127" s="147"/>
      <c r="BA127" s="10"/>
      <c r="BB127" s="10"/>
      <c r="BC127" s="10"/>
      <c r="BD127" s="10"/>
      <c r="BE127" s="10"/>
      <c r="BF127" s="10"/>
      <c r="BG127" s="10"/>
      <c r="BH127" s="10"/>
      <c r="BI127" s="10"/>
      <c r="BJ127" s="10"/>
      <c r="BK127" s="10"/>
      <c r="BL127" s="10"/>
      <c r="BM127" s="10"/>
      <c r="BN127" s="10"/>
      <c r="BO127" s="10"/>
      <c r="BP127" s="10"/>
      <c r="BQ127" s="10"/>
      <c r="BR127" s="10"/>
      <c r="BS127" s="10"/>
    </row>
    <row r="128" spans="1:71" ht="16.5" hidden="1" customHeight="1" x14ac:dyDescent="0.3">
      <c r="A128" s="147"/>
      <c r="B128" s="147"/>
      <c r="C128" s="147"/>
      <c r="D128" s="147"/>
      <c r="E128" s="147"/>
      <c r="F128" s="147"/>
      <c r="G128" s="147"/>
      <c r="H128" s="147"/>
      <c r="I128" s="147"/>
      <c r="J128" s="147"/>
      <c r="K128" s="147"/>
      <c r="L128" s="147"/>
      <c r="M128" s="147"/>
      <c r="N128" s="147"/>
      <c r="O128" s="147"/>
      <c r="P128" s="147"/>
      <c r="Q128" s="147"/>
      <c r="R128" s="147"/>
      <c r="S128" s="147"/>
      <c r="T128" s="147"/>
      <c r="U128" s="147"/>
      <c r="V128" s="147"/>
      <c r="W128" s="147"/>
      <c r="X128" s="147"/>
      <c r="Y128" s="147"/>
      <c r="Z128" s="147"/>
      <c r="AA128" s="147"/>
      <c r="AB128" s="147"/>
      <c r="AC128" s="147"/>
      <c r="AD128" s="147"/>
      <c r="AE128" s="147"/>
      <c r="AF128" s="147"/>
      <c r="AG128" s="147"/>
      <c r="AH128" s="147"/>
      <c r="AI128" s="147"/>
      <c r="AJ128" s="147"/>
      <c r="AK128" s="147"/>
      <c r="AL128" s="147"/>
      <c r="AM128" s="147"/>
      <c r="AN128" s="147"/>
      <c r="AO128" s="147"/>
      <c r="AP128" s="147"/>
      <c r="AQ128" s="147"/>
      <c r="AR128" s="147"/>
      <c r="AS128" s="147"/>
      <c r="AT128" s="147"/>
      <c r="AU128" s="147"/>
      <c r="AV128" s="147"/>
      <c r="AW128" s="147"/>
      <c r="AX128" s="147"/>
      <c r="AY128" s="147"/>
      <c r="AZ128" s="147"/>
      <c r="BA128" s="10"/>
      <c r="BB128" s="10"/>
      <c r="BC128" s="10"/>
      <c r="BD128" s="10"/>
      <c r="BE128" s="10"/>
      <c r="BF128" s="10"/>
      <c r="BG128" s="10"/>
      <c r="BH128" s="10"/>
      <c r="BI128" s="10"/>
      <c r="BJ128" s="10"/>
      <c r="BK128" s="10"/>
      <c r="BL128" s="10"/>
      <c r="BM128" s="10"/>
      <c r="BN128" s="10"/>
      <c r="BO128" s="10"/>
      <c r="BP128" s="10"/>
      <c r="BQ128" s="10"/>
      <c r="BR128" s="10"/>
      <c r="BS128" s="10"/>
    </row>
    <row r="129" spans="1:71" ht="16.5" hidden="1" customHeight="1" x14ac:dyDescent="0.3">
      <c r="A129" s="147"/>
      <c r="B129" s="147"/>
      <c r="C129" s="147"/>
      <c r="D129" s="147"/>
      <c r="E129" s="147"/>
      <c r="F129" s="147"/>
      <c r="G129" s="147"/>
      <c r="H129" s="147"/>
      <c r="I129" s="147"/>
      <c r="J129" s="147"/>
      <c r="K129" s="147"/>
      <c r="L129" s="147"/>
      <c r="M129" s="147"/>
      <c r="N129" s="147"/>
      <c r="O129" s="147"/>
      <c r="P129" s="147"/>
      <c r="Q129" s="147"/>
      <c r="R129" s="147"/>
      <c r="S129" s="147"/>
      <c r="T129" s="147"/>
      <c r="U129" s="147"/>
      <c r="V129" s="147"/>
      <c r="W129" s="147"/>
      <c r="X129" s="147"/>
      <c r="Y129" s="147"/>
      <c r="Z129" s="147"/>
      <c r="AA129" s="147"/>
      <c r="AB129" s="147"/>
      <c r="AC129" s="147"/>
      <c r="AD129" s="147"/>
      <c r="AE129" s="147"/>
      <c r="AF129" s="147"/>
      <c r="AG129" s="147"/>
      <c r="AH129" s="147"/>
      <c r="AI129" s="147"/>
      <c r="AJ129" s="147"/>
      <c r="AK129" s="147"/>
      <c r="AL129" s="147"/>
      <c r="AM129" s="147"/>
      <c r="AN129" s="147"/>
      <c r="AO129" s="147"/>
      <c r="AP129" s="147"/>
      <c r="AQ129" s="147"/>
      <c r="AR129" s="147"/>
      <c r="AS129" s="147"/>
      <c r="AT129" s="147"/>
      <c r="AU129" s="147"/>
      <c r="AV129" s="147"/>
      <c r="AW129" s="147"/>
      <c r="AX129" s="147"/>
      <c r="AY129" s="147"/>
      <c r="AZ129" s="147"/>
      <c r="BA129" s="10"/>
      <c r="BB129" s="10"/>
      <c r="BC129" s="10"/>
      <c r="BD129" s="10"/>
      <c r="BE129" s="10"/>
      <c r="BF129" s="10"/>
      <c r="BG129" s="10"/>
      <c r="BH129" s="10"/>
      <c r="BI129" s="10"/>
      <c r="BJ129" s="10"/>
      <c r="BK129" s="10"/>
      <c r="BL129" s="10"/>
      <c r="BM129" s="10"/>
      <c r="BN129" s="10"/>
      <c r="BO129" s="10"/>
      <c r="BP129" s="10"/>
      <c r="BQ129" s="10"/>
      <c r="BR129" s="10"/>
      <c r="BS129" s="10"/>
    </row>
    <row r="130" spans="1:71" ht="16.5" hidden="1" customHeight="1" x14ac:dyDescent="0.3">
      <c r="A130" s="147"/>
      <c r="B130" s="147"/>
      <c r="C130" s="147"/>
      <c r="D130" s="147"/>
      <c r="E130" s="147"/>
      <c r="F130" s="147"/>
      <c r="G130" s="147"/>
      <c r="H130" s="147"/>
      <c r="I130" s="147"/>
      <c r="J130" s="147"/>
      <c r="K130" s="147"/>
      <c r="L130" s="147"/>
      <c r="M130" s="147"/>
      <c r="N130" s="147"/>
      <c r="O130" s="147"/>
      <c r="P130" s="147"/>
      <c r="Q130" s="147"/>
      <c r="R130" s="147"/>
      <c r="S130" s="147"/>
      <c r="T130" s="147"/>
      <c r="U130" s="147"/>
      <c r="V130" s="147"/>
      <c r="W130" s="147"/>
      <c r="X130" s="147"/>
      <c r="Y130" s="147"/>
      <c r="Z130" s="147"/>
      <c r="AA130" s="147"/>
      <c r="AB130" s="147"/>
      <c r="AC130" s="147"/>
      <c r="AD130" s="147"/>
      <c r="AE130" s="147"/>
      <c r="AF130" s="147"/>
      <c r="AG130" s="147"/>
      <c r="AH130" s="147"/>
      <c r="AI130" s="147"/>
      <c r="AJ130" s="147"/>
      <c r="AK130" s="147"/>
      <c r="AL130" s="147"/>
      <c r="AM130" s="147"/>
      <c r="AN130" s="147"/>
      <c r="AO130" s="147"/>
      <c r="AP130" s="147"/>
      <c r="AQ130" s="147"/>
      <c r="AR130" s="147"/>
      <c r="AS130" s="147"/>
      <c r="AT130" s="147"/>
      <c r="AU130" s="147"/>
      <c r="AV130" s="147"/>
      <c r="AW130" s="147"/>
      <c r="AX130" s="147"/>
      <c r="AY130" s="147"/>
      <c r="AZ130" s="147"/>
      <c r="BA130" s="10"/>
      <c r="BB130" s="10"/>
      <c r="BC130" s="10"/>
      <c r="BD130" s="10"/>
      <c r="BE130" s="10"/>
      <c r="BF130" s="10"/>
      <c r="BG130" s="10"/>
      <c r="BH130" s="10"/>
      <c r="BI130" s="10"/>
      <c r="BJ130" s="10"/>
      <c r="BK130" s="10"/>
      <c r="BL130" s="10"/>
      <c r="BM130" s="10"/>
      <c r="BN130" s="10"/>
      <c r="BO130" s="10"/>
      <c r="BP130" s="10"/>
      <c r="BQ130" s="10"/>
      <c r="BR130" s="10"/>
      <c r="BS130" s="10"/>
    </row>
    <row r="131" spans="1:71" ht="16.5" hidden="1" customHeight="1" x14ac:dyDescent="0.3">
      <c r="A131" s="147"/>
      <c r="B131" s="147"/>
      <c r="C131" s="147"/>
      <c r="D131" s="147"/>
      <c r="E131" s="147"/>
      <c r="F131" s="147"/>
      <c r="G131" s="147"/>
      <c r="H131" s="147"/>
      <c r="I131" s="147"/>
      <c r="J131" s="147"/>
      <c r="K131" s="147"/>
      <c r="L131" s="147"/>
      <c r="M131" s="147"/>
      <c r="N131" s="147"/>
      <c r="O131" s="147"/>
      <c r="P131" s="147"/>
      <c r="Q131" s="147"/>
      <c r="R131" s="147"/>
      <c r="S131" s="147"/>
      <c r="T131" s="147"/>
      <c r="U131" s="147"/>
      <c r="V131" s="147"/>
      <c r="W131" s="147"/>
      <c r="X131" s="147"/>
      <c r="Y131" s="147"/>
      <c r="Z131" s="147"/>
      <c r="AA131" s="147"/>
      <c r="AB131" s="147"/>
      <c r="AC131" s="147"/>
      <c r="AD131" s="147"/>
      <c r="AE131" s="147"/>
      <c r="AF131" s="147"/>
      <c r="AG131" s="147"/>
      <c r="AH131" s="147"/>
      <c r="AI131" s="147"/>
      <c r="AJ131" s="147"/>
      <c r="AK131" s="147"/>
      <c r="AL131" s="147"/>
      <c r="AM131" s="147"/>
      <c r="AN131" s="147"/>
      <c r="AO131" s="147"/>
      <c r="AP131" s="147"/>
      <c r="AQ131" s="147"/>
      <c r="AR131" s="147"/>
      <c r="AS131" s="147"/>
      <c r="AT131" s="147"/>
      <c r="AU131" s="147"/>
      <c r="AV131" s="147"/>
      <c r="AW131" s="147"/>
      <c r="AX131" s="147"/>
      <c r="AY131" s="147"/>
      <c r="AZ131" s="147"/>
      <c r="BA131" s="10"/>
      <c r="BB131" s="10"/>
      <c r="BC131" s="10"/>
      <c r="BD131" s="10"/>
      <c r="BE131" s="10"/>
      <c r="BF131" s="10"/>
      <c r="BG131" s="10"/>
      <c r="BH131" s="10"/>
      <c r="BI131" s="10"/>
      <c r="BJ131" s="10"/>
      <c r="BK131" s="10"/>
      <c r="BL131" s="10"/>
      <c r="BM131" s="10"/>
      <c r="BN131" s="10"/>
      <c r="BO131" s="10"/>
      <c r="BP131" s="10"/>
      <c r="BQ131" s="10"/>
      <c r="BR131" s="10"/>
      <c r="BS131" s="10"/>
    </row>
    <row r="132" spans="1:71" ht="16.5" hidden="1" customHeight="1" x14ac:dyDescent="0.3">
      <c r="A132" s="147"/>
      <c r="B132" s="147"/>
      <c r="C132" s="147"/>
      <c r="D132" s="147"/>
      <c r="E132" s="147"/>
      <c r="F132" s="147"/>
      <c r="G132" s="147"/>
      <c r="H132" s="147"/>
      <c r="I132" s="147"/>
      <c r="J132" s="147"/>
      <c r="K132" s="147"/>
      <c r="L132" s="147"/>
      <c r="M132" s="147"/>
      <c r="N132" s="147"/>
      <c r="O132" s="147"/>
      <c r="P132" s="147"/>
      <c r="Q132" s="147"/>
      <c r="R132" s="147"/>
      <c r="S132" s="147"/>
      <c r="T132" s="147"/>
      <c r="U132" s="147"/>
      <c r="V132" s="147"/>
      <c r="W132" s="147"/>
      <c r="X132" s="147"/>
      <c r="Y132" s="147"/>
      <c r="Z132" s="147"/>
      <c r="AA132" s="147"/>
      <c r="AB132" s="147"/>
      <c r="AC132" s="147"/>
      <c r="AD132" s="147"/>
      <c r="AE132" s="147"/>
      <c r="AF132" s="147"/>
      <c r="AG132" s="147"/>
      <c r="AH132" s="147"/>
      <c r="AI132" s="147"/>
      <c r="AJ132" s="147"/>
      <c r="AK132" s="147"/>
      <c r="AL132" s="147"/>
      <c r="AM132" s="147"/>
      <c r="AN132" s="147"/>
      <c r="AO132" s="147"/>
      <c r="AP132" s="147"/>
      <c r="AQ132" s="147"/>
      <c r="AR132" s="147"/>
      <c r="AS132" s="147"/>
      <c r="AT132" s="147"/>
      <c r="AU132" s="147"/>
      <c r="AV132" s="147"/>
      <c r="AW132" s="147"/>
      <c r="AX132" s="147"/>
      <c r="AY132" s="147"/>
      <c r="AZ132" s="147"/>
      <c r="BA132" s="10"/>
      <c r="BB132" s="10"/>
      <c r="BC132" s="10"/>
      <c r="BD132" s="10"/>
      <c r="BE132" s="10"/>
      <c r="BF132" s="10"/>
      <c r="BG132" s="10"/>
      <c r="BH132" s="10"/>
      <c r="BI132" s="10"/>
      <c r="BJ132" s="10"/>
      <c r="BK132" s="10"/>
      <c r="BL132" s="10"/>
      <c r="BM132" s="10"/>
      <c r="BN132" s="10"/>
      <c r="BO132" s="10"/>
      <c r="BP132" s="10"/>
      <c r="BQ132" s="10"/>
      <c r="BR132" s="10"/>
      <c r="BS132" s="10"/>
    </row>
    <row r="133" spans="1:71" ht="16.5" hidden="1" customHeight="1" x14ac:dyDescent="0.3">
      <c r="A133" s="147"/>
      <c r="B133" s="147"/>
      <c r="C133" s="147"/>
      <c r="D133" s="147"/>
      <c r="E133" s="147"/>
      <c r="F133" s="147"/>
      <c r="G133" s="147"/>
      <c r="H133" s="147"/>
      <c r="I133" s="147"/>
      <c r="J133" s="147"/>
      <c r="K133" s="147"/>
      <c r="L133" s="147"/>
      <c r="M133" s="147"/>
      <c r="N133" s="147"/>
      <c r="O133" s="147"/>
      <c r="P133" s="147"/>
      <c r="Q133" s="147"/>
      <c r="R133" s="147"/>
      <c r="S133" s="147"/>
      <c r="T133" s="147"/>
      <c r="U133" s="147"/>
      <c r="V133" s="147"/>
      <c r="W133" s="147"/>
      <c r="X133" s="147"/>
      <c r="Y133" s="147"/>
      <c r="Z133" s="147"/>
      <c r="AA133" s="147"/>
      <c r="AB133" s="147"/>
      <c r="AC133" s="147"/>
      <c r="AD133" s="147"/>
      <c r="AE133" s="147"/>
      <c r="AF133" s="147"/>
      <c r="AG133" s="147"/>
      <c r="AH133" s="147"/>
      <c r="AI133" s="147"/>
      <c r="AJ133" s="147"/>
      <c r="AK133" s="147"/>
      <c r="AL133" s="147"/>
      <c r="AM133" s="147"/>
      <c r="AN133" s="147"/>
      <c r="AO133" s="147"/>
      <c r="AP133" s="147"/>
      <c r="AQ133" s="147"/>
      <c r="AR133" s="147"/>
      <c r="AS133" s="147"/>
      <c r="AT133" s="147"/>
      <c r="AU133" s="147"/>
      <c r="AV133" s="147"/>
      <c r="AW133" s="147"/>
      <c r="AX133" s="147"/>
      <c r="AY133" s="147"/>
      <c r="AZ133" s="147"/>
      <c r="BA133" s="10"/>
      <c r="BB133" s="10"/>
      <c r="BC133" s="10"/>
      <c r="BD133" s="10"/>
      <c r="BE133" s="10"/>
      <c r="BF133" s="10"/>
      <c r="BG133" s="10"/>
      <c r="BH133" s="10"/>
      <c r="BI133" s="10"/>
      <c r="BJ133" s="10"/>
      <c r="BK133" s="10"/>
      <c r="BL133" s="10"/>
      <c r="BM133" s="10"/>
      <c r="BN133" s="10"/>
      <c r="BO133" s="10"/>
      <c r="BP133" s="10"/>
      <c r="BQ133" s="10"/>
      <c r="BR133" s="10"/>
      <c r="BS133" s="10"/>
    </row>
    <row r="134" spans="1:71" ht="16.5" hidden="1" customHeight="1" x14ac:dyDescent="0.3">
      <c r="A134" s="147"/>
      <c r="B134" s="147"/>
      <c r="C134" s="147"/>
      <c r="D134" s="147"/>
      <c r="E134" s="147"/>
      <c r="F134" s="147"/>
      <c r="G134" s="147"/>
      <c r="H134" s="147"/>
      <c r="I134" s="147"/>
      <c r="J134" s="147"/>
      <c r="K134" s="147"/>
      <c r="L134" s="147"/>
      <c r="M134" s="147"/>
      <c r="N134" s="147"/>
      <c r="O134" s="147"/>
      <c r="P134" s="147"/>
      <c r="Q134" s="147"/>
      <c r="R134" s="147"/>
      <c r="S134" s="147"/>
      <c r="T134" s="147"/>
      <c r="U134" s="147"/>
      <c r="V134" s="147"/>
      <c r="W134" s="147"/>
      <c r="X134" s="147"/>
      <c r="Y134" s="147"/>
      <c r="Z134" s="147"/>
      <c r="AA134" s="147"/>
      <c r="AB134" s="147"/>
      <c r="AC134" s="147"/>
      <c r="AD134" s="147"/>
      <c r="AE134" s="147"/>
      <c r="AF134" s="147"/>
      <c r="AG134" s="147"/>
      <c r="AH134" s="147"/>
      <c r="AI134" s="147"/>
      <c r="AJ134" s="147"/>
      <c r="AK134" s="147"/>
      <c r="AL134" s="147"/>
      <c r="AM134" s="147"/>
      <c r="AN134" s="147"/>
      <c r="AO134" s="147"/>
      <c r="AP134" s="147"/>
      <c r="AQ134" s="147"/>
      <c r="AR134" s="147"/>
      <c r="AS134" s="147"/>
      <c r="AT134" s="147"/>
      <c r="AU134" s="147"/>
      <c r="AV134" s="147"/>
      <c r="AW134" s="147"/>
      <c r="AX134" s="147"/>
      <c r="AY134" s="147"/>
      <c r="AZ134" s="147"/>
      <c r="BA134" s="10"/>
      <c r="BB134" s="10"/>
      <c r="BC134" s="10"/>
      <c r="BD134" s="10"/>
      <c r="BE134" s="10"/>
      <c r="BF134" s="10"/>
      <c r="BG134" s="10"/>
      <c r="BH134" s="10"/>
      <c r="BI134" s="10"/>
      <c r="BJ134" s="10"/>
      <c r="BK134" s="10"/>
      <c r="BL134" s="10"/>
      <c r="BM134" s="10"/>
      <c r="BN134" s="10"/>
      <c r="BO134" s="10"/>
      <c r="BP134" s="10"/>
      <c r="BQ134" s="10"/>
      <c r="BR134" s="10"/>
      <c r="BS134" s="10"/>
    </row>
    <row r="135" spans="1:71" ht="16.5" hidden="1" customHeight="1" x14ac:dyDescent="0.3">
      <c r="A135" s="147"/>
      <c r="B135" s="147"/>
      <c r="C135" s="147"/>
      <c r="D135" s="147"/>
      <c r="E135" s="147"/>
      <c r="F135" s="147"/>
      <c r="G135" s="147"/>
      <c r="H135" s="147"/>
      <c r="I135" s="147"/>
      <c r="J135" s="147"/>
      <c r="K135" s="147"/>
      <c r="L135" s="147"/>
      <c r="M135" s="147"/>
      <c r="N135" s="147"/>
      <c r="O135" s="147"/>
      <c r="P135" s="147"/>
      <c r="Q135" s="147"/>
      <c r="R135" s="147"/>
      <c r="S135" s="147"/>
      <c r="T135" s="147"/>
      <c r="U135" s="147"/>
      <c r="V135" s="147"/>
      <c r="W135" s="147"/>
      <c r="X135" s="147"/>
      <c r="Y135" s="147"/>
      <c r="Z135" s="147"/>
      <c r="AA135" s="147"/>
      <c r="AB135" s="147"/>
      <c r="AC135" s="147"/>
      <c r="AD135" s="147"/>
      <c r="AE135" s="147"/>
      <c r="AF135" s="147"/>
      <c r="AG135" s="147"/>
      <c r="AH135" s="147"/>
      <c r="AI135" s="147"/>
      <c r="AJ135" s="147"/>
      <c r="AK135" s="147"/>
      <c r="AL135" s="147"/>
      <c r="AM135" s="147"/>
      <c r="AN135" s="147"/>
      <c r="AO135" s="147"/>
      <c r="AP135" s="147"/>
      <c r="AQ135" s="147"/>
      <c r="AR135" s="147"/>
      <c r="AS135" s="147"/>
      <c r="AT135" s="147"/>
      <c r="AU135" s="147"/>
      <c r="AV135" s="147"/>
      <c r="AW135" s="147"/>
      <c r="AX135" s="147"/>
      <c r="AY135" s="147"/>
      <c r="AZ135" s="147"/>
      <c r="BA135" s="10"/>
      <c r="BB135" s="10"/>
      <c r="BC135" s="10"/>
      <c r="BD135" s="10"/>
      <c r="BE135" s="10"/>
      <c r="BF135" s="10"/>
      <c r="BG135" s="10"/>
      <c r="BH135" s="10"/>
      <c r="BI135" s="10"/>
      <c r="BJ135" s="10"/>
      <c r="BK135" s="10"/>
      <c r="BL135" s="10"/>
      <c r="BM135" s="10"/>
      <c r="BN135" s="10"/>
      <c r="BO135" s="10"/>
      <c r="BP135" s="10"/>
      <c r="BQ135" s="10"/>
      <c r="BR135" s="10"/>
      <c r="BS135" s="10"/>
    </row>
    <row r="136" spans="1:71" ht="16.5" hidden="1" customHeight="1" x14ac:dyDescent="0.3">
      <c r="A136" s="147"/>
      <c r="B136" s="147"/>
      <c r="C136" s="147"/>
      <c r="D136" s="147"/>
      <c r="E136" s="147"/>
      <c r="F136" s="147"/>
      <c r="G136" s="147"/>
      <c r="H136" s="147"/>
      <c r="I136" s="147"/>
      <c r="J136" s="147"/>
      <c r="K136" s="147"/>
      <c r="L136" s="147"/>
      <c r="M136" s="147"/>
      <c r="N136" s="147"/>
      <c r="O136" s="147"/>
      <c r="P136" s="147"/>
      <c r="Q136" s="147"/>
      <c r="R136" s="147"/>
      <c r="S136" s="147"/>
      <c r="T136" s="147"/>
      <c r="U136" s="147"/>
      <c r="V136" s="147"/>
      <c r="W136" s="147"/>
      <c r="X136" s="147"/>
      <c r="Y136" s="147"/>
      <c r="Z136" s="147"/>
      <c r="AA136" s="147"/>
      <c r="AB136" s="147"/>
      <c r="AC136" s="147"/>
      <c r="AD136" s="147"/>
      <c r="AE136" s="147"/>
      <c r="AF136" s="147"/>
      <c r="AG136" s="147"/>
      <c r="AH136" s="147"/>
      <c r="AI136" s="147"/>
      <c r="AJ136" s="147"/>
      <c r="AK136" s="147"/>
      <c r="AL136" s="147"/>
      <c r="AM136" s="147"/>
      <c r="AN136" s="147"/>
      <c r="AO136" s="147"/>
      <c r="AP136" s="147"/>
      <c r="AQ136" s="147"/>
      <c r="AR136" s="147"/>
      <c r="AS136" s="147"/>
      <c r="AT136" s="147"/>
      <c r="AU136" s="147"/>
      <c r="AV136" s="147"/>
      <c r="AW136" s="147"/>
      <c r="AX136" s="147"/>
      <c r="AY136" s="147"/>
      <c r="AZ136" s="147"/>
      <c r="BA136" s="10"/>
      <c r="BB136" s="10"/>
      <c r="BC136" s="10"/>
      <c r="BD136" s="10"/>
      <c r="BE136" s="10"/>
      <c r="BF136" s="10"/>
      <c r="BG136" s="10"/>
      <c r="BH136" s="10"/>
      <c r="BI136" s="10"/>
      <c r="BJ136" s="10"/>
      <c r="BK136" s="10"/>
      <c r="BL136" s="10"/>
      <c r="BM136" s="10"/>
      <c r="BN136" s="10"/>
      <c r="BO136" s="10"/>
      <c r="BP136" s="10"/>
      <c r="BQ136" s="10"/>
      <c r="BR136" s="10"/>
      <c r="BS136" s="10"/>
    </row>
    <row r="137" spans="1:71" ht="16.5" hidden="1" customHeight="1" x14ac:dyDescent="0.3">
      <c r="A137" s="10"/>
      <c r="B137" s="76"/>
      <c r="C137" s="76"/>
      <c r="D137" s="76"/>
      <c r="E137" s="76"/>
      <c r="F137" s="76"/>
      <c r="G137" s="76"/>
      <c r="H137" s="76"/>
      <c r="I137" s="76"/>
      <c r="J137" s="76"/>
      <c r="K137" s="76"/>
      <c r="L137" s="76"/>
      <c r="M137" s="76"/>
      <c r="N137" s="76"/>
      <c r="O137" s="76"/>
      <c r="P137" s="76"/>
      <c r="Q137" s="76"/>
      <c r="R137" s="76"/>
      <c r="S137" s="76"/>
      <c r="T137" s="76"/>
      <c r="U137" s="76"/>
      <c r="V137" s="76"/>
      <c r="W137" s="76"/>
      <c r="X137" s="76"/>
      <c r="Y137" s="76"/>
      <c r="Z137" s="76"/>
      <c r="AA137" s="76"/>
      <c r="AB137" s="76"/>
      <c r="AC137" s="76"/>
      <c r="AD137" s="76"/>
      <c r="AE137" s="76"/>
      <c r="AF137" s="76"/>
      <c r="AG137" s="76"/>
      <c r="AH137" s="76"/>
      <c r="AI137" s="76"/>
      <c r="AJ137" s="76"/>
      <c r="AK137" s="76"/>
      <c r="AL137" s="76"/>
      <c r="AM137" s="76"/>
      <c r="AN137" s="76"/>
      <c r="AO137" s="76"/>
      <c r="AP137" s="76"/>
      <c r="AQ137" s="76"/>
      <c r="AR137" s="76"/>
      <c r="AS137" s="76"/>
      <c r="AT137" s="76"/>
      <c r="AU137" s="76"/>
      <c r="AV137" s="76"/>
      <c r="AW137" s="76"/>
      <c r="AX137" s="76"/>
      <c r="AY137" s="76"/>
      <c r="AZ137" s="76"/>
      <c r="BA137" s="10"/>
      <c r="BB137" s="10"/>
      <c r="BC137" s="10"/>
      <c r="BD137" s="10"/>
      <c r="BE137" s="10"/>
      <c r="BF137" s="10"/>
      <c r="BG137" s="10"/>
      <c r="BH137" s="10"/>
      <c r="BI137" s="10"/>
      <c r="BJ137" s="10"/>
      <c r="BK137" s="10"/>
      <c r="BL137" s="10"/>
      <c r="BM137" s="10"/>
      <c r="BN137" s="10"/>
      <c r="BO137" s="10"/>
      <c r="BP137" s="10"/>
      <c r="BQ137" s="10"/>
      <c r="BR137" s="10"/>
      <c r="BS137" s="10"/>
    </row>
    <row r="138" spans="1:71" ht="16.5" hidden="1" customHeight="1" x14ac:dyDescent="0.3">
      <c r="A138" s="10"/>
      <c r="B138" s="76"/>
      <c r="C138" s="76"/>
      <c r="D138" s="76"/>
      <c r="E138" s="76"/>
      <c r="F138" s="76"/>
      <c r="G138" s="76"/>
      <c r="H138" s="76"/>
      <c r="I138" s="76"/>
      <c r="J138" s="76"/>
      <c r="K138" s="76"/>
      <c r="L138" s="76"/>
      <c r="M138" s="76"/>
      <c r="N138" s="76"/>
      <c r="O138" s="76"/>
      <c r="P138" s="76"/>
      <c r="Q138" s="76"/>
      <c r="R138" s="76"/>
      <c r="S138" s="76"/>
      <c r="T138" s="76"/>
      <c r="U138" s="76"/>
      <c r="V138" s="76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0"/>
      <c r="AH138" s="10"/>
      <c r="AI138" s="10"/>
      <c r="AJ138" s="10"/>
      <c r="AK138" s="10"/>
      <c r="AL138" s="10"/>
      <c r="AM138" s="10"/>
      <c r="AN138" s="10"/>
      <c r="AO138" s="10"/>
      <c r="AP138" s="10"/>
      <c r="AQ138" s="10"/>
      <c r="AR138" s="10"/>
      <c r="AS138" s="10"/>
      <c r="AT138" s="10"/>
      <c r="AU138" s="10"/>
      <c r="AV138" s="10"/>
      <c r="AW138" s="10"/>
      <c r="AX138" s="10"/>
      <c r="AY138" s="10"/>
      <c r="AZ138" s="10"/>
      <c r="BA138" s="10"/>
      <c r="BB138" s="10"/>
      <c r="BC138" s="10"/>
      <c r="BD138" s="10"/>
      <c r="BE138" s="10"/>
      <c r="BF138" s="10"/>
      <c r="BG138" s="10"/>
      <c r="BH138" s="10"/>
      <c r="BI138" s="10"/>
      <c r="BJ138" s="10"/>
      <c r="BK138" s="10"/>
      <c r="BL138" s="10"/>
      <c r="BM138" s="10"/>
      <c r="BN138" s="10"/>
      <c r="BO138" s="10"/>
      <c r="BP138" s="10"/>
      <c r="BQ138" s="10"/>
      <c r="BR138" s="10"/>
      <c r="BS138" s="10"/>
    </row>
    <row r="139" spans="1:71" ht="16.5" hidden="1" customHeight="1" x14ac:dyDescent="0.3">
      <c r="A139" s="118" t="s">
        <v>1022</v>
      </c>
      <c r="B139" s="76">
        <f>B47+B53+B55</f>
        <v>4346090</v>
      </c>
      <c r="C139" s="76">
        <f t="shared" ref="C139:AZ139" si="0">C47+C53+C55</f>
        <v>4350650</v>
      </c>
      <c r="D139" s="76">
        <f t="shared" si="0"/>
        <v>7218377</v>
      </c>
      <c r="E139" s="76">
        <f t="shared" si="0"/>
        <v>7524019</v>
      </c>
      <c r="F139" s="76">
        <f t="shared" si="0"/>
        <v>4093522</v>
      </c>
      <c r="G139" s="76">
        <f t="shared" si="0"/>
        <v>3923078</v>
      </c>
      <c r="H139" s="76">
        <f t="shared" si="0"/>
        <v>498285</v>
      </c>
      <c r="I139" s="76">
        <f t="shared" si="0"/>
        <v>497440</v>
      </c>
      <c r="J139" s="76">
        <f t="shared" si="0"/>
        <v>481635</v>
      </c>
      <c r="K139" s="76">
        <f t="shared" si="0"/>
        <v>480831</v>
      </c>
      <c r="L139" s="76">
        <f t="shared" si="0"/>
        <v>4443450</v>
      </c>
      <c r="M139" s="76">
        <f t="shared" si="0"/>
        <v>15882669</v>
      </c>
      <c r="N139" s="76">
        <f t="shared" si="0"/>
        <v>15735569</v>
      </c>
      <c r="O139" s="76">
        <f t="shared" si="0"/>
        <v>16243482</v>
      </c>
      <c r="P139" s="76">
        <f t="shared" si="0"/>
        <v>18021117</v>
      </c>
      <c r="Q139" s="76">
        <f t="shared" si="0"/>
        <v>5469182.9500000002</v>
      </c>
      <c r="R139" s="76">
        <f t="shared" si="0"/>
        <v>5458268</v>
      </c>
      <c r="S139" s="76">
        <f t="shared" si="0"/>
        <v>9473542</v>
      </c>
      <c r="T139" s="76">
        <f t="shared" si="0"/>
        <v>8463638</v>
      </c>
      <c r="U139" s="76">
        <f t="shared" si="0"/>
        <v>8461950.1129999999</v>
      </c>
      <c r="V139" s="76">
        <f t="shared" si="0"/>
        <v>10943746</v>
      </c>
      <c r="W139" s="76">
        <f t="shared" si="0"/>
        <v>6970169</v>
      </c>
      <c r="X139" s="76">
        <f t="shared" si="0"/>
        <v>7975455</v>
      </c>
      <c r="Y139" s="76">
        <f t="shared" si="0"/>
        <v>9303408.7569999993</v>
      </c>
      <c r="Z139" s="76">
        <f t="shared" si="0"/>
        <v>2772065</v>
      </c>
      <c r="AA139" s="76">
        <f t="shared" si="0"/>
        <v>6430536</v>
      </c>
      <c r="AB139" s="76">
        <f t="shared" si="0"/>
        <v>9424363</v>
      </c>
      <c r="AC139" s="76">
        <f t="shared" si="0"/>
        <v>6227880.6150000002</v>
      </c>
      <c r="AD139" s="76">
        <f t="shared" si="0"/>
        <v>3221131</v>
      </c>
      <c r="AE139" s="76">
        <f t="shared" si="0"/>
        <v>3341711</v>
      </c>
      <c r="AF139" s="76">
        <f t="shared" si="0"/>
        <v>14875328</v>
      </c>
      <c r="AG139" s="76">
        <f t="shared" si="0"/>
        <v>12855626.863</v>
      </c>
      <c r="AH139" s="76">
        <f t="shared" si="0"/>
        <v>10767810</v>
      </c>
      <c r="AI139" s="76">
        <f t="shared" si="0"/>
        <v>15838995</v>
      </c>
      <c r="AJ139" s="76">
        <f t="shared" si="0"/>
        <v>26387328</v>
      </c>
      <c r="AK139" s="76">
        <f t="shared" si="0"/>
        <v>21701861.649</v>
      </c>
      <c r="AL139" s="76">
        <f t="shared" si="0"/>
        <v>14692170</v>
      </c>
      <c r="AM139" s="76">
        <f t="shared" si="0"/>
        <v>23301366</v>
      </c>
      <c r="AN139" s="76">
        <f t="shared" si="0"/>
        <v>31524969</v>
      </c>
      <c r="AO139" s="76">
        <f t="shared" si="0"/>
        <v>23564479.761999998</v>
      </c>
      <c r="AP139" s="76">
        <f t="shared" si="0"/>
        <v>14458092</v>
      </c>
      <c r="AQ139" s="76">
        <f t="shared" si="0"/>
        <v>24584960</v>
      </c>
      <c r="AR139" s="76">
        <f t="shared" si="0"/>
        <v>33471749</v>
      </c>
      <c r="AS139" s="76">
        <f t="shared" si="0"/>
        <v>21075352.050000001</v>
      </c>
      <c r="AT139" s="76">
        <f t="shared" si="0"/>
        <v>15201785</v>
      </c>
      <c r="AU139" s="76">
        <f t="shared" si="0"/>
        <v>15548751</v>
      </c>
      <c r="AV139" s="76">
        <f t="shared" si="0"/>
        <v>37857453</v>
      </c>
      <c r="AW139" s="76">
        <f t="shared" si="0"/>
        <v>49361923.927000001</v>
      </c>
      <c r="AX139" s="76">
        <f t="shared" si="0"/>
        <v>60565763</v>
      </c>
      <c r="AY139" s="76">
        <f t="shared" si="0"/>
        <v>59380373</v>
      </c>
      <c r="AZ139" s="76">
        <f t="shared" si="0"/>
        <v>49628647</v>
      </c>
      <c r="BA139" s="76"/>
      <c r="BB139" s="76"/>
      <c r="BC139" s="76"/>
      <c r="BD139" s="76"/>
      <c r="BE139" s="76"/>
      <c r="BF139" s="76"/>
      <c r="BG139" s="76"/>
      <c r="BH139" s="76"/>
      <c r="BI139" s="76"/>
      <c r="BJ139" s="76"/>
      <c r="BK139" s="76"/>
      <c r="BL139" s="76"/>
      <c r="BM139" s="76"/>
      <c r="BN139" s="76"/>
      <c r="BO139" s="76"/>
      <c r="BP139" s="76"/>
      <c r="BQ139" s="76"/>
      <c r="BR139" s="76"/>
      <c r="BS139" s="76"/>
    </row>
    <row r="140" spans="1:71" ht="16.5" hidden="1" customHeight="1" x14ac:dyDescent="0.3">
      <c r="A140" s="118" t="s">
        <v>1023</v>
      </c>
      <c r="B140" s="76">
        <f>B73</f>
        <v>22225219</v>
      </c>
      <c r="C140" s="76">
        <f t="shared" ref="C140:AZ140" si="1">C73</f>
        <v>26260948</v>
      </c>
      <c r="D140" s="76">
        <f t="shared" si="1"/>
        <v>26135018</v>
      </c>
      <c r="E140" s="76">
        <f t="shared" si="1"/>
        <v>29774426</v>
      </c>
      <c r="F140" s="76">
        <f t="shared" si="1"/>
        <v>37031553</v>
      </c>
      <c r="G140" s="76">
        <f t="shared" si="1"/>
        <v>36741000</v>
      </c>
      <c r="H140" s="76">
        <f t="shared" si="1"/>
        <v>37231191</v>
      </c>
      <c r="I140" s="76">
        <f t="shared" si="1"/>
        <v>36631623</v>
      </c>
      <c r="J140" s="76">
        <f t="shared" si="1"/>
        <v>35998623</v>
      </c>
      <c r="K140" s="76">
        <f t="shared" si="1"/>
        <v>36368049</v>
      </c>
      <c r="L140" s="76">
        <f t="shared" si="1"/>
        <v>31970410</v>
      </c>
      <c r="M140" s="76">
        <f t="shared" si="1"/>
        <v>20488644</v>
      </c>
      <c r="N140" s="76">
        <f t="shared" si="1"/>
        <v>20498739</v>
      </c>
      <c r="O140" s="76">
        <f t="shared" si="1"/>
        <v>20351609</v>
      </c>
      <c r="P140" s="76">
        <f t="shared" si="1"/>
        <v>15417719</v>
      </c>
      <c r="Q140" s="76">
        <f t="shared" si="1"/>
        <v>16536660.68</v>
      </c>
      <c r="R140" s="76">
        <f t="shared" si="1"/>
        <v>16378632</v>
      </c>
      <c r="S140" s="76">
        <f t="shared" si="1"/>
        <v>13757703</v>
      </c>
      <c r="T140" s="76">
        <f t="shared" si="1"/>
        <v>11387566</v>
      </c>
      <c r="U140" s="76">
        <f t="shared" si="1"/>
        <v>11887812.971000001</v>
      </c>
      <c r="V140" s="76">
        <f t="shared" si="1"/>
        <v>12648908</v>
      </c>
      <c r="W140" s="76">
        <f t="shared" si="1"/>
        <v>13205810</v>
      </c>
      <c r="X140" s="76">
        <f t="shared" si="1"/>
        <v>13329151</v>
      </c>
      <c r="Y140" s="76">
        <f t="shared" si="1"/>
        <v>15354770.702</v>
      </c>
      <c r="Z140" s="76">
        <f t="shared" si="1"/>
        <v>15232719</v>
      </c>
      <c r="AA140" s="76">
        <f t="shared" si="1"/>
        <v>36581776</v>
      </c>
      <c r="AB140" s="76">
        <f t="shared" si="1"/>
        <v>36570416</v>
      </c>
      <c r="AC140" s="76">
        <f t="shared" si="1"/>
        <v>34478291.365999997</v>
      </c>
      <c r="AD140" s="76">
        <f t="shared" si="1"/>
        <v>33696088</v>
      </c>
      <c r="AE140" s="76">
        <f t="shared" si="1"/>
        <v>33765092</v>
      </c>
      <c r="AF140" s="76">
        <f t="shared" si="1"/>
        <v>33625926</v>
      </c>
      <c r="AG140" s="76">
        <f t="shared" si="1"/>
        <v>52576667.377999999</v>
      </c>
      <c r="AH140" s="76">
        <f t="shared" si="1"/>
        <v>51726858</v>
      </c>
      <c r="AI140" s="76">
        <f t="shared" si="1"/>
        <v>76048793</v>
      </c>
      <c r="AJ140" s="76">
        <f t="shared" si="1"/>
        <v>80887282</v>
      </c>
      <c r="AK140" s="76">
        <f t="shared" si="1"/>
        <v>87273400.137999997</v>
      </c>
      <c r="AL140" s="76">
        <f t="shared" si="1"/>
        <v>90813720</v>
      </c>
      <c r="AM140" s="76">
        <f t="shared" si="1"/>
        <v>90543063</v>
      </c>
      <c r="AN140" s="76">
        <f t="shared" si="1"/>
        <v>91151037</v>
      </c>
      <c r="AO140" s="76">
        <f t="shared" si="1"/>
        <v>100101849.676</v>
      </c>
      <c r="AP140" s="76">
        <f t="shared" si="1"/>
        <v>160339518</v>
      </c>
      <c r="AQ140" s="76">
        <f t="shared" si="1"/>
        <v>92408401</v>
      </c>
      <c r="AR140" s="76">
        <f t="shared" si="1"/>
        <v>94005109</v>
      </c>
      <c r="AS140" s="76">
        <f t="shared" si="1"/>
        <v>155545766.88</v>
      </c>
      <c r="AT140" s="76">
        <f t="shared" si="1"/>
        <v>92020550</v>
      </c>
      <c r="AU140" s="76">
        <f t="shared" si="1"/>
        <v>85895430</v>
      </c>
      <c r="AV140" s="76">
        <f t="shared" si="1"/>
        <v>84487068</v>
      </c>
      <c r="AW140" s="76">
        <f t="shared" si="1"/>
        <v>69171920.042999998</v>
      </c>
      <c r="AX140" s="76">
        <f t="shared" si="1"/>
        <v>174744582</v>
      </c>
      <c r="AY140" s="76">
        <f t="shared" si="1"/>
        <v>171338527</v>
      </c>
      <c r="AZ140" s="76">
        <f t="shared" si="1"/>
        <v>126529626</v>
      </c>
      <c r="BA140" s="76"/>
      <c r="BB140" s="76"/>
      <c r="BC140" s="76"/>
      <c r="BD140" s="76"/>
      <c r="BE140" s="76"/>
      <c r="BF140" s="76"/>
      <c r="BG140" s="76"/>
      <c r="BH140" s="76"/>
      <c r="BI140" s="76"/>
      <c r="BJ140" s="76"/>
      <c r="BK140" s="76"/>
      <c r="BL140" s="76"/>
      <c r="BM140" s="76"/>
      <c r="BN140" s="76"/>
      <c r="BO140" s="76"/>
      <c r="BP140" s="76"/>
      <c r="BQ140" s="76"/>
      <c r="BR140" s="76"/>
      <c r="BS140" s="76"/>
    </row>
    <row r="141" spans="1:71" ht="16.5" hidden="1" customHeight="1" x14ac:dyDescent="0.3">
      <c r="A141" s="118" t="s">
        <v>1024</v>
      </c>
      <c r="B141" s="13">
        <f t="shared" ref="B141:AZ141" si="2">SUM(B139:B140)</f>
        <v>26571309</v>
      </c>
      <c r="C141" s="13">
        <f t="shared" si="2"/>
        <v>30611598</v>
      </c>
      <c r="D141" s="13">
        <f t="shared" si="2"/>
        <v>33353395</v>
      </c>
      <c r="E141" s="13">
        <f t="shared" si="2"/>
        <v>37298445</v>
      </c>
      <c r="F141" s="13">
        <f t="shared" si="2"/>
        <v>41125075</v>
      </c>
      <c r="G141" s="13">
        <f t="shared" si="2"/>
        <v>40664078</v>
      </c>
      <c r="H141" s="13">
        <f t="shared" si="2"/>
        <v>37729476</v>
      </c>
      <c r="I141" s="13">
        <f t="shared" si="2"/>
        <v>37129063</v>
      </c>
      <c r="J141" s="13">
        <f t="shared" si="2"/>
        <v>36480258</v>
      </c>
      <c r="K141" s="13">
        <f t="shared" si="2"/>
        <v>36848880</v>
      </c>
      <c r="L141" s="13">
        <f t="shared" si="2"/>
        <v>36413860</v>
      </c>
      <c r="M141" s="13">
        <f t="shared" si="2"/>
        <v>36371313</v>
      </c>
      <c r="N141" s="13">
        <f t="shared" si="2"/>
        <v>36234308</v>
      </c>
      <c r="O141" s="13">
        <f t="shared" si="2"/>
        <v>36595091</v>
      </c>
      <c r="P141" s="13">
        <f t="shared" si="2"/>
        <v>33438836</v>
      </c>
      <c r="Q141" s="13">
        <f t="shared" si="2"/>
        <v>22005843.629999999</v>
      </c>
      <c r="R141" s="13">
        <f t="shared" si="2"/>
        <v>21836900</v>
      </c>
      <c r="S141" s="13">
        <f t="shared" si="2"/>
        <v>23231245</v>
      </c>
      <c r="T141" s="13">
        <f t="shared" si="2"/>
        <v>19851204</v>
      </c>
      <c r="U141" s="13">
        <f t="shared" si="2"/>
        <v>20349763.083999999</v>
      </c>
      <c r="V141" s="13">
        <f t="shared" si="2"/>
        <v>23592654</v>
      </c>
      <c r="W141" s="13">
        <f t="shared" si="2"/>
        <v>20175979</v>
      </c>
      <c r="X141" s="13">
        <f t="shared" si="2"/>
        <v>21304606</v>
      </c>
      <c r="Y141" s="13">
        <f t="shared" si="2"/>
        <v>24658179.458999999</v>
      </c>
      <c r="Z141" s="13">
        <f t="shared" si="2"/>
        <v>18004784</v>
      </c>
      <c r="AA141" s="13">
        <f t="shared" si="2"/>
        <v>43012312</v>
      </c>
      <c r="AB141" s="13">
        <f t="shared" si="2"/>
        <v>45994779</v>
      </c>
      <c r="AC141" s="13">
        <f t="shared" si="2"/>
        <v>40706171.980999999</v>
      </c>
      <c r="AD141" s="13">
        <f t="shared" si="2"/>
        <v>36917219</v>
      </c>
      <c r="AE141" s="13">
        <f t="shared" si="2"/>
        <v>37106803</v>
      </c>
      <c r="AF141" s="13">
        <f t="shared" si="2"/>
        <v>48501254</v>
      </c>
      <c r="AG141" s="13">
        <f t="shared" si="2"/>
        <v>65432294.240999997</v>
      </c>
      <c r="AH141" s="13">
        <f t="shared" si="2"/>
        <v>62494668</v>
      </c>
      <c r="AI141" s="13">
        <f t="shared" si="2"/>
        <v>91887788</v>
      </c>
      <c r="AJ141" s="13">
        <f t="shared" si="2"/>
        <v>107274610</v>
      </c>
      <c r="AK141" s="13">
        <f t="shared" si="2"/>
        <v>108975261.787</v>
      </c>
      <c r="AL141" s="13">
        <f t="shared" si="2"/>
        <v>105505890</v>
      </c>
      <c r="AM141" s="13">
        <f t="shared" si="2"/>
        <v>113844429</v>
      </c>
      <c r="AN141" s="13">
        <f t="shared" si="2"/>
        <v>122676006</v>
      </c>
      <c r="AO141" s="13">
        <f t="shared" si="2"/>
        <v>123666329.43799999</v>
      </c>
      <c r="AP141" s="13">
        <f t="shared" si="2"/>
        <v>174797610</v>
      </c>
      <c r="AQ141" s="13">
        <f t="shared" si="2"/>
        <v>116993361</v>
      </c>
      <c r="AR141" s="13">
        <f t="shared" si="2"/>
        <v>127476858</v>
      </c>
      <c r="AS141" s="13">
        <f t="shared" si="2"/>
        <v>176621118.93000001</v>
      </c>
      <c r="AT141" s="13">
        <f t="shared" si="2"/>
        <v>107222335</v>
      </c>
      <c r="AU141" s="13">
        <f t="shared" si="2"/>
        <v>101444181</v>
      </c>
      <c r="AV141" s="13">
        <f t="shared" si="2"/>
        <v>122344521</v>
      </c>
      <c r="AW141" s="13">
        <f t="shared" si="2"/>
        <v>118533843.97</v>
      </c>
      <c r="AX141" s="13">
        <f t="shared" si="2"/>
        <v>235310345</v>
      </c>
      <c r="AY141" s="13">
        <f t="shared" si="2"/>
        <v>230718900</v>
      </c>
      <c r="AZ141" s="13">
        <f t="shared" si="2"/>
        <v>176158273</v>
      </c>
      <c r="BA141" s="13"/>
      <c r="BB141" s="13"/>
      <c r="BC141" s="13"/>
      <c r="BD141" s="13"/>
      <c r="BE141" s="13"/>
      <c r="BF141" s="13"/>
      <c r="BG141" s="13"/>
      <c r="BH141" s="13"/>
      <c r="BI141" s="13"/>
      <c r="BJ141" s="13"/>
      <c r="BK141" s="13"/>
      <c r="BL141" s="13"/>
      <c r="BM141" s="13"/>
      <c r="BN141" s="13"/>
      <c r="BO141" s="13"/>
      <c r="BP141" s="13"/>
      <c r="BQ141" s="13"/>
      <c r="BR141" s="13"/>
      <c r="BS141" s="13"/>
    </row>
    <row r="142" spans="1:71" ht="16.5" hidden="1" customHeight="1" x14ac:dyDescent="0.3">
      <c r="A142" s="10"/>
      <c r="B142" s="76"/>
      <c r="C142" s="76"/>
      <c r="D142" s="76"/>
      <c r="E142" s="76"/>
      <c r="F142" s="76"/>
      <c r="G142" s="76"/>
      <c r="H142" s="76"/>
      <c r="I142" s="76"/>
      <c r="J142" s="76"/>
      <c r="K142" s="76"/>
      <c r="L142" s="76"/>
      <c r="M142" s="76"/>
      <c r="N142" s="76"/>
      <c r="O142" s="76"/>
      <c r="P142" s="76"/>
      <c r="Q142" s="76"/>
      <c r="R142" s="76"/>
      <c r="S142" s="76"/>
      <c r="T142" s="76"/>
      <c r="U142" s="76"/>
      <c r="V142" s="76"/>
      <c r="W142" s="76"/>
      <c r="X142" s="76"/>
      <c r="Y142" s="76"/>
      <c r="Z142" s="76"/>
      <c r="AA142" s="76"/>
      <c r="AB142" s="76"/>
      <c r="AC142" s="76"/>
      <c r="AD142" s="76"/>
      <c r="AE142" s="76"/>
      <c r="AF142" s="76"/>
      <c r="AG142" s="76"/>
      <c r="AH142" s="76"/>
      <c r="AI142" s="76"/>
      <c r="AJ142" s="76"/>
      <c r="AK142" s="76"/>
      <c r="AL142" s="76"/>
      <c r="AM142" s="76"/>
      <c r="AN142" s="76"/>
      <c r="AO142" s="76"/>
      <c r="AP142" s="76"/>
      <c r="AQ142" s="76"/>
      <c r="AR142" s="76"/>
      <c r="AS142" s="76"/>
      <c r="AT142" s="76"/>
      <c r="AU142" s="76"/>
      <c r="AV142" s="76"/>
      <c r="AW142" s="76"/>
      <c r="AX142" s="76"/>
      <c r="AY142" s="76"/>
      <c r="AZ142" s="76"/>
      <c r="BA142" s="10"/>
      <c r="BB142" s="10"/>
      <c r="BC142" s="10"/>
      <c r="BD142" s="10"/>
      <c r="BE142" s="10"/>
      <c r="BF142" s="10"/>
      <c r="BG142" s="10"/>
      <c r="BH142" s="10"/>
      <c r="BI142" s="10"/>
      <c r="BJ142" s="10"/>
      <c r="BK142" s="10"/>
      <c r="BL142" s="10"/>
      <c r="BM142" s="10"/>
      <c r="BN142" s="10"/>
      <c r="BO142" s="10"/>
      <c r="BP142" s="10"/>
      <c r="BQ142" s="10"/>
      <c r="BR142" s="10"/>
      <c r="BS142" s="10"/>
    </row>
    <row r="143" spans="1:71" ht="16.5" hidden="1" customHeight="1" x14ac:dyDescent="0.3">
      <c r="A143" s="14" t="s">
        <v>814</v>
      </c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0"/>
      <c r="AH143" s="10"/>
      <c r="AI143" s="10"/>
      <c r="AJ143" s="10"/>
      <c r="AK143" s="10"/>
      <c r="AL143" s="10"/>
      <c r="AM143" s="10"/>
      <c r="AN143" s="10"/>
      <c r="AO143" s="10"/>
      <c r="AP143" s="10"/>
      <c r="AQ143" s="10"/>
      <c r="AR143" s="10"/>
      <c r="AS143" s="10"/>
      <c r="AT143" s="10"/>
      <c r="AU143" s="10"/>
      <c r="AV143" s="10"/>
      <c r="AW143" s="10"/>
      <c r="AX143" s="10"/>
      <c r="AY143" s="10"/>
      <c r="AZ143" s="10"/>
      <c r="BA143" s="10"/>
      <c r="BB143" s="10"/>
      <c r="BC143" s="10"/>
      <c r="BD143" s="10"/>
      <c r="BE143" s="10"/>
      <c r="BF143" s="10"/>
      <c r="BG143" s="10"/>
      <c r="BH143" s="10"/>
      <c r="BI143" s="10"/>
      <c r="BJ143" s="10"/>
      <c r="BK143" s="10"/>
      <c r="BL143" s="10"/>
      <c r="BM143" s="10"/>
      <c r="BN143" s="10"/>
      <c r="BO143" s="10"/>
      <c r="BP143" s="10"/>
      <c r="BQ143" s="10"/>
      <c r="BR143" s="10"/>
      <c r="BS143" s="10"/>
    </row>
    <row r="144" spans="1:71" ht="16.5" hidden="1" customHeight="1" x14ac:dyDescent="0.3">
      <c r="A144" s="151" t="s">
        <v>736</v>
      </c>
      <c r="B144" s="151" t="s">
        <v>737</v>
      </c>
      <c r="C144" s="151" t="s">
        <v>738</v>
      </c>
      <c r="D144" s="151" t="s">
        <v>739</v>
      </c>
      <c r="E144" s="151" t="s">
        <v>815</v>
      </c>
      <c r="F144" s="151" t="s">
        <v>741</v>
      </c>
      <c r="G144" s="151" t="s">
        <v>742</v>
      </c>
      <c r="H144" s="151" t="s">
        <v>743</v>
      </c>
      <c r="I144" s="151" t="s">
        <v>816</v>
      </c>
      <c r="J144" s="151" t="s">
        <v>745</v>
      </c>
      <c r="K144" s="151" t="s">
        <v>746</v>
      </c>
      <c r="L144" s="151" t="s">
        <v>747</v>
      </c>
      <c r="M144" s="151" t="s">
        <v>817</v>
      </c>
      <c r="N144" s="151" t="s">
        <v>749</v>
      </c>
      <c r="O144" s="151" t="s">
        <v>750</v>
      </c>
      <c r="P144" s="151" t="s">
        <v>751</v>
      </c>
      <c r="Q144" s="151" t="s">
        <v>818</v>
      </c>
      <c r="R144" s="151" t="s">
        <v>753</v>
      </c>
      <c r="S144" s="151" t="s">
        <v>754</v>
      </c>
      <c r="T144" s="151" t="s">
        <v>755</v>
      </c>
      <c r="U144" s="151" t="s">
        <v>819</v>
      </c>
      <c r="V144" s="151" t="s">
        <v>757</v>
      </c>
      <c r="W144" s="151" t="s">
        <v>758</v>
      </c>
      <c r="X144" s="151" t="s">
        <v>759</v>
      </c>
      <c r="Y144" s="151" t="s">
        <v>820</v>
      </c>
      <c r="Z144" s="151" t="s">
        <v>761</v>
      </c>
      <c r="AA144" s="151" t="s">
        <v>762</v>
      </c>
      <c r="AB144" s="151" t="s">
        <v>763</v>
      </c>
      <c r="AC144" s="151" t="s">
        <v>821</v>
      </c>
      <c r="AD144" s="151" t="s">
        <v>765</v>
      </c>
      <c r="AE144" s="151" t="s">
        <v>766</v>
      </c>
      <c r="AF144" s="151" t="s">
        <v>767</v>
      </c>
      <c r="AG144" s="151" t="s">
        <v>822</v>
      </c>
      <c r="AH144" s="151" t="s">
        <v>769</v>
      </c>
      <c r="AI144" s="151" t="s">
        <v>770</v>
      </c>
      <c r="AJ144" s="151" t="s">
        <v>771</v>
      </c>
      <c r="AK144" s="151" t="s">
        <v>823</v>
      </c>
      <c r="AL144" s="151" t="s">
        <v>773</v>
      </c>
      <c r="AM144" s="151" t="s">
        <v>774</v>
      </c>
      <c r="AN144" s="151" t="s">
        <v>775</v>
      </c>
      <c r="AO144" s="151" t="s">
        <v>824</v>
      </c>
      <c r="AP144" s="151" t="s">
        <v>777</v>
      </c>
      <c r="AQ144" s="151" t="s">
        <v>778</v>
      </c>
      <c r="AR144" s="151" t="s">
        <v>779</v>
      </c>
      <c r="AS144" s="151" t="s">
        <v>825</v>
      </c>
      <c r="AT144" s="151" t="s">
        <v>781</v>
      </c>
      <c r="AU144" s="151" t="s">
        <v>782</v>
      </c>
      <c r="AV144" s="151" t="s">
        <v>783</v>
      </c>
      <c r="AW144" s="151" t="s">
        <v>826</v>
      </c>
      <c r="AX144" s="151" t="s">
        <v>785</v>
      </c>
      <c r="AY144" s="151" t="s">
        <v>786</v>
      </c>
      <c r="AZ144" s="151" t="s">
        <v>1113</v>
      </c>
      <c r="BA144" s="10"/>
      <c r="BB144" s="10"/>
      <c r="BC144" s="10"/>
      <c r="BD144" s="10"/>
      <c r="BE144" s="10"/>
      <c r="BF144" s="10"/>
      <c r="BG144" s="10"/>
      <c r="BH144" s="10"/>
      <c r="BI144" s="10"/>
      <c r="BJ144" s="10"/>
      <c r="BK144" s="10"/>
      <c r="BL144" s="10"/>
      <c r="BM144" s="10"/>
      <c r="BN144" s="10"/>
      <c r="BO144" s="10"/>
      <c r="BP144" s="10"/>
      <c r="BQ144" s="12"/>
      <c r="BR144" s="12"/>
      <c r="BS144" s="12"/>
    </row>
    <row r="145" spans="1:71" ht="16.5" hidden="1" customHeight="1" x14ac:dyDescent="0.3">
      <c r="A145" s="151"/>
      <c r="B145" s="151"/>
      <c r="C145" s="151"/>
      <c r="D145" s="151"/>
      <c r="E145" s="151"/>
      <c r="F145" s="151"/>
      <c r="G145" s="151"/>
      <c r="H145" s="151"/>
      <c r="I145" s="151"/>
      <c r="J145" s="151"/>
      <c r="K145" s="151"/>
      <c r="L145" s="151"/>
      <c r="M145" s="151"/>
      <c r="N145" s="151"/>
      <c r="O145" s="151"/>
      <c r="P145" s="151"/>
      <c r="Q145" s="151"/>
      <c r="R145" s="151"/>
      <c r="S145" s="151"/>
      <c r="T145" s="151"/>
      <c r="U145" s="151"/>
      <c r="V145" s="151"/>
      <c r="W145" s="151"/>
      <c r="X145" s="151"/>
      <c r="Y145" s="151"/>
      <c r="Z145" s="151"/>
      <c r="AA145" s="151"/>
      <c r="AB145" s="151"/>
      <c r="AC145" s="151"/>
      <c r="AD145" s="151"/>
      <c r="AE145" s="151"/>
      <c r="AF145" s="151"/>
      <c r="AG145" s="151"/>
      <c r="AH145" s="151"/>
      <c r="AI145" s="151"/>
      <c r="AJ145" s="151"/>
      <c r="AK145" s="151"/>
      <c r="AL145" s="151"/>
      <c r="AM145" s="151"/>
      <c r="AN145" s="151"/>
      <c r="AO145" s="151"/>
      <c r="AP145" s="151"/>
      <c r="AQ145" s="151"/>
      <c r="AR145" s="151"/>
      <c r="AS145" s="151"/>
      <c r="AT145" s="151"/>
      <c r="AU145" s="151"/>
      <c r="AV145" s="151"/>
      <c r="AW145" s="151"/>
      <c r="AX145" s="151"/>
      <c r="AY145" s="151"/>
      <c r="AZ145" s="151"/>
      <c r="BA145" s="10"/>
      <c r="BB145" s="10"/>
      <c r="BC145" s="10"/>
      <c r="BD145" s="10"/>
      <c r="BE145" s="10"/>
      <c r="BF145" s="10"/>
      <c r="BG145" s="10"/>
      <c r="BH145" s="10"/>
      <c r="BI145" s="10"/>
      <c r="BJ145" s="10"/>
      <c r="BK145" s="10"/>
      <c r="BL145" s="10"/>
      <c r="BM145" s="10"/>
      <c r="BN145" s="10"/>
      <c r="BO145" s="10"/>
      <c r="BP145" s="10"/>
      <c r="BQ145" s="10"/>
      <c r="BR145" s="10"/>
      <c r="BS145" s="10"/>
    </row>
    <row r="146" spans="1:71" ht="16.5" hidden="1" customHeight="1" x14ac:dyDescent="0.3">
      <c r="A146" s="151" t="s">
        <v>1025</v>
      </c>
      <c r="B146" s="151"/>
      <c r="C146" s="151"/>
      <c r="D146" s="151"/>
      <c r="E146" s="151"/>
      <c r="F146" s="151"/>
      <c r="G146" s="151"/>
      <c r="H146" s="151"/>
      <c r="I146" s="151"/>
      <c r="J146" s="151"/>
      <c r="K146" s="151"/>
      <c r="L146" s="151"/>
      <c r="M146" s="151"/>
      <c r="N146" s="151"/>
      <c r="O146" s="151"/>
      <c r="P146" s="151"/>
      <c r="Q146" s="151"/>
      <c r="R146" s="151"/>
      <c r="S146" s="151"/>
      <c r="T146" s="151"/>
      <c r="U146" s="151"/>
      <c r="V146" s="151"/>
      <c r="W146" s="151"/>
      <c r="X146" s="151"/>
      <c r="Y146" s="151"/>
      <c r="Z146" s="151"/>
      <c r="AA146" s="151"/>
      <c r="AB146" s="151"/>
      <c r="AC146" s="151"/>
      <c r="AD146" s="151"/>
      <c r="AE146" s="151"/>
      <c r="AF146" s="151"/>
      <c r="AG146" s="151"/>
      <c r="AH146" s="151"/>
      <c r="AI146" s="151"/>
      <c r="AJ146" s="151"/>
      <c r="AK146" s="151"/>
      <c r="AL146" s="151"/>
      <c r="AM146" s="151"/>
      <c r="AN146" s="151"/>
      <c r="AO146" s="151"/>
      <c r="AP146" s="151"/>
      <c r="AQ146" s="151"/>
      <c r="AR146" s="151"/>
      <c r="AS146" s="151"/>
      <c r="AT146" s="151"/>
      <c r="AU146" s="151"/>
      <c r="AV146" s="151"/>
      <c r="AW146" s="151"/>
      <c r="AX146" s="151"/>
      <c r="AY146" s="151"/>
      <c r="AZ146" s="151"/>
      <c r="BA146" s="10"/>
      <c r="BB146" s="10"/>
      <c r="BC146" s="10"/>
      <c r="BD146" s="10"/>
      <c r="BE146" s="10"/>
      <c r="BF146" s="10"/>
      <c r="BG146" s="10"/>
      <c r="BH146" s="10"/>
      <c r="BI146" s="10"/>
      <c r="BJ146" s="10"/>
      <c r="BK146" s="10"/>
      <c r="BL146" s="10"/>
      <c r="BM146" s="10"/>
      <c r="BN146" s="10"/>
      <c r="BO146" s="10"/>
      <c r="BP146" s="10"/>
      <c r="BQ146" s="10"/>
      <c r="BR146" s="10"/>
      <c r="BS146" s="10"/>
    </row>
    <row r="147" spans="1:71" ht="16.5" hidden="1" customHeight="1" x14ac:dyDescent="0.3">
      <c r="A147" s="151" t="s">
        <v>1026</v>
      </c>
      <c r="B147" s="151">
        <v>28647944</v>
      </c>
      <c r="C147" s="151">
        <v>28345354</v>
      </c>
      <c r="D147" s="151">
        <v>27527858</v>
      </c>
      <c r="E147" s="151">
        <v>26270345</v>
      </c>
      <c r="F147" s="151">
        <v>26299969</v>
      </c>
      <c r="G147" s="151">
        <v>25197649</v>
      </c>
      <c r="H147" s="151">
        <v>24970700</v>
      </c>
      <c r="I147" s="151">
        <v>25983508</v>
      </c>
      <c r="J147" s="151">
        <v>26964600</v>
      </c>
      <c r="K147" s="151">
        <v>26523085</v>
      </c>
      <c r="L147" s="151">
        <v>27642168</v>
      </c>
      <c r="M147" s="151">
        <v>30149752</v>
      </c>
      <c r="N147" s="151">
        <v>31147620</v>
      </c>
      <c r="O147" s="151">
        <v>31110106</v>
      </c>
      <c r="P147" s="151">
        <v>31013783</v>
      </c>
      <c r="Q147" s="151">
        <v>33165725.5</v>
      </c>
      <c r="R147" s="151">
        <v>35177585</v>
      </c>
      <c r="S147" s="151">
        <v>34487686</v>
      </c>
      <c r="T147" s="151">
        <v>33721185</v>
      </c>
      <c r="U147" s="151">
        <v>38181843.927000001</v>
      </c>
      <c r="V147" s="151">
        <v>37491938</v>
      </c>
      <c r="W147" s="151">
        <v>36007459</v>
      </c>
      <c r="X147" s="151">
        <v>33476521</v>
      </c>
      <c r="Y147" s="151">
        <v>35822452.641999997</v>
      </c>
      <c r="Z147" s="151">
        <v>36699408</v>
      </c>
      <c r="AA147" s="151">
        <v>36677727</v>
      </c>
      <c r="AB147" s="151">
        <v>35489886</v>
      </c>
      <c r="AC147" s="151">
        <v>40462026.131999999</v>
      </c>
      <c r="AD147" s="151">
        <v>40579235</v>
      </c>
      <c r="AE147" s="151">
        <v>38134686</v>
      </c>
      <c r="AF147" s="151">
        <v>36778208</v>
      </c>
      <c r="AG147" s="151">
        <v>39784311.549999997</v>
      </c>
      <c r="AH147" s="151">
        <v>37252268</v>
      </c>
      <c r="AI147" s="151">
        <v>36482405</v>
      </c>
      <c r="AJ147" s="151">
        <v>37095716</v>
      </c>
      <c r="AK147" s="151">
        <v>41319477.560999997</v>
      </c>
      <c r="AL147" s="151">
        <v>38858020</v>
      </c>
      <c r="AM147" s="151">
        <v>39078539</v>
      </c>
      <c r="AN147" s="151">
        <v>38579765</v>
      </c>
      <c r="AO147" s="151">
        <v>41205476.351999998</v>
      </c>
      <c r="AP147" s="151">
        <v>40933418</v>
      </c>
      <c r="AQ147" s="151">
        <v>42227959</v>
      </c>
      <c r="AR147" s="151">
        <v>42110008</v>
      </c>
      <c r="AS147" s="151">
        <v>44584462.159999996</v>
      </c>
      <c r="AT147" s="151">
        <v>43261680</v>
      </c>
      <c r="AU147" s="151">
        <v>44081425</v>
      </c>
      <c r="AV147" s="151">
        <v>44732915</v>
      </c>
      <c r="AW147" s="151">
        <v>48817665.237999998</v>
      </c>
      <c r="AX147" s="151">
        <v>42845398</v>
      </c>
      <c r="AY147" s="151">
        <v>42255889</v>
      </c>
      <c r="AZ147" s="151">
        <v>41715008</v>
      </c>
      <c r="BA147" s="76"/>
      <c r="BB147" s="76"/>
      <c r="BC147" s="76"/>
      <c r="BD147" s="76"/>
      <c r="BE147" s="76"/>
      <c r="BF147" s="76"/>
      <c r="BG147" s="76"/>
      <c r="BH147" s="76"/>
      <c r="BI147" s="76"/>
      <c r="BJ147" s="76"/>
      <c r="BK147" s="76"/>
      <c r="BL147" s="76"/>
      <c r="BM147" s="76"/>
      <c r="BN147" s="76"/>
      <c r="BO147" s="76"/>
      <c r="BP147" s="76"/>
      <c r="BQ147" s="10"/>
      <c r="BR147" s="10"/>
      <c r="BS147" s="10"/>
    </row>
    <row r="148" spans="1:71" ht="16.5" hidden="1" customHeight="1" x14ac:dyDescent="0.3">
      <c r="A148" s="151" t="s">
        <v>1027</v>
      </c>
      <c r="B148" s="151">
        <v>0</v>
      </c>
      <c r="C148" s="151">
        <v>0</v>
      </c>
      <c r="D148" s="151">
        <v>0</v>
      </c>
      <c r="E148" s="151">
        <v>0</v>
      </c>
      <c r="F148" s="151">
        <v>0</v>
      </c>
      <c r="G148" s="151">
        <v>1644219</v>
      </c>
      <c r="H148" s="151">
        <v>1590072</v>
      </c>
      <c r="I148" s="151">
        <v>1371844</v>
      </c>
      <c r="J148" s="151">
        <v>1727713</v>
      </c>
      <c r="K148" s="151">
        <v>1814429</v>
      </c>
      <c r="L148" s="151">
        <v>2181025</v>
      </c>
      <c r="M148" s="151">
        <v>3230599</v>
      </c>
      <c r="N148" s="151">
        <v>3560918</v>
      </c>
      <c r="O148" s="151">
        <v>3428996</v>
      </c>
      <c r="P148" s="151">
        <v>2918076</v>
      </c>
      <c r="Q148" s="151">
        <v>3272455.48</v>
      </c>
      <c r="R148" s="151">
        <v>4636379</v>
      </c>
      <c r="S148" s="151">
        <v>3970578</v>
      </c>
      <c r="T148" s="151">
        <v>3020047</v>
      </c>
      <c r="U148" s="151">
        <v>6068238.4110000003</v>
      </c>
      <c r="V148" s="151">
        <v>5152011</v>
      </c>
      <c r="W148" s="151">
        <v>4209094</v>
      </c>
      <c r="X148" s="151">
        <v>3686700</v>
      </c>
      <c r="Y148" s="151">
        <v>5947469.1289999997</v>
      </c>
      <c r="Z148" s="151">
        <v>5645666</v>
      </c>
      <c r="AA148" s="151">
        <v>5024235</v>
      </c>
      <c r="AB148" s="151">
        <v>4207960</v>
      </c>
      <c r="AC148" s="151">
        <v>8454001.1410000008</v>
      </c>
      <c r="AD148" s="151">
        <v>8287533</v>
      </c>
      <c r="AE148" s="151">
        <v>5732570</v>
      </c>
      <c r="AF148" s="151">
        <v>5356210</v>
      </c>
      <c r="AG148" s="151">
        <v>8421773.5710000005</v>
      </c>
      <c r="AH148" s="151">
        <v>5663330</v>
      </c>
      <c r="AI148" s="151">
        <v>4881864</v>
      </c>
      <c r="AJ148" s="151">
        <v>5063876</v>
      </c>
      <c r="AK148" s="151">
        <v>8314659.8049999997</v>
      </c>
      <c r="AL148" s="151">
        <v>6407373</v>
      </c>
      <c r="AM148" s="151">
        <v>5857611</v>
      </c>
      <c r="AN148" s="151">
        <v>5022172</v>
      </c>
      <c r="AO148" s="151">
        <v>7488029.5460000001</v>
      </c>
      <c r="AP148" s="151">
        <v>6367938</v>
      </c>
      <c r="AQ148" s="151">
        <v>5918567</v>
      </c>
      <c r="AR148" s="151">
        <v>5865139</v>
      </c>
      <c r="AS148" s="151">
        <v>7699275.6600000001</v>
      </c>
      <c r="AT148" s="151">
        <v>7222456</v>
      </c>
      <c r="AU148" s="151">
        <v>6735891</v>
      </c>
      <c r="AV148" s="151">
        <v>5993584</v>
      </c>
      <c r="AW148" s="151">
        <v>10812934.143999999</v>
      </c>
      <c r="AX148" s="151">
        <v>6465486</v>
      </c>
      <c r="AY148" s="151">
        <v>6532313</v>
      </c>
      <c r="AZ148" s="151">
        <v>6091426</v>
      </c>
      <c r="BA148" s="76"/>
      <c r="BB148" s="76"/>
      <c r="BC148" s="76"/>
      <c r="BD148" s="76"/>
      <c r="BE148" s="76"/>
      <c r="BF148" s="76"/>
      <c r="BG148" s="76"/>
      <c r="BH148" s="76"/>
      <c r="BI148" s="76"/>
      <c r="BJ148" s="76"/>
      <c r="BK148" s="76"/>
      <c r="BL148" s="76"/>
      <c r="BM148" s="76"/>
      <c r="BN148" s="76"/>
      <c r="BO148" s="76"/>
      <c r="BP148" s="76"/>
      <c r="BQ148" s="10"/>
      <c r="BR148" s="10"/>
      <c r="BS148" s="10"/>
    </row>
    <row r="149" spans="1:71" ht="16.5" hidden="1" customHeight="1" x14ac:dyDescent="0.3">
      <c r="A149" s="151" t="s">
        <v>1169</v>
      </c>
      <c r="B149" s="151">
        <v>0</v>
      </c>
      <c r="C149" s="151">
        <v>0</v>
      </c>
      <c r="D149" s="151">
        <v>0</v>
      </c>
      <c r="E149" s="151">
        <v>0</v>
      </c>
      <c r="F149" s="151">
        <v>0</v>
      </c>
      <c r="G149" s="151">
        <v>0</v>
      </c>
      <c r="H149" s="151">
        <v>0</v>
      </c>
      <c r="I149" s="151">
        <v>0</v>
      </c>
      <c r="J149" s="151">
        <v>0</v>
      </c>
      <c r="K149" s="151">
        <v>0</v>
      </c>
      <c r="L149" s="151">
        <v>0</v>
      </c>
      <c r="M149" s="151">
        <v>0</v>
      </c>
      <c r="N149" s="151">
        <v>0</v>
      </c>
      <c r="O149" s="151">
        <v>0</v>
      </c>
      <c r="P149" s="151">
        <v>0</v>
      </c>
      <c r="Q149" s="151">
        <v>0</v>
      </c>
      <c r="R149" s="151">
        <v>0</v>
      </c>
      <c r="S149" s="151">
        <v>0</v>
      </c>
      <c r="T149" s="151">
        <v>0</v>
      </c>
      <c r="U149" s="151">
        <v>0</v>
      </c>
      <c r="V149" s="151">
        <v>0</v>
      </c>
      <c r="W149" s="151">
        <v>0</v>
      </c>
      <c r="X149" s="151">
        <v>0</v>
      </c>
      <c r="Y149" s="151">
        <v>0</v>
      </c>
      <c r="Z149" s="151">
        <v>251106</v>
      </c>
      <c r="AA149" s="151">
        <v>196423</v>
      </c>
      <c r="AB149" s="151">
        <v>135191</v>
      </c>
      <c r="AC149" s="151">
        <v>17541.701000000001</v>
      </c>
      <c r="AD149" s="151">
        <v>42739</v>
      </c>
      <c r="AE149" s="151">
        <v>11233</v>
      </c>
      <c r="AF149" s="151">
        <v>9619</v>
      </c>
      <c r="AG149" s="151">
        <v>-0.13800000000000001</v>
      </c>
      <c r="AH149" s="151">
        <v>0</v>
      </c>
      <c r="AI149" s="151">
        <v>0</v>
      </c>
      <c r="AJ149" s="151">
        <v>0</v>
      </c>
      <c r="AK149" s="151">
        <v>0</v>
      </c>
      <c r="AL149" s="151">
        <v>0</v>
      </c>
      <c r="AM149" s="151">
        <v>0</v>
      </c>
      <c r="AN149" s="151">
        <v>0</v>
      </c>
      <c r="AO149" s="151">
        <v>0</v>
      </c>
      <c r="AP149" s="151">
        <v>0</v>
      </c>
      <c r="AQ149" s="151">
        <v>0</v>
      </c>
      <c r="AR149" s="151">
        <v>0</v>
      </c>
      <c r="AS149" s="151">
        <v>0</v>
      </c>
      <c r="AT149" s="151">
        <v>0</v>
      </c>
      <c r="AU149" s="151">
        <v>0</v>
      </c>
      <c r="AV149" s="151">
        <v>0</v>
      </c>
      <c r="AW149" s="151">
        <v>0</v>
      </c>
      <c r="AX149" s="151">
        <v>0</v>
      </c>
      <c r="AY149" s="151">
        <v>0</v>
      </c>
      <c r="AZ149" s="151">
        <v>0</v>
      </c>
      <c r="BA149" s="76"/>
      <c r="BB149" s="76"/>
      <c r="BC149" s="76"/>
      <c r="BD149" s="76"/>
      <c r="BE149" s="76"/>
      <c r="BF149" s="76"/>
      <c r="BG149" s="76"/>
      <c r="BH149" s="76"/>
      <c r="BI149" s="76"/>
      <c r="BJ149" s="76"/>
      <c r="BK149" s="76"/>
      <c r="BL149" s="76"/>
      <c r="BM149" s="76"/>
      <c r="BN149" s="76"/>
      <c r="BO149" s="76"/>
      <c r="BP149" s="76"/>
      <c r="BQ149" s="10"/>
      <c r="BR149" s="10"/>
      <c r="BS149" s="10"/>
    </row>
    <row r="150" spans="1:71" ht="16.5" hidden="1" customHeight="1" x14ac:dyDescent="0.3">
      <c r="A150" s="151" t="s">
        <v>1028</v>
      </c>
      <c r="B150" s="151">
        <v>0</v>
      </c>
      <c r="C150" s="151">
        <v>0</v>
      </c>
      <c r="D150" s="151">
        <v>0</v>
      </c>
      <c r="E150" s="151">
        <v>0</v>
      </c>
      <c r="F150" s="151">
        <v>0</v>
      </c>
      <c r="G150" s="151">
        <v>23553430</v>
      </c>
      <c r="H150" s="151">
        <v>23380628</v>
      </c>
      <c r="I150" s="151">
        <v>24611663</v>
      </c>
      <c r="J150" s="151">
        <v>25236887</v>
      </c>
      <c r="K150" s="151">
        <v>24708656</v>
      </c>
      <c r="L150" s="151">
        <v>25461143</v>
      </c>
      <c r="M150" s="151">
        <v>26919153</v>
      </c>
      <c r="N150" s="151">
        <v>27586702</v>
      </c>
      <c r="O150" s="151">
        <v>27681110</v>
      </c>
      <c r="P150" s="151">
        <v>28095707</v>
      </c>
      <c r="Q150" s="151">
        <v>29893270.02</v>
      </c>
      <c r="R150" s="151">
        <v>30541206</v>
      </c>
      <c r="S150" s="151">
        <v>30517108</v>
      </c>
      <c r="T150" s="151">
        <v>30701138</v>
      </c>
      <c r="U150" s="151">
        <v>32113605.515999999</v>
      </c>
      <c r="V150" s="151">
        <v>32339927</v>
      </c>
      <c r="W150" s="151">
        <v>31798365</v>
      </c>
      <c r="X150" s="151">
        <v>29789821</v>
      </c>
      <c r="Y150" s="151">
        <v>29874983.513</v>
      </c>
      <c r="Z150" s="151">
        <v>30802636</v>
      </c>
      <c r="AA150" s="151">
        <v>31457069</v>
      </c>
      <c r="AB150" s="151">
        <v>31146735</v>
      </c>
      <c r="AC150" s="151">
        <v>31990483.289999999</v>
      </c>
      <c r="AD150" s="151">
        <v>32248963</v>
      </c>
      <c r="AE150" s="151">
        <v>32390883</v>
      </c>
      <c r="AF150" s="151">
        <v>31412379</v>
      </c>
      <c r="AG150" s="151">
        <v>31362538.116999999</v>
      </c>
      <c r="AH150" s="151">
        <v>31588938</v>
      </c>
      <c r="AI150" s="151">
        <v>31600541</v>
      </c>
      <c r="AJ150" s="151">
        <v>32031840</v>
      </c>
      <c r="AK150" s="151">
        <v>33004817.756000001</v>
      </c>
      <c r="AL150" s="151">
        <v>32450647</v>
      </c>
      <c r="AM150" s="151">
        <v>33220928</v>
      </c>
      <c r="AN150" s="151">
        <v>33557593</v>
      </c>
      <c r="AO150" s="151">
        <v>33717446.806000002</v>
      </c>
      <c r="AP150" s="151">
        <v>34565480</v>
      </c>
      <c r="AQ150" s="151">
        <v>36309392</v>
      </c>
      <c r="AR150" s="151">
        <v>36244869</v>
      </c>
      <c r="AS150" s="151">
        <v>36885186.5</v>
      </c>
      <c r="AT150" s="151">
        <v>36039224</v>
      </c>
      <c r="AU150" s="151">
        <v>37345534</v>
      </c>
      <c r="AV150" s="151">
        <v>38739331</v>
      </c>
      <c r="AW150" s="151">
        <v>38004731.093999997</v>
      </c>
      <c r="AX150" s="151">
        <v>36379912</v>
      </c>
      <c r="AY150" s="151">
        <v>35723576</v>
      </c>
      <c r="AZ150" s="151">
        <v>35623582</v>
      </c>
      <c r="BA150" s="76"/>
      <c r="BB150" s="76"/>
      <c r="BC150" s="76"/>
      <c r="BD150" s="76"/>
      <c r="BE150" s="76"/>
      <c r="BF150" s="76"/>
      <c r="BG150" s="76"/>
      <c r="BH150" s="76"/>
      <c r="BI150" s="76"/>
      <c r="BJ150" s="76"/>
      <c r="BK150" s="76"/>
      <c r="BL150" s="76"/>
      <c r="BM150" s="76"/>
      <c r="BN150" s="76"/>
      <c r="BO150" s="76"/>
      <c r="BP150" s="76"/>
      <c r="BQ150" s="10"/>
      <c r="BR150" s="10"/>
      <c r="BS150" s="10"/>
    </row>
    <row r="151" spans="1:71" ht="16.5" hidden="1" customHeight="1" x14ac:dyDescent="0.3">
      <c r="A151" s="151" t="s">
        <v>1029</v>
      </c>
      <c r="B151" s="151">
        <v>191749</v>
      </c>
      <c r="C151" s="151">
        <v>1985734</v>
      </c>
      <c r="D151" s="151">
        <v>183505</v>
      </c>
      <c r="E151" s="151">
        <v>246181</v>
      </c>
      <c r="F151" s="151">
        <v>204698</v>
      </c>
      <c r="G151" s="151">
        <v>178581</v>
      </c>
      <c r="H151" s="151">
        <v>146550</v>
      </c>
      <c r="I151" s="151">
        <v>231057</v>
      </c>
      <c r="J151" s="151">
        <v>176814</v>
      </c>
      <c r="K151" s="151">
        <v>139898</v>
      </c>
      <c r="L151" s="151">
        <v>150329</v>
      </c>
      <c r="M151" s="151">
        <v>212120</v>
      </c>
      <c r="N151" s="151">
        <v>171456</v>
      </c>
      <c r="O151" s="151">
        <v>214745</v>
      </c>
      <c r="P151" s="151">
        <v>311008</v>
      </c>
      <c r="Q151" s="151">
        <v>180070.13</v>
      </c>
      <c r="R151" s="151">
        <v>257637</v>
      </c>
      <c r="S151" s="151">
        <v>342028</v>
      </c>
      <c r="T151" s="151">
        <v>368071</v>
      </c>
      <c r="U151" s="151">
        <v>146066.87299999999</v>
      </c>
      <c r="V151" s="151">
        <v>438029</v>
      </c>
      <c r="W151" s="151">
        <v>255917</v>
      </c>
      <c r="X151" s="151">
        <v>189070</v>
      </c>
      <c r="Y151" s="151">
        <v>158979.579</v>
      </c>
      <c r="Z151" s="151">
        <v>198202</v>
      </c>
      <c r="AA151" s="151">
        <v>167996</v>
      </c>
      <c r="AB151" s="151">
        <v>220995</v>
      </c>
      <c r="AC151" s="151">
        <v>185151.17499999999</v>
      </c>
      <c r="AD151" s="151">
        <v>164854</v>
      </c>
      <c r="AE151" s="151">
        <v>161610</v>
      </c>
      <c r="AF151" s="151">
        <v>262795</v>
      </c>
      <c r="AG151" s="151">
        <v>117073.057</v>
      </c>
      <c r="AH151" s="151">
        <v>145436</v>
      </c>
      <c r="AI151" s="151">
        <v>326958</v>
      </c>
      <c r="AJ151" s="151">
        <v>132310</v>
      </c>
      <c r="AK151" s="151">
        <v>141949.141</v>
      </c>
      <c r="AL151" s="151">
        <v>206924</v>
      </c>
      <c r="AM151" s="151">
        <v>172194</v>
      </c>
      <c r="AN151" s="151">
        <v>119957</v>
      </c>
      <c r="AO151" s="151">
        <v>250921.899</v>
      </c>
      <c r="AP151" s="151">
        <v>308233</v>
      </c>
      <c r="AQ151" s="151">
        <v>155666</v>
      </c>
      <c r="AR151" s="151">
        <v>192923</v>
      </c>
      <c r="AS151" s="151">
        <v>322636.45</v>
      </c>
      <c r="AT151" s="151">
        <v>254863</v>
      </c>
      <c r="AU151" s="151">
        <v>161601</v>
      </c>
      <c r="AV151" s="151">
        <v>163061</v>
      </c>
      <c r="AW151" s="151">
        <v>266974.41100000002</v>
      </c>
      <c r="AX151" s="151">
        <v>714639</v>
      </c>
      <c r="AY151" s="151">
        <v>883817</v>
      </c>
      <c r="AZ151" s="151">
        <v>399734</v>
      </c>
      <c r="BA151" s="76"/>
      <c r="BB151" s="76"/>
      <c r="BC151" s="76"/>
      <c r="BD151" s="76"/>
      <c r="BE151" s="76"/>
      <c r="BF151" s="76"/>
      <c r="BG151" s="76"/>
      <c r="BH151" s="76"/>
      <c r="BI151" s="76"/>
      <c r="BJ151" s="76"/>
      <c r="BK151" s="76"/>
      <c r="BL151" s="76"/>
      <c r="BM151" s="76"/>
      <c r="BN151" s="76"/>
      <c r="BO151" s="76"/>
      <c r="BP151" s="76"/>
      <c r="BQ151" s="10"/>
      <c r="BR151" s="10"/>
      <c r="BS151" s="10"/>
    </row>
    <row r="152" spans="1:71" ht="16.5" hidden="1" customHeight="1" x14ac:dyDescent="0.3">
      <c r="A152" s="151" t="s">
        <v>1030</v>
      </c>
      <c r="B152" s="151">
        <v>0</v>
      </c>
      <c r="C152" s="151">
        <v>0</v>
      </c>
      <c r="D152" s="151">
        <v>0</v>
      </c>
      <c r="E152" s="151">
        <v>0</v>
      </c>
      <c r="F152" s="151">
        <v>0</v>
      </c>
      <c r="G152" s="151">
        <v>0</v>
      </c>
      <c r="H152" s="151">
        <v>0</v>
      </c>
      <c r="I152" s="151">
        <v>0</v>
      </c>
      <c r="J152" s="151">
        <v>0</v>
      </c>
      <c r="K152" s="151">
        <v>0</v>
      </c>
      <c r="L152" s="151">
        <v>0</v>
      </c>
      <c r="M152" s="151">
        <v>0</v>
      </c>
      <c r="N152" s="151">
        <v>100814</v>
      </c>
      <c r="O152" s="151">
        <v>0</v>
      </c>
      <c r="P152" s="151">
        <v>0</v>
      </c>
      <c r="Q152" s="151">
        <v>0</v>
      </c>
      <c r="R152" s="151">
        <v>0</v>
      </c>
      <c r="S152" s="151">
        <v>0</v>
      </c>
      <c r="T152" s="151">
        <v>0</v>
      </c>
      <c r="U152" s="151">
        <v>0</v>
      </c>
      <c r="V152" s="151">
        <v>181271</v>
      </c>
      <c r="W152" s="151">
        <v>0</v>
      </c>
      <c r="X152" s="151">
        <v>122596</v>
      </c>
      <c r="Y152" s="151">
        <v>0</v>
      </c>
      <c r="Z152" s="151">
        <v>0</v>
      </c>
      <c r="AA152" s="151">
        <v>0</v>
      </c>
      <c r="AB152" s="151">
        <v>0</v>
      </c>
      <c r="AC152" s="151">
        <v>0</v>
      </c>
      <c r="AD152" s="151">
        <v>0</v>
      </c>
      <c r="AE152" s="151">
        <v>0</v>
      </c>
      <c r="AF152" s="151">
        <v>0</v>
      </c>
      <c r="AG152" s="151">
        <v>0</v>
      </c>
      <c r="AH152" s="151">
        <v>0</v>
      </c>
      <c r="AI152" s="151">
        <v>0</v>
      </c>
      <c r="AJ152" s="151">
        <v>0</v>
      </c>
      <c r="AK152" s="151">
        <v>0</v>
      </c>
      <c r="AL152" s="151">
        <v>0</v>
      </c>
      <c r="AM152" s="151">
        <v>0</v>
      </c>
      <c r="AN152" s="151">
        <v>0</v>
      </c>
      <c r="AO152" s="151">
        <v>0</v>
      </c>
      <c r="AP152" s="151">
        <v>48275</v>
      </c>
      <c r="AQ152" s="151">
        <v>0</v>
      </c>
      <c r="AR152" s="151">
        <v>0</v>
      </c>
      <c r="AS152" s="151">
        <v>41237.262499999997</v>
      </c>
      <c r="AT152" s="151">
        <v>0</v>
      </c>
      <c r="AU152" s="151">
        <v>0</v>
      </c>
      <c r="AV152" s="151">
        <v>0</v>
      </c>
      <c r="AW152" s="151">
        <v>0</v>
      </c>
      <c r="AX152" s="151">
        <v>0</v>
      </c>
      <c r="AY152" s="151">
        <v>102620</v>
      </c>
      <c r="AZ152" s="151">
        <v>0</v>
      </c>
      <c r="BA152" s="76"/>
      <c r="BB152" s="76"/>
      <c r="BC152" s="76"/>
      <c r="BD152" s="76"/>
      <c r="BE152" s="76"/>
      <c r="BF152" s="76"/>
      <c r="BG152" s="76"/>
      <c r="BH152" s="76"/>
      <c r="BI152" s="76"/>
      <c r="BJ152" s="76"/>
      <c r="BK152" s="76"/>
      <c r="BL152" s="76"/>
      <c r="BM152" s="76"/>
      <c r="BN152" s="76"/>
      <c r="BO152" s="76"/>
      <c r="BP152" s="76"/>
      <c r="BQ152" s="10"/>
      <c r="BR152" s="10"/>
      <c r="BS152" s="10"/>
    </row>
    <row r="153" spans="1:71" ht="16.5" hidden="1" customHeight="1" x14ac:dyDescent="0.3">
      <c r="A153" s="151" t="s">
        <v>1131</v>
      </c>
      <c r="B153" s="151">
        <v>0</v>
      </c>
      <c r="C153" s="151">
        <v>41616</v>
      </c>
      <c r="D153" s="151">
        <v>0</v>
      </c>
      <c r="E153" s="151">
        <v>0</v>
      </c>
      <c r="F153" s="151">
        <v>20837</v>
      </c>
      <c r="G153" s="151">
        <v>41018</v>
      </c>
      <c r="H153" s="151">
        <v>10190</v>
      </c>
      <c r="I153" s="151">
        <v>805</v>
      </c>
      <c r="J153" s="151">
        <v>0</v>
      </c>
      <c r="K153" s="151">
        <v>0</v>
      </c>
      <c r="L153" s="151">
        <v>0</v>
      </c>
      <c r="M153" s="151">
        <v>0</v>
      </c>
      <c r="N153" s="151">
        <v>17726</v>
      </c>
      <c r="O153" s="151">
        <v>0</v>
      </c>
      <c r="P153" s="151">
        <v>15493</v>
      </c>
      <c r="Q153" s="151">
        <v>0</v>
      </c>
      <c r="R153" s="151">
        <v>0</v>
      </c>
      <c r="S153" s="151">
        <v>0</v>
      </c>
      <c r="T153" s="151">
        <v>0</v>
      </c>
      <c r="U153" s="151">
        <v>0</v>
      </c>
      <c r="V153" s="151">
        <v>171237</v>
      </c>
      <c r="W153" s="151">
        <v>-154568</v>
      </c>
      <c r="X153" s="151">
        <v>0</v>
      </c>
      <c r="Y153" s="151">
        <v>0</v>
      </c>
      <c r="Z153" s="151">
        <v>72451</v>
      </c>
      <c r="AA153" s="151">
        <v>0</v>
      </c>
      <c r="AB153" s="151">
        <v>0</v>
      </c>
      <c r="AC153" s="151">
        <v>0</v>
      </c>
      <c r="AD153" s="151">
        <v>0</v>
      </c>
      <c r="AE153" s="151">
        <v>0</v>
      </c>
      <c r="AF153" s="151">
        <v>10827</v>
      </c>
      <c r="AG153" s="151">
        <v>0</v>
      </c>
      <c r="AH153" s="151">
        <v>0</v>
      </c>
      <c r="AI153" s="151">
        <v>178526</v>
      </c>
      <c r="AJ153" s="151">
        <v>0</v>
      </c>
      <c r="AK153" s="151">
        <v>0</v>
      </c>
      <c r="AL153" s="151">
        <v>0</v>
      </c>
      <c r="AM153" s="151">
        <v>0</v>
      </c>
      <c r="AN153" s="151">
        <v>0</v>
      </c>
      <c r="AO153" s="151">
        <v>0</v>
      </c>
      <c r="AP153" s="151">
        <v>0</v>
      </c>
      <c r="AQ153" s="151">
        <v>0</v>
      </c>
      <c r="AR153" s="151">
        <v>0</v>
      </c>
      <c r="AS153" s="151">
        <v>29657.7775</v>
      </c>
      <c r="AT153" s="151">
        <v>0</v>
      </c>
      <c r="AU153" s="151">
        <v>0</v>
      </c>
      <c r="AV153" s="151">
        <v>0</v>
      </c>
      <c r="AW153" s="151">
        <v>0</v>
      </c>
      <c r="AX153" s="151">
        <v>0</v>
      </c>
      <c r="AY153" s="151">
        <v>699787</v>
      </c>
      <c r="AZ153" s="151">
        <v>0</v>
      </c>
      <c r="BA153" s="76"/>
      <c r="BB153" s="76"/>
      <c r="BC153" s="76"/>
      <c r="BD153" s="76"/>
      <c r="BE153" s="76"/>
      <c r="BF153" s="76"/>
      <c r="BG153" s="76"/>
      <c r="BH153" s="76"/>
      <c r="BI153" s="76"/>
      <c r="BJ153" s="76"/>
      <c r="BK153" s="76"/>
      <c r="BL153" s="76"/>
      <c r="BM153" s="76"/>
      <c r="BN153" s="76"/>
      <c r="BO153" s="76"/>
      <c r="BP153" s="76"/>
      <c r="BQ153" s="10"/>
      <c r="BR153" s="10"/>
      <c r="BS153" s="10"/>
    </row>
    <row r="154" spans="1:71" ht="16.5" hidden="1" customHeight="1" x14ac:dyDescent="0.3">
      <c r="A154" s="151" t="s">
        <v>1170</v>
      </c>
      <c r="B154" s="151">
        <v>0</v>
      </c>
      <c r="C154" s="151">
        <v>0</v>
      </c>
      <c r="D154" s="151">
        <v>0</v>
      </c>
      <c r="E154" s="151">
        <v>0</v>
      </c>
      <c r="F154" s="151">
        <v>0</v>
      </c>
      <c r="G154" s="151">
        <v>0</v>
      </c>
      <c r="H154" s="151">
        <v>0</v>
      </c>
      <c r="I154" s="151">
        <v>0</v>
      </c>
      <c r="J154" s="151">
        <v>0</v>
      </c>
      <c r="K154" s="151">
        <v>0</v>
      </c>
      <c r="L154" s="151">
        <v>0</v>
      </c>
      <c r="M154" s="151">
        <v>0</v>
      </c>
      <c r="N154" s="151">
        <v>0</v>
      </c>
      <c r="O154" s="151">
        <v>0</v>
      </c>
      <c r="P154" s="151">
        <v>0</v>
      </c>
      <c r="Q154" s="151">
        <v>0</v>
      </c>
      <c r="R154" s="151">
        <v>0</v>
      </c>
      <c r="S154" s="151">
        <v>0</v>
      </c>
      <c r="T154" s="151">
        <v>0</v>
      </c>
      <c r="U154" s="151">
        <v>0</v>
      </c>
      <c r="V154" s="151">
        <v>0</v>
      </c>
      <c r="W154" s="151">
        <v>0</v>
      </c>
      <c r="X154" s="151">
        <v>0</v>
      </c>
      <c r="Y154" s="151">
        <v>0</v>
      </c>
      <c r="Z154" s="151">
        <v>0</v>
      </c>
      <c r="AA154" s="151">
        <v>0</v>
      </c>
      <c r="AB154" s="151">
        <v>0</v>
      </c>
      <c r="AC154" s="151">
        <v>0</v>
      </c>
      <c r="AD154" s="151">
        <v>0</v>
      </c>
      <c r="AE154" s="151">
        <v>0</v>
      </c>
      <c r="AF154" s="151">
        <v>0</v>
      </c>
      <c r="AG154" s="151">
        <v>0</v>
      </c>
      <c r="AH154" s="151">
        <v>0</v>
      </c>
      <c r="AI154" s="151">
        <v>0</v>
      </c>
      <c r="AJ154" s="151">
        <v>0</v>
      </c>
      <c r="AK154" s="151">
        <v>0</v>
      </c>
      <c r="AL154" s="151">
        <v>0</v>
      </c>
      <c r="AM154" s="151">
        <v>0</v>
      </c>
      <c r="AN154" s="151">
        <v>0</v>
      </c>
      <c r="AO154" s="151">
        <v>0</v>
      </c>
      <c r="AP154" s="151">
        <v>0</v>
      </c>
      <c r="AQ154" s="151">
        <v>0</v>
      </c>
      <c r="AR154" s="151">
        <v>0</v>
      </c>
      <c r="AS154" s="151">
        <v>0</v>
      </c>
      <c r="AT154" s="151">
        <v>0</v>
      </c>
      <c r="AU154" s="151">
        <v>0</v>
      </c>
      <c r="AV154" s="151">
        <v>0</v>
      </c>
      <c r="AW154" s="151">
        <v>0</v>
      </c>
      <c r="AX154" s="151">
        <v>487775</v>
      </c>
      <c r="AY154" s="151">
        <v>-349915</v>
      </c>
      <c r="AZ154" s="151">
        <v>0</v>
      </c>
      <c r="BA154" s="76"/>
      <c r="BB154" s="76"/>
      <c r="BC154" s="76"/>
      <c r="BD154" s="76"/>
      <c r="BE154" s="76"/>
      <c r="BF154" s="76"/>
      <c r="BG154" s="76"/>
      <c r="BH154" s="76"/>
      <c r="BI154" s="76"/>
      <c r="BJ154" s="76"/>
      <c r="BK154" s="76"/>
      <c r="BL154" s="76"/>
      <c r="BM154" s="76"/>
      <c r="BN154" s="76"/>
      <c r="BO154" s="76"/>
      <c r="BP154" s="76"/>
      <c r="BQ154" s="10"/>
      <c r="BR154" s="10"/>
      <c r="BS154" s="10"/>
    </row>
    <row r="155" spans="1:71" ht="16.5" hidden="1" customHeight="1" x14ac:dyDescent="0.3">
      <c r="A155" s="151" t="s">
        <v>1033</v>
      </c>
      <c r="B155" s="151">
        <v>191749</v>
      </c>
      <c r="C155" s="151">
        <v>1944118</v>
      </c>
      <c r="D155" s="151">
        <v>183505</v>
      </c>
      <c r="E155" s="151">
        <v>246181</v>
      </c>
      <c r="F155" s="151">
        <v>183861</v>
      </c>
      <c r="G155" s="151">
        <v>137563</v>
      </c>
      <c r="H155" s="151">
        <v>136360</v>
      </c>
      <c r="I155" s="151">
        <v>230251</v>
      </c>
      <c r="J155" s="151">
        <v>176814</v>
      </c>
      <c r="K155" s="151">
        <v>139898</v>
      </c>
      <c r="L155" s="151">
        <v>150329</v>
      </c>
      <c r="M155" s="151">
        <v>212120</v>
      </c>
      <c r="N155" s="151">
        <v>52916</v>
      </c>
      <c r="O155" s="151">
        <v>0</v>
      </c>
      <c r="P155" s="151">
        <v>295515</v>
      </c>
      <c r="Q155" s="151">
        <v>0</v>
      </c>
      <c r="R155" s="151">
        <v>0</v>
      </c>
      <c r="S155" s="151">
        <v>0</v>
      </c>
      <c r="T155" s="151">
        <v>0</v>
      </c>
      <c r="U155" s="151">
        <v>0</v>
      </c>
      <c r="V155" s="151">
        <v>85521</v>
      </c>
      <c r="W155" s="151">
        <v>255917</v>
      </c>
      <c r="X155" s="151">
        <v>66474</v>
      </c>
      <c r="Y155" s="151">
        <v>621457.57900000003</v>
      </c>
      <c r="Z155" s="151">
        <v>125751</v>
      </c>
      <c r="AA155" s="151">
        <v>0</v>
      </c>
      <c r="AB155" s="151">
        <v>0</v>
      </c>
      <c r="AC155" s="151">
        <v>0</v>
      </c>
      <c r="AD155" s="151">
        <v>0</v>
      </c>
      <c r="AE155" s="151">
        <v>0</v>
      </c>
      <c r="AF155" s="151">
        <v>262795</v>
      </c>
      <c r="AG155" s="151">
        <v>0</v>
      </c>
      <c r="AH155" s="151">
        <v>0</v>
      </c>
      <c r="AI155" s="151">
        <v>148432</v>
      </c>
      <c r="AJ155" s="151">
        <v>0</v>
      </c>
      <c r="AK155" s="151">
        <v>0</v>
      </c>
      <c r="AL155" s="151">
        <v>0</v>
      </c>
      <c r="AM155" s="151">
        <v>0</v>
      </c>
      <c r="AN155" s="151">
        <v>0</v>
      </c>
      <c r="AO155" s="151">
        <v>0</v>
      </c>
      <c r="AP155" s="151">
        <v>259958</v>
      </c>
      <c r="AQ155" s="151">
        <v>0</v>
      </c>
      <c r="AR155" s="151">
        <v>0</v>
      </c>
      <c r="AS155" s="151">
        <v>173969.57250000001</v>
      </c>
      <c r="AT155" s="151">
        <v>0</v>
      </c>
      <c r="AU155" s="151">
        <v>0</v>
      </c>
      <c r="AV155" s="151">
        <v>0</v>
      </c>
      <c r="AW155" s="151">
        <v>0</v>
      </c>
      <c r="AX155" s="151">
        <v>226864</v>
      </c>
      <c r="AY155" s="151">
        <v>81410</v>
      </c>
      <c r="AZ155" s="151">
        <v>0</v>
      </c>
      <c r="BA155" s="76"/>
      <c r="BB155" s="76"/>
      <c r="BC155" s="76"/>
      <c r="BD155" s="76"/>
      <c r="BE155" s="76"/>
      <c r="BF155" s="76"/>
      <c r="BG155" s="76"/>
      <c r="BH155" s="76"/>
      <c r="BI155" s="76"/>
      <c r="BJ155" s="76"/>
      <c r="BK155" s="76"/>
      <c r="BL155" s="76"/>
      <c r="BM155" s="76"/>
      <c r="BN155" s="76"/>
      <c r="BO155" s="76"/>
      <c r="BP155" s="76"/>
      <c r="BQ155" s="10"/>
      <c r="BR155" s="10"/>
      <c r="BS155" s="10"/>
    </row>
    <row r="156" spans="1:71" ht="16.5" hidden="1" customHeight="1" x14ac:dyDescent="0.3">
      <c r="A156" s="151" t="s">
        <v>1034</v>
      </c>
      <c r="B156" s="151">
        <v>0</v>
      </c>
      <c r="C156" s="151">
        <v>0</v>
      </c>
      <c r="D156" s="151">
        <v>0</v>
      </c>
      <c r="E156" s="151">
        <v>0</v>
      </c>
      <c r="F156" s="151">
        <v>0</v>
      </c>
      <c r="G156" s="151">
        <v>0</v>
      </c>
      <c r="H156" s="151">
        <v>0</v>
      </c>
      <c r="I156" s="151">
        <v>0</v>
      </c>
      <c r="J156" s="151">
        <v>0</v>
      </c>
      <c r="K156" s="151">
        <v>0</v>
      </c>
      <c r="L156" s="151">
        <v>0</v>
      </c>
      <c r="M156" s="151">
        <v>0</v>
      </c>
      <c r="N156" s="151">
        <v>0</v>
      </c>
      <c r="O156" s="151">
        <v>0</v>
      </c>
      <c r="P156" s="151">
        <v>0</v>
      </c>
      <c r="Q156" s="151">
        <v>0</v>
      </c>
      <c r="R156" s="151">
        <v>0</v>
      </c>
      <c r="S156" s="151">
        <v>0</v>
      </c>
      <c r="T156" s="151">
        <v>0</v>
      </c>
      <c r="U156" s="151">
        <v>0</v>
      </c>
      <c r="V156" s="151">
        <v>0</v>
      </c>
      <c r="W156" s="151">
        <v>0</v>
      </c>
      <c r="X156" s="151">
        <v>0</v>
      </c>
      <c r="Y156" s="151">
        <v>0</v>
      </c>
      <c r="Z156" s="151">
        <v>0</v>
      </c>
      <c r="AA156" s="151">
        <v>0</v>
      </c>
      <c r="AB156" s="151">
        <v>0</v>
      </c>
      <c r="AC156" s="151">
        <v>0</v>
      </c>
      <c r="AD156" s="151">
        <v>0</v>
      </c>
      <c r="AE156" s="151">
        <v>0</v>
      </c>
      <c r="AF156" s="151">
        <v>0</v>
      </c>
      <c r="AG156" s="151">
        <v>0</v>
      </c>
      <c r="AH156" s="151">
        <v>6983</v>
      </c>
      <c r="AI156" s="151">
        <v>3428</v>
      </c>
      <c r="AJ156" s="151">
        <v>764</v>
      </c>
      <c r="AK156" s="151">
        <v>0</v>
      </c>
      <c r="AL156" s="151">
        <v>3347</v>
      </c>
      <c r="AM156" s="151">
        <v>2404</v>
      </c>
      <c r="AN156" s="151">
        <v>3226</v>
      </c>
      <c r="AO156" s="151">
        <v>-3608.5569999999998</v>
      </c>
      <c r="AP156" s="151">
        <v>0</v>
      </c>
      <c r="AQ156" s="151">
        <v>-23886</v>
      </c>
      <c r="AR156" s="151">
        <v>-32941</v>
      </c>
      <c r="AS156" s="151">
        <v>0</v>
      </c>
      <c r="AT156" s="151">
        <v>-16805</v>
      </c>
      <c r="AU156" s="151">
        <v>-23820</v>
      </c>
      <c r="AV156" s="151">
        <v>-25266</v>
      </c>
      <c r="AW156" s="151">
        <v>-19976.508000000002</v>
      </c>
      <c r="AX156" s="151">
        <v>0</v>
      </c>
      <c r="AY156" s="151">
        <v>80</v>
      </c>
      <c r="AZ156" s="151">
        <v>2553</v>
      </c>
      <c r="BA156" s="76"/>
      <c r="BB156" s="76"/>
      <c r="BC156" s="76"/>
      <c r="BD156" s="76"/>
      <c r="BE156" s="76"/>
      <c r="BF156" s="76"/>
      <c r="BG156" s="76"/>
      <c r="BH156" s="76"/>
      <c r="BI156" s="76"/>
      <c r="BJ156" s="76"/>
      <c r="BK156" s="76"/>
      <c r="BL156" s="76"/>
      <c r="BM156" s="76"/>
      <c r="BN156" s="76"/>
      <c r="BO156" s="76"/>
      <c r="BP156" s="76"/>
      <c r="BQ156" s="10"/>
      <c r="BR156" s="10"/>
      <c r="BS156" s="10"/>
    </row>
    <row r="157" spans="1:71" ht="16.5" hidden="1" customHeight="1" x14ac:dyDescent="0.3">
      <c r="A157" s="151" t="s">
        <v>1035</v>
      </c>
      <c r="B157" s="151">
        <v>28839693</v>
      </c>
      <c r="C157" s="151">
        <v>30331088</v>
      </c>
      <c r="D157" s="151">
        <v>27711363</v>
      </c>
      <c r="E157" s="151">
        <v>26516526</v>
      </c>
      <c r="F157" s="151">
        <v>26504667</v>
      </c>
      <c r="G157" s="151">
        <v>25376230</v>
      </c>
      <c r="H157" s="151">
        <v>25117250</v>
      </c>
      <c r="I157" s="151">
        <v>26214564</v>
      </c>
      <c r="J157" s="151">
        <v>27141414</v>
      </c>
      <c r="K157" s="151">
        <v>26662983</v>
      </c>
      <c r="L157" s="151">
        <v>27792497</v>
      </c>
      <c r="M157" s="151">
        <v>30361872</v>
      </c>
      <c r="N157" s="151">
        <v>31319076</v>
      </c>
      <c r="O157" s="151">
        <v>31324851</v>
      </c>
      <c r="P157" s="151">
        <v>31324791</v>
      </c>
      <c r="Q157" s="151">
        <v>33345795.629999999</v>
      </c>
      <c r="R157" s="151">
        <v>35435222</v>
      </c>
      <c r="S157" s="151">
        <v>34829714</v>
      </c>
      <c r="T157" s="151">
        <v>34089256</v>
      </c>
      <c r="U157" s="151">
        <v>38327910.799999997</v>
      </c>
      <c r="V157" s="151">
        <v>37929967</v>
      </c>
      <c r="W157" s="151">
        <v>36263376</v>
      </c>
      <c r="X157" s="151">
        <v>33665591</v>
      </c>
      <c r="Y157" s="151">
        <v>35981432.221000001</v>
      </c>
      <c r="Z157" s="151">
        <v>36897610</v>
      </c>
      <c r="AA157" s="151">
        <v>36845723</v>
      </c>
      <c r="AB157" s="151">
        <v>35710881</v>
      </c>
      <c r="AC157" s="151">
        <v>40647177.306999996</v>
      </c>
      <c r="AD157" s="151">
        <v>40744089</v>
      </c>
      <c r="AE157" s="151">
        <v>38296296</v>
      </c>
      <c r="AF157" s="151">
        <v>37041003</v>
      </c>
      <c r="AG157" s="151">
        <v>39901384.607000001</v>
      </c>
      <c r="AH157" s="151">
        <v>37404687</v>
      </c>
      <c r="AI157" s="151">
        <v>36812791</v>
      </c>
      <c r="AJ157" s="151">
        <v>37228790</v>
      </c>
      <c r="AK157" s="151">
        <v>41450251.702</v>
      </c>
      <c r="AL157" s="151">
        <v>39068291</v>
      </c>
      <c r="AM157" s="151">
        <v>39253137</v>
      </c>
      <c r="AN157" s="151">
        <v>38702948</v>
      </c>
      <c r="AO157" s="151">
        <v>41452789.693999998</v>
      </c>
      <c r="AP157" s="151">
        <v>41241651</v>
      </c>
      <c r="AQ157" s="151">
        <v>42359739</v>
      </c>
      <c r="AR157" s="151">
        <v>42269990</v>
      </c>
      <c r="AS157" s="151">
        <v>44976503.600000001</v>
      </c>
      <c r="AT157" s="151">
        <v>43499738</v>
      </c>
      <c r="AU157" s="151">
        <v>44219206</v>
      </c>
      <c r="AV157" s="151">
        <v>44870710</v>
      </c>
      <c r="AW157" s="151">
        <v>49064663.141000003</v>
      </c>
      <c r="AX157" s="151">
        <v>43560037</v>
      </c>
      <c r="AY157" s="151">
        <v>43139786</v>
      </c>
      <c r="AZ157" s="151">
        <v>42117295</v>
      </c>
      <c r="BA157" s="76"/>
      <c r="BB157" s="76"/>
      <c r="BC157" s="76"/>
      <c r="BD157" s="76"/>
      <c r="BE157" s="76"/>
      <c r="BF157" s="76"/>
      <c r="BG157" s="76"/>
      <c r="BH157" s="76"/>
      <c r="BI157" s="76"/>
      <c r="BJ157" s="76"/>
      <c r="BK157" s="76"/>
      <c r="BL157" s="76"/>
      <c r="BM157" s="76"/>
      <c r="BN157" s="76"/>
      <c r="BO157" s="76"/>
      <c r="BP157" s="76"/>
      <c r="BQ157" s="10"/>
      <c r="BR157" s="10"/>
      <c r="BS157" s="10"/>
    </row>
    <row r="158" spans="1:71" ht="16.5" hidden="1" customHeight="1" x14ac:dyDescent="0.3">
      <c r="A158" s="151"/>
      <c r="B158" s="151"/>
      <c r="C158" s="151"/>
      <c r="D158" s="151"/>
      <c r="E158" s="151"/>
      <c r="F158" s="151"/>
      <c r="G158" s="151"/>
      <c r="H158" s="151"/>
      <c r="I158" s="151"/>
      <c r="J158" s="151"/>
      <c r="K158" s="151"/>
      <c r="L158" s="151"/>
      <c r="M158" s="151"/>
      <c r="N158" s="151"/>
      <c r="O158" s="151"/>
      <c r="P158" s="151"/>
      <c r="Q158" s="151"/>
      <c r="R158" s="151"/>
      <c r="S158" s="151"/>
      <c r="T158" s="151"/>
      <c r="U158" s="151"/>
      <c r="V158" s="151"/>
      <c r="W158" s="151"/>
      <c r="X158" s="151"/>
      <c r="Y158" s="151"/>
      <c r="Z158" s="151"/>
      <c r="AA158" s="151"/>
      <c r="AB158" s="151"/>
      <c r="AC158" s="151"/>
      <c r="AD158" s="151"/>
      <c r="AE158" s="151"/>
      <c r="AF158" s="151"/>
      <c r="AG158" s="151"/>
      <c r="AH158" s="151"/>
      <c r="AI158" s="151"/>
      <c r="AJ158" s="151"/>
      <c r="AK158" s="151"/>
      <c r="AL158" s="151"/>
      <c r="AM158" s="151"/>
      <c r="AN158" s="151"/>
      <c r="AO158" s="151"/>
      <c r="AP158" s="151"/>
      <c r="AQ158" s="151"/>
      <c r="AR158" s="151"/>
      <c r="AS158" s="151"/>
      <c r="AT158" s="151"/>
      <c r="AU158" s="151"/>
      <c r="AV158" s="151"/>
      <c r="AW158" s="151"/>
      <c r="AX158" s="151"/>
      <c r="AY158" s="151"/>
      <c r="AZ158" s="151"/>
      <c r="BA158" s="76"/>
      <c r="BB158" s="76"/>
      <c r="BC158" s="76"/>
      <c r="BD158" s="76"/>
      <c r="BE158" s="76"/>
      <c r="BF158" s="76"/>
      <c r="BG158" s="76"/>
      <c r="BH158" s="76"/>
      <c r="BI158" s="76"/>
      <c r="BJ158" s="76"/>
      <c r="BK158" s="76"/>
      <c r="BL158" s="76"/>
      <c r="BM158" s="76"/>
      <c r="BN158" s="76"/>
      <c r="BO158" s="76"/>
      <c r="BP158" s="76"/>
      <c r="BQ158" s="10"/>
      <c r="BR158" s="10"/>
      <c r="BS158" s="10"/>
    </row>
    <row r="159" spans="1:71" ht="16.5" hidden="1" customHeight="1" x14ac:dyDescent="0.3">
      <c r="A159" s="151" t="s">
        <v>1036</v>
      </c>
      <c r="B159" s="151"/>
      <c r="C159" s="151"/>
      <c r="D159" s="151"/>
      <c r="E159" s="151"/>
      <c r="F159" s="151"/>
      <c r="G159" s="151"/>
      <c r="H159" s="151"/>
      <c r="I159" s="151"/>
      <c r="J159" s="151"/>
      <c r="K159" s="151"/>
      <c r="L159" s="151"/>
      <c r="M159" s="151"/>
      <c r="N159" s="151"/>
      <c r="O159" s="151"/>
      <c r="P159" s="151"/>
      <c r="Q159" s="151"/>
      <c r="R159" s="151"/>
      <c r="S159" s="151"/>
      <c r="T159" s="151"/>
      <c r="U159" s="151"/>
      <c r="V159" s="151"/>
      <c r="W159" s="151"/>
      <c r="X159" s="151"/>
      <c r="Y159" s="151"/>
      <c r="Z159" s="151"/>
      <c r="AA159" s="151"/>
      <c r="AB159" s="151"/>
      <c r="AC159" s="151"/>
      <c r="AD159" s="151"/>
      <c r="AE159" s="151"/>
      <c r="AF159" s="151"/>
      <c r="AG159" s="151"/>
      <c r="AH159" s="151"/>
      <c r="AI159" s="151"/>
      <c r="AJ159" s="151"/>
      <c r="AK159" s="151"/>
      <c r="AL159" s="151"/>
      <c r="AM159" s="151"/>
      <c r="AN159" s="151"/>
      <c r="AO159" s="151"/>
      <c r="AP159" s="151"/>
      <c r="AQ159" s="151"/>
      <c r="AR159" s="151"/>
      <c r="AS159" s="151"/>
      <c r="AT159" s="151"/>
      <c r="AU159" s="151"/>
      <c r="AV159" s="151"/>
      <c r="AW159" s="151"/>
      <c r="AX159" s="151"/>
      <c r="AY159" s="151"/>
      <c r="AZ159" s="151"/>
      <c r="BA159" s="76"/>
      <c r="BB159" s="76"/>
      <c r="BC159" s="76"/>
      <c r="BD159" s="76"/>
      <c r="BE159" s="76"/>
      <c r="BF159" s="76"/>
      <c r="BG159" s="76"/>
      <c r="BH159" s="76"/>
      <c r="BI159" s="76"/>
      <c r="BJ159" s="76"/>
      <c r="BK159" s="76"/>
      <c r="BL159" s="76"/>
      <c r="BM159" s="76"/>
      <c r="BN159" s="76"/>
      <c r="BO159" s="76"/>
      <c r="BP159" s="76"/>
      <c r="BQ159" s="10"/>
      <c r="BR159" s="10"/>
      <c r="BS159" s="10"/>
    </row>
    <row r="160" spans="1:71" ht="16.5" hidden="1" customHeight="1" x14ac:dyDescent="0.3">
      <c r="A160" s="151" t="s">
        <v>1037</v>
      </c>
      <c r="B160" s="151">
        <v>18398899</v>
      </c>
      <c r="C160" s="151">
        <v>18406264</v>
      </c>
      <c r="D160" s="151">
        <v>18067541</v>
      </c>
      <c r="E160" s="151">
        <v>17166139</v>
      </c>
      <c r="F160" s="151">
        <v>17035536</v>
      </c>
      <c r="G160" s="151">
        <v>16468749</v>
      </c>
      <c r="H160" s="151">
        <v>16297856</v>
      </c>
      <c r="I160" s="151">
        <v>16513579</v>
      </c>
      <c r="J160" s="151">
        <v>16792153</v>
      </c>
      <c r="K160" s="151">
        <v>16215506</v>
      </c>
      <c r="L160" s="151">
        <v>17179718</v>
      </c>
      <c r="M160" s="151">
        <v>18515189</v>
      </c>
      <c r="N160" s="151">
        <v>18781280</v>
      </c>
      <c r="O160" s="151">
        <v>18935652</v>
      </c>
      <c r="P160" s="151">
        <v>18597484</v>
      </c>
      <c r="Q160" s="151">
        <v>19905534.370000001</v>
      </c>
      <c r="R160" s="151">
        <v>20914973</v>
      </c>
      <c r="S160" s="151">
        <v>20196214</v>
      </c>
      <c r="T160" s="151">
        <v>19501216</v>
      </c>
      <c r="U160" s="151">
        <v>23357566.671</v>
      </c>
      <c r="V160" s="151">
        <v>22151410</v>
      </c>
      <c r="W160" s="151">
        <v>20927121</v>
      </c>
      <c r="X160" s="151">
        <v>18530756</v>
      </c>
      <c r="Y160" s="151">
        <v>19547421.636</v>
      </c>
      <c r="Z160" s="151">
        <v>20713338</v>
      </c>
      <c r="AA160" s="151">
        <v>20588163</v>
      </c>
      <c r="AB160" s="151">
        <v>19413036</v>
      </c>
      <c r="AC160" s="151">
        <v>22833733.234000001</v>
      </c>
      <c r="AD160" s="151">
        <v>23439396</v>
      </c>
      <c r="AE160" s="151">
        <v>20568941</v>
      </c>
      <c r="AF160" s="151">
        <v>20398847</v>
      </c>
      <c r="AG160" s="151">
        <v>20411829.375</v>
      </c>
      <c r="AH160" s="151">
        <v>19720665</v>
      </c>
      <c r="AI160" s="151">
        <v>17423563</v>
      </c>
      <c r="AJ160" s="151">
        <v>20768335</v>
      </c>
      <c r="AK160" s="151">
        <v>25079321.226</v>
      </c>
      <c r="AL160" s="151">
        <v>23091467</v>
      </c>
      <c r="AM160" s="151">
        <v>22534844</v>
      </c>
      <c r="AN160" s="151">
        <v>22080239</v>
      </c>
      <c r="AO160" s="151">
        <v>24552089.092999998</v>
      </c>
      <c r="AP160" s="151">
        <v>23718485</v>
      </c>
      <c r="AQ160" s="151">
        <v>25299374</v>
      </c>
      <c r="AR160" s="151">
        <v>26023392</v>
      </c>
      <c r="AS160" s="151">
        <v>28414437.789999999</v>
      </c>
      <c r="AT160" s="151">
        <v>26975846</v>
      </c>
      <c r="AU160" s="151">
        <v>26878981</v>
      </c>
      <c r="AV160" s="151">
        <v>26636611</v>
      </c>
      <c r="AW160" s="151">
        <v>31408005.813000001</v>
      </c>
      <c r="AX160" s="151">
        <v>26757027</v>
      </c>
      <c r="AY160" s="151">
        <v>26767296</v>
      </c>
      <c r="AZ160" s="151">
        <v>26527521</v>
      </c>
      <c r="BA160" s="76"/>
      <c r="BB160" s="76"/>
      <c r="BC160" s="76"/>
      <c r="BD160" s="76"/>
      <c r="BE160" s="76"/>
      <c r="BF160" s="76"/>
      <c r="BG160" s="76"/>
      <c r="BH160" s="76"/>
      <c r="BI160" s="76"/>
      <c r="BJ160" s="76"/>
      <c r="BK160" s="76"/>
      <c r="BL160" s="76"/>
      <c r="BM160" s="76"/>
      <c r="BN160" s="76"/>
      <c r="BO160" s="76"/>
      <c r="BP160" s="76"/>
      <c r="BQ160" s="10"/>
      <c r="BR160" s="10"/>
      <c r="BS160" s="10"/>
    </row>
    <row r="161" spans="1:71" ht="16.5" hidden="1" customHeight="1" x14ac:dyDescent="0.3">
      <c r="A161" s="151" t="s">
        <v>1038</v>
      </c>
      <c r="B161" s="151">
        <v>0</v>
      </c>
      <c r="C161" s="151">
        <v>0</v>
      </c>
      <c r="D161" s="151">
        <v>0</v>
      </c>
      <c r="E161" s="151">
        <v>0</v>
      </c>
      <c r="F161" s="151">
        <v>0</v>
      </c>
      <c r="G161" s="151">
        <v>0</v>
      </c>
      <c r="H161" s="151">
        <v>1458935</v>
      </c>
      <c r="I161" s="151">
        <v>1150684</v>
      </c>
      <c r="J161" s="151">
        <v>1443905</v>
      </c>
      <c r="K161" s="151">
        <v>1509737</v>
      </c>
      <c r="L161" s="151">
        <v>1883290</v>
      </c>
      <c r="M161" s="151">
        <v>2814532</v>
      </c>
      <c r="N161" s="151">
        <v>3090850</v>
      </c>
      <c r="O161" s="151">
        <v>3034156</v>
      </c>
      <c r="P161" s="151">
        <v>2546363</v>
      </c>
      <c r="Q161" s="151">
        <v>2941816.79</v>
      </c>
      <c r="R161" s="151">
        <v>4261464</v>
      </c>
      <c r="S161" s="151">
        <v>3659604</v>
      </c>
      <c r="T161" s="151">
        <v>2732770</v>
      </c>
      <c r="U161" s="151">
        <v>5564565.3629999999</v>
      </c>
      <c r="V161" s="151">
        <v>4746102</v>
      </c>
      <c r="W161" s="151">
        <v>3906677</v>
      </c>
      <c r="X161" s="151">
        <v>3482726</v>
      </c>
      <c r="Y161" s="151">
        <v>5624764.9210000001</v>
      </c>
      <c r="Z161" s="151">
        <v>5513759</v>
      </c>
      <c r="AA161" s="151">
        <v>5044858</v>
      </c>
      <c r="AB161" s="151">
        <v>4290663</v>
      </c>
      <c r="AC161" s="151">
        <v>8298735.8930000002</v>
      </c>
      <c r="AD161" s="151">
        <v>7966978</v>
      </c>
      <c r="AE161" s="151">
        <v>5615525</v>
      </c>
      <c r="AF161" s="151">
        <v>5951278</v>
      </c>
      <c r="AG161" s="151">
        <v>8485111.4920000006</v>
      </c>
      <c r="AH161" s="151">
        <v>5680328</v>
      </c>
      <c r="AI161" s="151">
        <v>4768293</v>
      </c>
      <c r="AJ161" s="151">
        <v>5877534</v>
      </c>
      <c r="AK161" s="151">
        <v>8591822.3059999999</v>
      </c>
      <c r="AL161" s="151">
        <v>6835683</v>
      </c>
      <c r="AM161" s="151">
        <v>6014744</v>
      </c>
      <c r="AN161" s="151">
        <v>5269698</v>
      </c>
      <c r="AO161" s="151">
        <v>7534187.9740000004</v>
      </c>
      <c r="AP161" s="151">
        <v>6437430</v>
      </c>
      <c r="AQ161" s="151">
        <v>6097652</v>
      </c>
      <c r="AR161" s="151">
        <v>6188794</v>
      </c>
      <c r="AS161" s="151">
        <v>8031745.9100000001</v>
      </c>
      <c r="AT161" s="151">
        <v>7158564</v>
      </c>
      <c r="AU161" s="151">
        <v>6709025</v>
      </c>
      <c r="AV161" s="151">
        <v>5888544</v>
      </c>
      <c r="AW161" s="151">
        <v>10656101.356000001</v>
      </c>
      <c r="AX161" s="151">
        <v>6418935</v>
      </c>
      <c r="AY161" s="151">
        <v>6371784</v>
      </c>
      <c r="AZ161" s="151">
        <v>6163667</v>
      </c>
      <c r="BA161" s="76"/>
      <c r="BB161" s="76"/>
      <c r="BC161" s="76"/>
      <c r="BD161" s="76"/>
      <c r="BE161" s="76"/>
      <c r="BF161" s="76"/>
      <c r="BG161" s="76"/>
      <c r="BH161" s="76"/>
      <c r="BI161" s="76"/>
      <c r="BJ161" s="76"/>
      <c r="BK161" s="76"/>
      <c r="BL161" s="76"/>
      <c r="BM161" s="76"/>
      <c r="BN161" s="76"/>
      <c r="BO161" s="76"/>
      <c r="BP161" s="76"/>
      <c r="BQ161" s="10"/>
      <c r="BR161" s="10"/>
      <c r="BS161" s="10"/>
    </row>
    <row r="162" spans="1:71" ht="16.5" hidden="1" customHeight="1" x14ac:dyDescent="0.3">
      <c r="A162" s="151" t="s">
        <v>1171</v>
      </c>
      <c r="B162" s="151">
        <v>0</v>
      </c>
      <c r="C162" s="151">
        <v>0</v>
      </c>
      <c r="D162" s="151">
        <v>0</v>
      </c>
      <c r="E162" s="151">
        <v>0</v>
      </c>
      <c r="F162" s="151">
        <v>0</v>
      </c>
      <c r="G162" s="151">
        <v>0</v>
      </c>
      <c r="H162" s="151">
        <v>0</v>
      </c>
      <c r="I162" s="151">
        <v>0</v>
      </c>
      <c r="J162" s="151">
        <v>0</v>
      </c>
      <c r="K162" s="151">
        <v>0</v>
      </c>
      <c r="L162" s="151">
        <v>0</v>
      </c>
      <c r="M162" s="151">
        <v>0</v>
      </c>
      <c r="N162" s="151">
        <v>0</v>
      </c>
      <c r="O162" s="151">
        <v>0</v>
      </c>
      <c r="P162" s="151">
        <v>0</v>
      </c>
      <c r="Q162" s="151">
        <v>0</v>
      </c>
      <c r="R162" s="151">
        <v>0</v>
      </c>
      <c r="S162" s="151">
        <v>0</v>
      </c>
      <c r="T162" s="151">
        <v>0</v>
      </c>
      <c r="U162" s="151">
        <v>0</v>
      </c>
      <c r="V162" s="151">
        <v>0</v>
      </c>
      <c r="W162" s="151">
        <v>0</v>
      </c>
      <c r="X162" s="151">
        <v>0</v>
      </c>
      <c r="Y162" s="151">
        <v>0</v>
      </c>
      <c r="Z162" s="151">
        <v>251106</v>
      </c>
      <c r="AA162" s="151">
        <v>196423</v>
      </c>
      <c r="AB162" s="151">
        <v>135191</v>
      </c>
      <c r="AC162" s="151">
        <v>17541.701000000001</v>
      </c>
      <c r="AD162" s="151">
        <v>42739</v>
      </c>
      <c r="AE162" s="151">
        <v>11233</v>
      </c>
      <c r="AF162" s="151">
        <v>9619</v>
      </c>
      <c r="AG162" s="151">
        <v>-0.13800000000000001</v>
      </c>
      <c r="AH162" s="151">
        <v>0</v>
      </c>
      <c r="AI162" s="151">
        <v>0</v>
      </c>
      <c r="AJ162" s="151">
        <v>0</v>
      </c>
      <c r="AK162" s="151">
        <v>0</v>
      </c>
      <c r="AL162" s="151">
        <v>0</v>
      </c>
      <c r="AM162" s="151">
        <v>0</v>
      </c>
      <c r="AN162" s="151">
        <v>0</v>
      </c>
      <c r="AO162" s="151">
        <v>0</v>
      </c>
      <c r="AP162" s="151">
        <v>0</v>
      </c>
      <c r="AQ162" s="151">
        <v>0</v>
      </c>
      <c r="AR162" s="151">
        <v>0</v>
      </c>
      <c r="AS162" s="151">
        <v>0</v>
      </c>
      <c r="AT162" s="151">
        <v>0</v>
      </c>
      <c r="AU162" s="151">
        <v>0</v>
      </c>
      <c r="AV162" s="151">
        <v>0</v>
      </c>
      <c r="AW162" s="151">
        <v>0</v>
      </c>
      <c r="AX162" s="151">
        <v>0</v>
      </c>
      <c r="AY162" s="151">
        <v>0</v>
      </c>
      <c r="AZ162" s="151">
        <v>0</v>
      </c>
      <c r="BA162" s="76"/>
      <c r="BB162" s="76"/>
      <c r="BC162" s="76"/>
      <c r="BD162" s="76"/>
      <c r="BE162" s="76"/>
      <c r="BF162" s="76"/>
      <c r="BG162" s="76"/>
      <c r="BH162" s="76"/>
      <c r="BI162" s="76"/>
      <c r="BJ162" s="76"/>
      <c r="BK162" s="76"/>
      <c r="BL162" s="76"/>
      <c r="BM162" s="76"/>
      <c r="BN162" s="76"/>
      <c r="BO162" s="76"/>
      <c r="BP162" s="76"/>
      <c r="BQ162" s="10"/>
      <c r="BR162" s="10"/>
      <c r="BS162" s="10"/>
    </row>
    <row r="163" spans="1:71" ht="16.5" hidden="1" customHeight="1" x14ac:dyDescent="0.3">
      <c r="A163" s="151" t="s">
        <v>1039</v>
      </c>
      <c r="B163" s="151">
        <v>0</v>
      </c>
      <c r="C163" s="151">
        <v>0</v>
      </c>
      <c r="D163" s="151">
        <v>0</v>
      </c>
      <c r="E163" s="151">
        <v>0</v>
      </c>
      <c r="F163" s="151">
        <v>0</v>
      </c>
      <c r="G163" s="151">
        <v>0</v>
      </c>
      <c r="H163" s="151">
        <v>14838921</v>
      </c>
      <c r="I163" s="151">
        <v>15362895</v>
      </c>
      <c r="J163" s="151">
        <v>15348248</v>
      </c>
      <c r="K163" s="151">
        <v>14705769</v>
      </c>
      <c r="L163" s="151">
        <v>15296428</v>
      </c>
      <c r="M163" s="151">
        <v>15700657</v>
      </c>
      <c r="N163" s="151">
        <v>15690430</v>
      </c>
      <c r="O163" s="151">
        <v>15901496</v>
      </c>
      <c r="P163" s="151">
        <v>16051121</v>
      </c>
      <c r="Q163" s="151">
        <v>16963717.579999998</v>
      </c>
      <c r="R163" s="151">
        <v>16653509</v>
      </c>
      <c r="S163" s="151">
        <v>16536610</v>
      </c>
      <c r="T163" s="151">
        <v>16768446</v>
      </c>
      <c r="U163" s="151">
        <v>17793001.307999998</v>
      </c>
      <c r="V163" s="151">
        <v>17405308</v>
      </c>
      <c r="W163" s="151">
        <v>17020444</v>
      </c>
      <c r="X163" s="151">
        <v>15048030</v>
      </c>
      <c r="Y163" s="151">
        <v>13922656.715</v>
      </c>
      <c r="Z163" s="151">
        <v>14948473</v>
      </c>
      <c r="AA163" s="151">
        <v>15346882</v>
      </c>
      <c r="AB163" s="151">
        <v>14987182</v>
      </c>
      <c r="AC163" s="151">
        <v>14517455.640000001</v>
      </c>
      <c r="AD163" s="151">
        <v>15429679</v>
      </c>
      <c r="AE163" s="151">
        <v>14942183</v>
      </c>
      <c r="AF163" s="151">
        <v>14437950</v>
      </c>
      <c r="AG163" s="151">
        <v>11926718.021</v>
      </c>
      <c r="AH163" s="151">
        <v>14040337</v>
      </c>
      <c r="AI163" s="151">
        <v>12655270</v>
      </c>
      <c r="AJ163" s="151">
        <v>14890801</v>
      </c>
      <c r="AK163" s="151">
        <v>16487498.92</v>
      </c>
      <c r="AL163" s="151">
        <v>16255784</v>
      </c>
      <c r="AM163" s="151">
        <v>16520100</v>
      </c>
      <c r="AN163" s="151">
        <v>16810541</v>
      </c>
      <c r="AO163" s="151">
        <v>17017901.118999999</v>
      </c>
      <c r="AP163" s="151">
        <v>17281055</v>
      </c>
      <c r="AQ163" s="151">
        <v>19201722</v>
      </c>
      <c r="AR163" s="151">
        <v>19834598</v>
      </c>
      <c r="AS163" s="151">
        <v>20382691.879999999</v>
      </c>
      <c r="AT163" s="151">
        <v>19817282</v>
      </c>
      <c r="AU163" s="151">
        <v>20169956</v>
      </c>
      <c r="AV163" s="151">
        <v>20748067</v>
      </c>
      <c r="AW163" s="151">
        <v>20751904.456999999</v>
      </c>
      <c r="AX163" s="151">
        <v>20338092</v>
      </c>
      <c r="AY163" s="151">
        <v>20395512</v>
      </c>
      <c r="AZ163" s="151">
        <v>20363854</v>
      </c>
      <c r="BA163" s="76"/>
      <c r="BB163" s="76"/>
      <c r="BC163" s="76"/>
      <c r="BD163" s="76"/>
      <c r="BE163" s="76"/>
      <c r="BF163" s="76"/>
      <c r="BG163" s="76"/>
      <c r="BH163" s="76"/>
      <c r="BI163" s="76"/>
      <c r="BJ163" s="76"/>
      <c r="BK163" s="76"/>
      <c r="BL163" s="76"/>
      <c r="BM163" s="76"/>
      <c r="BN163" s="76"/>
      <c r="BO163" s="76"/>
      <c r="BP163" s="76"/>
      <c r="BQ163" s="10"/>
      <c r="BR163" s="10"/>
      <c r="BS163" s="10"/>
    </row>
    <row r="164" spans="1:71" ht="16.5" hidden="1" customHeight="1" x14ac:dyDescent="0.3">
      <c r="A164" s="151" t="s">
        <v>1040</v>
      </c>
      <c r="B164" s="151">
        <v>2585116</v>
      </c>
      <c r="C164" s="151">
        <v>2612675</v>
      </c>
      <c r="D164" s="151">
        <v>2731915</v>
      </c>
      <c r="E164" s="151">
        <v>3276110</v>
      </c>
      <c r="F164" s="151">
        <v>2415391</v>
      </c>
      <c r="G164" s="151">
        <v>2386864</v>
      </c>
      <c r="H164" s="151">
        <v>2339087</v>
      </c>
      <c r="I164" s="151">
        <v>2994055</v>
      </c>
      <c r="J164" s="151">
        <v>2187492</v>
      </c>
      <c r="K164" s="151">
        <v>2489916</v>
      </c>
      <c r="L164" s="151">
        <v>2591365</v>
      </c>
      <c r="M164" s="151">
        <v>2543302</v>
      </c>
      <c r="N164" s="151">
        <v>2520440</v>
      </c>
      <c r="O164" s="151">
        <v>2629358</v>
      </c>
      <c r="P164" s="151">
        <v>2820801</v>
      </c>
      <c r="Q164" s="151">
        <v>3148200.39</v>
      </c>
      <c r="R164" s="151">
        <v>2556056</v>
      </c>
      <c r="S164" s="151">
        <v>2940057</v>
      </c>
      <c r="T164" s="151">
        <v>2845943</v>
      </c>
      <c r="U164" s="151">
        <v>3615802.2170000002</v>
      </c>
      <c r="V164" s="151">
        <v>3021654</v>
      </c>
      <c r="W164" s="151">
        <v>3349081</v>
      </c>
      <c r="X164" s="151">
        <v>4065955</v>
      </c>
      <c r="Y164" s="151">
        <v>4439726.5980000002</v>
      </c>
      <c r="Z164" s="151">
        <v>4004285</v>
      </c>
      <c r="AA164" s="151">
        <v>5144290</v>
      </c>
      <c r="AB164" s="151">
        <v>4643282</v>
      </c>
      <c r="AC164" s="151">
        <v>5068524.5199999996</v>
      </c>
      <c r="AD164" s="151">
        <v>4676364</v>
      </c>
      <c r="AE164" s="151">
        <v>4875728</v>
      </c>
      <c r="AF164" s="151">
        <v>4896345</v>
      </c>
      <c r="AG164" s="151">
        <v>5642948.4699999997</v>
      </c>
      <c r="AH164" s="151">
        <v>8095211</v>
      </c>
      <c r="AI164" s="151">
        <v>6459537</v>
      </c>
      <c r="AJ164" s="151">
        <v>7260348</v>
      </c>
      <c r="AK164" s="151">
        <v>7960730.8789999997</v>
      </c>
      <c r="AL164" s="151">
        <v>5439492</v>
      </c>
      <c r="AM164" s="151">
        <v>6700669</v>
      </c>
      <c r="AN164" s="151">
        <v>6599259</v>
      </c>
      <c r="AO164" s="151">
        <v>6338312.7520000003</v>
      </c>
      <c r="AP164" s="151">
        <v>6335840</v>
      </c>
      <c r="AQ164" s="151">
        <v>6197304</v>
      </c>
      <c r="AR164" s="151">
        <v>6794042</v>
      </c>
      <c r="AS164" s="151">
        <v>6967657.2199999997</v>
      </c>
      <c r="AT164" s="151">
        <v>6261857</v>
      </c>
      <c r="AU164" s="151">
        <v>7047515</v>
      </c>
      <c r="AV164" s="151">
        <v>6331314</v>
      </c>
      <c r="AW164" s="151">
        <v>8099864.0889999997</v>
      </c>
      <c r="AX164" s="151">
        <v>6273148</v>
      </c>
      <c r="AY164" s="151">
        <v>6025668</v>
      </c>
      <c r="AZ164" s="151">
        <v>6006485</v>
      </c>
      <c r="BA164" s="76"/>
      <c r="BB164" s="76"/>
      <c r="BC164" s="76"/>
      <c r="BD164" s="76"/>
      <c r="BE164" s="76"/>
      <c r="BF164" s="76"/>
      <c r="BG164" s="76"/>
      <c r="BH164" s="76"/>
      <c r="BI164" s="76"/>
      <c r="BJ164" s="76"/>
      <c r="BK164" s="76"/>
      <c r="BL164" s="76"/>
      <c r="BM164" s="76"/>
      <c r="BN164" s="76"/>
      <c r="BO164" s="76"/>
      <c r="BP164" s="76"/>
      <c r="BQ164" s="10"/>
      <c r="BR164" s="10"/>
      <c r="BS164" s="10"/>
    </row>
    <row r="165" spans="1:71" ht="16.5" hidden="1" customHeight="1" x14ac:dyDescent="0.3">
      <c r="A165" s="151" t="s">
        <v>1077</v>
      </c>
      <c r="B165" s="151">
        <v>0</v>
      </c>
      <c r="C165" s="151">
        <v>0</v>
      </c>
      <c r="D165" s="151">
        <v>0</v>
      </c>
      <c r="E165" s="151">
        <v>0</v>
      </c>
      <c r="F165" s="151">
        <v>0</v>
      </c>
      <c r="G165" s="151">
        <v>657864</v>
      </c>
      <c r="H165" s="151">
        <v>612404</v>
      </c>
      <c r="I165" s="151">
        <v>905921</v>
      </c>
      <c r="J165" s="151">
        <v>302372</v>
      </c>
      <c r="K165" s="151">
        <v>622915</v>
      </c>
      <c r="L165" s="151">
        <v>565744</v>
      </c>
      <c r="M165" s="151">
        <v>833204</v>
      </c>
      <c r="N165" s="151">
        <v>509006</v>
      </c>
      <c r="O165" s="151">
        <v>629834</v>
      </c>
      <c r="P165" s="151">
        <v>550623</v>
      </c>
      <c r="Q165" s="151">
        <v>1136955.99</v>
      </c>
      <c r="R165" s="151">
        <v>507562</v>
      </c>
      <c r="S165" s="151">
        <v>749173</v>
      </c>
      <c r="T165" s="151">
        <v>645969</v>
      </c>
      <c r="U165" s="151">
        <v>987654.45400000003</v>
      </c>
      <c r="V165" s="151">
        <v>706272</v>
      </c>
      <c r="W165" s="151">
        <v>916699</v>
      </c>
      <c r="X165" s="151">
        <v>1288750</v>
      </c>
      <c r="Y165" s="151">
        <v>1419636.6429999999</v>
      </c>
      <c r="Z165" s="151">
        <v>1185137</v>
      </c>
      <c r="AA165" s="151">
        <v>1754179</v>
      </c>
      <c r="AB165" s="151">
        <v>1414395</v>
      </c>
      <c r="AC165" s="151">
        <v>1865995.9609999999</v>
      </c>
      <c r="AD165" s="151">
        <v>1331710</v>
      </c>
      <c r="AE165" s="151">
        <v>1627329</v>
      </c>
      <c r="AF165" s="151">
        <v>1733194</v>
      </c>
      <c r="AG165" s="151">
        <v>2208750.6690000002</v>
      </c>
      <c r="AH165" s="151">
        <v>5075968</v>
      </c>
      <c r="AI165" s="151">
        <v>3120919</v>
      </c>
      <c r="AJ165" s="151">
        <v>3827602</v>
      </c>
      <c r="AK165" s="151">
        <v>3987883.8130000001</v>
      </c>
      <c r="AL165" s="151">
        <v>2156610</v>
      </c>
      <c r="AM165" s="151">
        <v>2869463</v>
      </c>
      <c r="AN165" s="151">
        <v>2607541</v>
      </c>
      <c r="AO165" s="151">
        <v>2356546.128</v>
      </c>
      <c r="AP165" s="151">
        <v>2249735</v>
      </c>
      <c r="AQ165" s="151">
        <v>2160421</v>
      </c>
      <c r="AR165" s="151">
        <v>2426470</v>
      </c>
      <c r="AS165" s="151">
        <v>2712884</v>
      </c>
      <c r="AT165" s="151">
        <v>1933679</v>
      </c>
      <c r="AU165" s="151">
        <v>1906137</v>
      </c>
      <c r="AV165" s="151">
        <v>1498531</v>
      </c>
      <c r="AW165" s="151">
        <v>2522964.5890000002</v>
      </c>
      <c r="AX165" s="151">
        <v>1761833</v>
      </c>
      <c r="AY165" s="151">
        <v>1600174</v>
      </c>
      <c r="AZ165" s="151">
        <v>1552313</v>
      </c>
      <c r="BA165" s="76"/>
      <c r="BB165" s="76"/>
      <c r="BC165" s="76"/>
      <c r="BD165" s="76"/>
      <c r="BE165" s="76"/>
      <c r="BF165" s="76"/>
      <c r="BG165" s="76"/>
      <c r="BH165" s="76"/>
      <c r="BI165" s="76"/>
      <c r="BJ165" s="76"/>
      <c r="BK165" s="76"/>
      <c r="BL165" s="76"/>
      <c r="BM165" s="76"/>
      <c r="BN165" s="76"/>
      <c r="BO165" s="76"/>
      <c r="BP165" s="76"/>
      <c r="BQ165" s="10"/>
      <c r="BR165" s="10"/>
      <c r="BS165" s="10"/>
    </row>
    <row r="166" spans="1:71" ht="16.5" hidden="1" customHeight="1" x14ac:dyDescent="0.3">
      <c r="A166" s="151" t="s">
        <v>1041</v>
      </c>
      <c r="B166" s="151">
        <v>0</v>
      </c>
      <c r="C166" s="151">
        <v>0</v>
      </c>
      <c r="D166" s="151">
        <v>0</v>
      </c>
      <c r="E166" s="151">
        <v>0</v>
      </c>
      <c r="F166" s="151">
        <v>0</v>
      </c>
      <c r="G166" s="151">
        <v>1729000</v>
      </c>
      <c r="H166" s="151">
        <v>1726683</v>
      </c>
      <c r="I166" s="151">
        <v>2088134</v>
      </c>
      <c r="J166" s="151">
        <v>1885120</v>
      </c>
      <c r="K166" s="151">
        <v>1867001</v>
      </c>
      <c r="L166" s="151">
        <v>2025621</v>
      </c>
      <c r="M166" s="151">
        <v>1710098</v>
      </c>
      <c r="N166" s="151">
        <v>2011434</v>
      </c>
      <c r="O166" s="151">
        <v>1999524</v>
      </c>
      <c r="P166" s="151">
        <v>2270178</v>
      </c>
      <c r="Q166" s="151">
        <v>2011244.41</v>
      </c>
      <c r="R166" s="151">
        <v>2048494</v>
      </c>
      <c r="S166" s="151">
        <v>2190884</v>
      </c>
      <c r="T166" s="151">
        <v>2199974</v>
      </c>
      <c r="U166" s="151">
        <v>2628147.7629999998</v>
      </c>
      <c r="V166" s="151">
        <v>2315382</v>
      </c>
      <c r="W166" s="151">
        <v>2432382</v>
      </c>
      <c r="X166" s="151">
        <v>2777205</v>
      </c>
      <c r="Y166" s="151">
        <v>3020089.9550000001</v>
      </c>
      <c r="Z166" s="151">
        <v>2819148</v>
      </c>
      <c r="AA166" s="151">
        <v>3390111</v>
      </c>
      <c r="AB166" s="151">
        <v>3228887</v>
      </c>
      <c r="AC166" s="151">
        <v>3202528.5589999999</v>
      </c>
      <c r="AD166" s="151">
        <v>3344654</v>
      </c>
      <c r="AE166" s="151">
        <v>3248399</v>
      </c>
      <c r="AF166" s="151">
        <v>3163151</v>
      </c>
      <c r="AG166" s="151">
        <v>3434197.801</v>
      </c>
      <c r="AH166" s="151">
        <v>3019243</v>
      </c>
      <c r="AI166" s="151">
        <v>3338618</v>
      </c>
      <c r="AJ166" s="151">
        <v>3432746</v>
      </c>
      <c r="AK166" s="151">
        <v>3972847.0660000001</v>
      </c>
      <c r="AL166" s="151">
        <v>3282882</v>
      </c>
      <c r="AM166" s="151">
        <v>3831206</v>
      </c>
      <c r="AN166" s="151">
        <v>3991718</v>
      </c>
      <c r="AO166" s="151">
        <v>3981766.6239999998</v>
      </c>
      <c r="AP166" s="151">
        <v>4086105</v>
      </c>
      <c r="AQ166" s="151">
        <v>4036883</v>
      </c>
      <c r="AR166" s="151">
        <v>4367572</v>
      </c>
      <c r="AS166" s="151">
        <v>4254773.21</v>
      </c>
      <c r="AT166" s="151">
        <v>4328178</v>
      </c>
      <c r="AU166" s="151">
        <v>5141378</v>
      </c>
      <c r="AV166" s="151">
        <v>4832783</v>
      </c>
      <c r="AW166" s="151">
        <v>5576899.5</v>
      </c>
      <c r="AX166" s="151">
        <v>4511315</v>
      </c>
      <c r="AY166" s="151">
        <v>4425494</v>
      </c>
      <c r="AZ166" s="151">
        <v>4454172</v>
      </c>
      <c r="BA166" s="76"/>
      <c r="BB166" s="76"/>
      <c r="BC166" s="76"/>
      <c r="BD166" s="76"/>
      <c r="BE166" s="76"/>
      <c r="BF166" s="76"/>
      <c r="BG166" s="76"/>
      <c r="BH166" s="76"/>
      <c r="BI166" s="76"/>
      <c r="BJ166" s="76"/>
      <c r="BK166" s="76"/>
      <c r="BL166" s="76"/>
      <c r="BM166" s="76"/>
      <c r="BN166" s="76"/>
      <c r="BO166" s="76"/>
      <c r="BP166" s="76"/>
      <c r="BQ166" s="10"/>
      <c r="BR166" s="10"/>
      <c r="BS166" s="10"/>
    </row>
    <row r="167" spans="1:71" ht="16.5" hidden="1" customHeight="1" x14ac:dyDescent="0.3">
      <c r="A167" s="151" t="s">
        <v>1042</v>
      </c>
      <c r="B167" s="151">
        <v>134094</v>
      </c>
      <c r="C167" s="151">
        <v>-41616</v>
      </c>
      <c r="D167" s="151">
        <v>22765</v>
      </c>
      <c r="E167" s="151">
        <v>3512707</v>
      </c>
      <c r="F167" s="151">
        <v>0</v>
      </c>
      <c r="G167" s="151">
        <v>0</v>
      </c>
      <c r="H167" s="151">
        <v>0</v>
      </c>
      <c r="I167" s="151">
        <v>140163.75</v>
      </c>
      <c r="J167" s="151">
        <v>455939</v>
      </c>
      <c r="K167" s="151">
        <v>359929</v>
      </c>
      <c r="L167" s="151">
        <v>376584</v>
      </c>
      <c r="M167" s="151">
        <v>370350</v>
      </c>
      <c r="N167" s="151">
        <v>385500</v>
      </c>
      <c r="O167" s="151">
        <v>374973</v>
      </c>
      <c r="P167" s="151">
        <v>386000</v>
      </c>
      <c r="Q167" s="151">
        <v>338217.88</v>
      </c>
      <c r="R167" s="151">
        <v>-14294</v>
      </c>
      <c r="S167" s="151">
        <v>11856</v>
      </c>
      <c r="T167" s="151">
        <v>0</v>
      </c>
      <c r="U167" s="151">
        <v>-25576.867249999999</v>
      </c>
      <c r="V167" s="151">
        <v>0</v>
      </c>
      <c r="W167" s="151">
        <v>154568</v>
      </c>
      <c r="X167" s="151">
        <v>34741</v>
      </c>
      <c r="Y167" s="151">
        <v>214929.951</v>
      </c>
      <c r="Z167" s="151">
        <v>0</v>
      </c>
      <c r="AA167" s="151">
        <v>-21577</v>
      </c>
      <c r="AB167" s="151">
        <v>-120498</v>
      </c>
      <c r="AC167" s="151">
        <v>37564.476999999999</v>
      </c>
      <c r="AD167" s="151">
        <v>-136586</v>
      </c>
      <c r="AE167" s="151">
        <v>-28066</v>
      </c>
      <c r="AF167" s="151">
        <v>132171</v>
      </c>
      <c r="AG167" s="151">
        <v>-228779.74799999999</v>
      </c>
      <c r="AH167" s="151">
        <v>-25217</v>
      </c>
      <c r="AI167" s="151">
        <v>0</v>
      </c>
      <c r="AJ167" s="151">
        <v>-67395</v>
      </c>
      <c r="AK167" s="151">
        <v>-6023.0870000000004</v>
      </c>
      <c r="AL167" s="151">
        <v>-150284</v>
      </c>
      <c r="AM167" s="151">
        <v>-11957</v>
      </c>
      <c r="AN167" s="151">
        <v>-41225</v>
      </c>
      <c r="AO167" s="151">
        <v>-21451.346000000001</v>
      </c>
      <c r="AP167" s="151">
        <v>129117</v>
      </c>
      <c r="AQ167" s="151">
        <v>-106243</v>
      </c>
      <c r="AR167" s="151">
        <v>-12426</v>
      </c>
      <c r="AS167" s="151">
        <v>0</v>
      </c>
      <c r="AT167" s="151">
        <v>-84063</v>
      </c>
      <c r="AU167" s="151">
        <v>-252057</v>
      </c>
      <c r="AV167" s="151">
        <v>43537</v>
      </c>
      <c r="AW167" s="151">
        <v>-15827.189</v>
      </c>
      <c r="AX167" s="151">
        <v>918268</v>
      </c>
      <c r="AY167" s="151">
        <v>349915</v>
      </c>
      <c r="AZ167" s="151">
        <v>360763</v>
      </c>
      <c r="BA167" s="76"/>
      <c r="BB167" s="76"/>
      <c r="BC167" s="76"/>
      <c r="BD167" s="76"/>
      <c r="BE167" s="76"/>
      <c r="BF167" s="76"/>
      <c r="BG167" s="76"/>
      <c r="BH167" s="76"/>
      <c r="BI167" s="76"/>
      <c r="BJ167" s="76"/>
      <c r="BK167" s="76"/>
      <c r="BL167" s="76"/>
      <c r="BM167" s="76"/>
      <c r="BN167" s="76"/>
      <c r="BO167" s="76"/>
      <c r="BP167" s="76"/>
      <c r="BQ167" s="10"/>
      <c r="BR167" s="10"/>
      <c r="BS167" s="10"/>
    </row>
    <row r="168" spans="1:71" ht="16.5" hidden="1" customHeight="1" x14ac:dyDescent="0.3">
      <c r="A168" s="151" t="s">
        <v>1133</v>
      </c>
      <c r="B168" s="151">
        <v>134094</v>
      </c>
      <c r="C168" s="151">
        <v>-41616</v>
      </c>
      <c r="D168" s="151">
        <v>22765</v>
      </c>
      <c r="E168" s="151">
        <v>-40293</v>
      </c>
      <c r="F168" s="151">
        <v>0</v>
      </c>
      <c r="G168" s="151">
        <v>0</v>
      </c>
      <c r="H168" s="151">
        <v>0</v>
      </c>
      <c r="I168" s="151">
        <v>0</v>
      </c>
      <c r="J168" s="151">
        <v>65939</v>
      </c>
      <c r="K168" s="151">
        <v>9929</v>
      </c>
      <c r="L168" s="151">
        <v>-33416</v>
      </c>
      <c r="M168" s="151">
        <v>-39650</v>
      </c>
      <c r="N168" s="151">
        <v>0</v>
      </c>
      <c r="O168" s="151">
        <v>-10527</v>
      </c>
      <c r="P168" s="151">
        <v>0</v>
      </c>
      <c r="Q168" s="151">
        <v>-11695.115</v>
      </c>
      <c r="R168" s="151">
        <v>-14294</v>
      </c>
      <c r="S168" s="151">
        <v>11856</v>
      </c>
      <c r="T168" s="151">
        <v>0</v>
      </c>
      <c r="U168" s="151">
        <v>-25576.867249999999</v>
      </c>
      <c r="V168" s="151">
        <v>0</v>
      </c>
      <c r="W168" s="151">
        <v>154568</v>
      </c>
      <c r="X168" s="151">
        <v>34741</v>
      </c>
      <c r="Y168" s="151">
        <v>214929.951</v>
      </c>
      <c r="Z168" s="151">
        <v>0</v>
      </c>
      <c r="AA168" s="151">
        <v>-21577</v>
      </c>
      <c r="AB168" s="151">
        <v>-120498</v>
      </c>
      <c r="AC168" s="151">
        <v>25591.654999999999</v>
      </c>
      <c r="AD168" s="151">
        <v>-136586</v>
      </c>
      <c r="AE168" s="151">
        <v>-28066</v>
      </c>
      <c r="AF168" s="151">
        <v>132171</v>
      </c>
      <c r="AG168" s="151">
        <v>-228779.74799999999</v>
      </c>
      <c r="AH168" s="151">
        <v>-25217</v>
      </c>
      <c r="AI168" s="151">
        <v>0</v>
      </c>
      <c r="AJ168" s="151">
        <v>-67395</v>
      </c>
      <c r="AK168" s="151">
        <v>-6023.0870000000004</v>
      </c>
      <c r="AL168" s="151">
        <v>-150284</v>
      </c>
      <c r="AM168" s="151">
        <v>-11957</v>
      </c>
      <c r="AN168" s="151">
        <v>-41225</v>
      </c>
      <c r="AO168" s="151">
        <v>-21451.346000000001</v>
      </c>
      <c r="AP168" s="151">
        <v>129117</v>
      </c>
      <c r="AQ168" s="151">
        <v>-106243</v>
      </c>
      <c r="AR168" s="151">
        <v>-12426</v>
      </c>
      <c r="AS168" s="151">
        <v>0</v>
      </c>
      <c r="AT168" s="151">
        <v>-84063</v>
      </c>
      <c r="AU168" s="151">
        <v>-252057</v>
      </c>
      <c r="AV168" s="151">
        <v>43537</v>
      </c>
      <c r="AW168" s="151">
        <v>-15827.189</v>
      </c>
      <c r="AX168" s="151">
        <v>918268</v>
      </c>
      <c r="AY168" s="151">
        <v>-699787</v>
      </c>
      <c r="AZ168" s="151">
        <v>360763</v>
      </c>
      <c r="BA168" s="76"/>
      <c r="BB168" s="76"/>
      <c r="BC168" s="76"/>
      <c r="BD168" s="76"/>
      <c r="BE168" s="76"/>
      <c r="BF168" s="76"/>
      <c r="BG168" s="76"/>
      <c r="BH168" s="76"/>
      <c r="BI168" s="76"/>
      <c r="BJ168" s="76"/>
      <c r="BK168" s="76"/>
      <c r="BL168" s="76"/>
      <c r="BM168" s="76"/>
      <c r="BN168" s="76"/>
      <c r="BO168" s="76"/>
      <c r="BP168" s="76"/>
      <c r="BQ168" s="10"/>
      <c r="BR168" s="10"/>
      <c r="BS168" s="10"/>
    </row>
    <row r="169" spans="1:71" ht="16.5" hidden="1" customHeight="1" x14ac:dyDescent="0.3">
      <c r="A169" s="151" t="s">
        <v>1172</v>
      </c>
      <c r="B169" s="151">
        <v>0</v>
      </c>
      <c r="C169" s="151">
        <v>0</v>
      </c>
      <c r="D169" s="151">
        <v>0</v>
      </c>
      <c r="E169" s="151">
        <v>0</v>
      </c>
      <c r="F169" s="151">
        <v>0</v>
      </c>
      <c r="G169" s="151">
        <v>0</v>
      </c>
      <c r="H169" s="151">
        <v>0</v>
      </c>
      <c r="I169" s="151">
        <v>0</v>
      </c>
      <c r="J169" s="151">
        <v>0</v>
      </c>
      <c r="K169" s="151">
        <v>0</v>
      </c>
      <c r="L169" s="151">
        <v>0</v>
      </c>
      <c r="M169" s="151">
        <v>0</v>
      </c>
      <c r="N169" s="151">
        <v>0</v>
      </c>
      <c r="O169" s="151">
        <v>0</v>
      </c>
      <c r="P169" s="151">
        <v>0</v>
      </c>
      <c r="Q169" s="151">
        <v>0</v>
      </c>
      <c r="R169" s="151">
        <v>0</v>
      </c>
      <c r="S169" s="151">
        <v>0</v>
      </c>
      <c r="T169" s="151">
        <v>0</v>
      </c>
      <c r="U169" s="151">
        <v>0</v>
      </c>
      <c r="V169" s="151">
        <v>0</v>
      </c>
      <c r="W169" s="151">
        <v>0</v>
      </c>
      <c r="X169" s="151">
        <v>0</v>
      </c>
      <c r="Y169" s="151">
        <v>0</v>
      </c>
      <c r="Z169" s="151">
        <v>0</v>
      </c>
      <c r="AA169" s="151">
        <v>0</v>
      </c>
      <c r="AB169" s="151">
        <v>0</v>
      </c>
      <c r="AC169" s="151">
        <v>0</v>
      </c>
      <c r="AD169" s="151">
        <v>0</v>
      </c>
      <c r="AE169" s="151">
        <v>0</v>
      </c>
      <c r="AF169" s="151">
        <v>0</v>
      </c>
      <c r="AG169" s="151">
        <v>0</v>
      </c>
      <c r="AH169" s="151">
        <v>0</v>
      </c>
      <c r="AI169" s="151">
        <v>0</v>
      </c>
      <c r="AJ169" s="151">
        <v>0</v>
      </c>
      <c r="AK169" s="151">
        <v>0</v>
      </c>
      <c r="AL169" s="151">
        <v>0</v>
      </c>
      <c r="AM169" s="151">
        <v>0</v>
      </c>
      <c r="AN169" s="151">
        <v>0</v>
      </c>
      <c r="AO169" s="151">
        <v>0</v>
      </c>
      <c r="AP169" s="151">
        <v>0</v>
      </c>
      <c r="AQ169" s="151">
        <v>0</v>
      </c>
      <c r="AR169" s="151">
        <v>0</v>
      </c>
      <c r="AS169" s="151">
        <v>0</v>
      </c>
      <c r="AT169" s="151">
        <v>0</v>
      </c>
      <c r="AU169" s="151">
        <v>0</v>
      </c>
      <c r="AV169" s="151">
        <v>0</v>
      </c>
      <c r="AW169" s="151">
        <v>0</v>
      </c>
      <c r="AX169" s="151">
        <v>0</v>
      </c>
      <c r="AY169" s="151">
        <v>349915</v>
      </c>
      <c r="AZ169" s="151">
        <v>0</v>
      </c>
      <c r="BA169" s="76"/>
      <c r="BB169" s="76"/>
      <c r="BC169" s="76"/>
      <c r="BD169" s="76"/>
      <c r="BE169" s="76"/>
      <c r="BF169" s="76"/>
      <c r="BG169" s="76"/>
      <c r="BH169" s="76"/>
      <c r="BI169" s="76"/>
      <c r="BJ169" s="76"/>
      <c r="BK169" s="76"/>
      <c r="BL169" s="76"/>
      <c r="BM169" s="76"/>
      <c r="BN169" s="76"/>
      <c r="BO169" s="76"/>
      <c r="BP169" s="76"/>
      <c r="BQ169" s="10"/>
      <c r="BR169" s="10"/>
      <c r="BS169" s="10"/>
    </row>
    <row r="170" spans="1:71" ht="16.5" hidden="1" customHeight="1" x14ac:dyDescent="0.3">
      <c r="A170" s="151" t="s">
        <v>1173</v>
      </c>
      <c r="B170" s="151">
        <v>0</v>
      </c>
      <c r="C170" s="151">
        <v>0</v>
      </c>
      <c r="D170" s="151">
        <v>0</v>
      </c>
      <c r="E170" s="151">
        <v>0</v>
      </c>
      <c r="F170" s="151">
        <v>0</v>
      </c>
      <c r="G170" s="151">
        <v>0</v>
      </c>
      <c r="H170" s="151">
        <v>0</v>
      </c>
      <c r="I170" s="151">
        <v>84024</v>
      </c>
      <c r="J170" s="151">
        <v>0</v>
      </c>
      <c r="K170" s="151">
        <v>0</v>
      </c>
      <c r="L170" s="151">
        <v>0</v>
      </c>
      <c r="M170" s="151">
        <v>0</v>
      </c>
      <c r="N170" s="151">
        <v>0</v>
      </c>
      <c r="O170" s="151">
        <v>0</v>
      </c>
      <c r="P170" s="151">
        <v>0</v>
      </c>
      <c r="Q170" s="151">
        <v>0</v>
      </c>
      <c r="R170" s="151">
        <v>0</v>
      </c>
      <c r="S170" s="151">
        <v>0</v>
      </c>
      <c r="T170" s="151">
        <v>0</v>
      </c>
      <c r="U170" s="151">
        <v>0</v>
      </c>
      <c r="V170" s="151">
        <v>0</v>
      </c>
      <c r="W170" s="151">
        <v>0</v>
      </c>
      <c r="X170" s="151">
        <v>0</v>
      </c>
      <c r="Y170" s="151">
        <v>0</v>
      </c>
      <c r="Z170" s="151">
        <v>0</v>
      </c>
      <c r="AA170" s="151">
        <v>0</v>
      </c>
      <c r="AB170" s="151">
        <v>0</v>
      </c>
      <c r="AC170" s="151">
        <v>2993.2055</v>
      </c>
      <c r="AD170" s="151">
        <v>0</v>
      </c>
      <c r="AE170" s="151">
        <v>0</v>
      </c>
      <c r="AF170" s="151">
        <v>0</v>
      </c>
      <c r="AG170" s="151">
        <v>0</v>
      </c>
      <c r="AH170" s="151">
        <v>0</v>
      </c>
      <c r="AI170" s="151">
        <v>0</v>
      </c>
      <c r="AJ170" s="151">
        <v>0</v>
      </c>
      <c r="AK170" s="151">
        <v>0</v>
      </c>
      <c r="AL170" s="151">
        <v>0</v>
      </c>
      <c r="AM170" s="151">
        <v>0</v>
      </c>
      <c r="AN170" s="151">
        <v>0</v>
      </c>
      <c r="AO170" s="151">
        <v>0</v>
      </c>
      <c r="AP170" s="151">
        <v>0</v>
      </c>
      <c r="AQ170" s="151">
        <v>0</v>
      </c>
      <c r="AR170" s="151">
        <v>0</v>
      </c>
      <c r="AS170" s="151">
        <v>0</v>
      </c>
      <c r="AT170" s="151">
        <v>0</v>
      </c>
      <c r="AU170" s="151">
        <v>0</v>
      </c>
      <c r="AV170" s="151">
        <v>0</v>
      </c>
      <c r="AW170" s="151">
        <v>0</v>
      </c>
      <c r="AX170" s="151">
        <v>0</v>
      </c>
      <c r="AY170" s="151">
        <v>0</v>
      </c>
      <c r="AZ170" s="151">
        <v>0</v>
      </c>
      <c r="BA170" s="76"/>
      <c r="BB170" s="76"/>
      <c r="BC170" s="76"/>
      <c r="BD170" s="76"/>
      <c r="BE170" s="76"/>
      <c r="BF170" s="76"/>
      <c r="BG170" s="76"/>
      <c r="BH170" s="76"/>
      <c r="BI170" s="76"/>
      <c r="BJ170" s="76"/>
      <c r="BK170" s="76"/>
      <c r="BL170" s="76"/>
      <c r="BM170" s="76"/>
      <c r="BN170" s="76"/>
      <c r="BO170" s="76"/>
      <c r="BP170" s="76"/>
      <c r="BQ170" s="10"/>
      <c r="BR170" s="10"/>
      <c r="BS170" s="10"/>
    </row>
    <row r="171" spans="1:71" ht="16.5" hidden="1" customHeight="1" x14ac:dyDescent="0.3">
      <c r="A171" s="151" t="s">
        <v>1174</v>
      </c>
      <c r="B171" s="151">
        <v>0</v>
      </c>
      <c r="C171" s="151">
        <v>0</v>
      </c>
      <c r="D171" s="151">
        <v>0</v>
      </c>
      <c r="E171" s="151">
        <v>0</v>
      </c>
      <c r="F171" s="151">
        <v>0</v>
      </c>
      <c r="G171" s="151">
        <v>0</v>
      </c>
      <c r="H171" s="151">
        <v>0</v>
      </c>
      <c r="I171" s="151">
        <v>56140</v>
      </c>
      <c r="J171" s="151">
        <v>390000</v>
      </c>
      <c r="K171" s="151">
        <v>350000</v>
      </c>
      <c r="L171" s="151">
        <v>410000</v>
      </c>
      <c r="M171" s="151">
        <v>410000</v>
      </c>
      <c r="N171" s="151">
        <v>385500</v>
      </c>
      <c r="O171" s="151">
        <v>385500</v>
      </c>
      <c r="P171" s="151">
        <v>386000</v>
      </c>
      <c r="Q171" s="151">
        <v>384998.34</v>
      </c>
      <c r="R171" s="151">
        <v>0</v>
      </c>
      <c r="S171" s="151">
        <v>0</v>
      </c>
      <c r="T171" s="151">
        <v>0</v>
      </c>
      <c r="U171" s="151">
        <v>0</v>
      </c>
      <c r="V171" s="151">
        <v>0</v>
      </c>
      <c r="W171" s="151">
        <v>0</v>
      </c>
      <c r="X171" s="151">
        <v>0</v>
      </c>
      <c r="Y171" s="151">
        <v>0</v>
      </c>
      <c r="Z171" s="151">
        <v>0</v>
      </c>
      <c r="AA171" s="151">
        <v>0</v>
      </c>
      <c r="AB171" s="151">
        <v>0</v>
      </c>
      <c r="AC171" s="151">
        <v>0</v>
      </c>
      <c r="AD171" s="151">
        <v>0</v>
      </c>
      <c r="AE171" s="151">
        <v>0</v>
      </c>
      <c r="AF171" s="151">
        <v>0</v>
      </c>
      <c r="AG171" s="151">
        <v>0</v>
      </c>
      <c r="AH171" s="151">
        <v>0</v>
      </c>
      <c r="AI171" s="151">
        <v>0</v>
      </c>
      <c r="AJ171" s="151">
        <v>0</v>
      </c>
      <c r="AK171" s="151">
        <v>0</v>
      </c>
      <c r="AL171" s="151">
        <v>0</v>
      </c>
      <c r="AM171" s="151">
        <v>0</v>
      </c>
      <c r="AN171" s="151">
        <v>0</v>
      </c>
      <c r="AO171" s="151">
        <v>0</v>
      </c>
      <c r="AP171" s="151">
        <v>0</v>
      </c>
      <c r="AQ171" s="151">
        <v>0</v>
      </c>
      <c r="AR171" s="151">
        <v>0</v>
      </c>
      <c r="AS171" s="151">
        <v>0</v>
      </c>
      <c r="AT171" s="151">
        <v>0</v>
      </c>
      <c r="AU171" s="151">
        <v>0</v>
      </c>
      <c r="AV171" s="151">
        <v>0</v>
      </c>
      <c r="AW171" s="151">
        <v>0</v>
      </c>
      <c r="AX171" s="151">
        <v>0</v>
      </c>
      <c r="AY171" s="151">
        <v>0</v>
      </c>
      <c r="AZ171" s="151">
        <v>0</v>
      </c>
      <c r="BA171" s="76"/>
      <c r="BB171" s="76"/>
      <c r="BC171" s="76"/>
      <c r="BD171" s="76"/>
      <c r="BE171" s="76"/>
      <c r="BF171" s="76"/>
      <c r="BG171" s="76"/>
      <c r="BH171" s="76"/>
      <c r="BI171" s="76"/>
      <c r="BJ171" s="76"/>
      <c r="BK171" s="76"/>
      <c r="BL171" s="76"/>
      <c r="BM171" s="76"/>
      <c r="BN171" s="76"/>
      <c r="BO171" s="76"/>
      <c r="BP171" s="76"/>
      <c r="BQ171" s="10"/>
      <c r="BR171" s="10"/>
      <c r="BS171" s="10"/>
    </row>
    <row r="172" spans="1:71" ht="16.5" hidden="1" customHeight="1" x14ac:dyDescent="0.3">
      <c r="A172" s="151" t="s">
        <v>1135</v>
      </c>
      <c r="B172" s="151">
        <v>0</v>
      </c>
      <c r="C172" s="151">
        <v>0</v>
      </c>
      <c r="D172" s="151">
        <v>0</v>
      </c>
      <c r="E172" s="151">
        <v>888250</v>
      </c>
      <c r="F172" s="151">
        <v>0</v>
      </c>
      <c r="G172" s="151">
        <v>0</v>
      </c>
      <c r="H172" s="151">
        <v>0</v>
      </c>
      <c r="I172" s="151">
        <v>0</v>
      </c>
      <c r="J172" s="151">
        <v>0</v>
      </c>
      <c r="K172" s="151">
        <v>0</v>
      </c>
      <c r="L172" s="151">
        <v>0</v>
      </c>
      <c r="M172" s="151">
        <v>0</v>
      </c>
      <c r="N172" s="151">
        <v>0</v>
      </c>
      <c r="O172" s="151">
        <v>0</v>
      </c>
      <c r="P172" s="151">
        <v>0</v>
      </c>
      <c r="Q172" s="151">
        <v>0</v>
      </c>
      <c r="R172" s="151">
        <v>0</v>
      </c>
      <c r="S172" s="151">
        <v>0</v>
      </c>
      <c r="T172" s="151">
        <v>0</v>
      </c>
      <c r="U172" s="151">
        <v>0</v>
      </c>
      <c r="V172" s="151">
        <v>0</v>
      </c>
      <c r="W172" s="151">
        <v>0</v>
      </c>
      <c r="X172" s="151">
        <v>0</v>
      </c>
      <c r="Y172" s="151">
        <v>0</v>
      </c>
      <c r="Z172" s="151">
        <v>0</v>
      </c>
      <c r="AA172" s="151">
        <v>0</v>
      </c>
      <c r="AB172" s="151">
        <v>0</v>
      </c>
      <c r="AC172" s="151">
        <v>0</v>
      </c>
      <c r="AD172" s="151">
        <v>0</v>
      </c>
      <c r="AE172" s="151">
        <v>0</v>
      </c>
      <c r="AF172" s="151">
        <v>0</v>
      </c>
      <c r="AG172" s="151">
        <v>0</v>
      </c>
      <c r="AH172" s="151">
        <v>0</v>
      </c>
      <c r="AI172" s="151">
        <v>0</v>
      </c>
      <c r="AJ172" s="151">
        <v>0</v>
      </c>
      <c r="AK172" s="151">
        <v>0</v>
      </c>
      <c r="AL172" s="151">
        <v>0</v>
      </c>
      <c r="AM172" s="151">
        <v>0</v>
      </c>
      <c r="AN172" s="151">
        <v>0</v>
      </c>
      <c r="AO172" s="151">
        <v>0</v>
      </c>
      <c r="AP172" s="151">
        <v>0</v>
      </c>
      <c r="AQ172" s="151">
        <v>0</v>
      </c>
      <c r="AR172" s="151">
        <v>0</v>
      </c>
      <c r="AS172" s="151">
        <v>0</v>
      </c>
      <c r="AT172" s="151">
        <v>0</v>
      </c>
      <c r="AU172" s="151">
        <v>0</v>
      </c>
      <c r="AV172" s="151">
        <v>0</v>
      </c>
      <c r="AW172" s="151">
        <v>0</v>
      </c>
      <c r="AX172" s="151">
        <v>0</v>
      </c>
      <c r="AY172" s="151">
        <v>0</v>
      </c>
      <c r="AZ172" s="151">
        <v>0</v>
      </c>
      <c r="BA172" s="76"/>
      <c r="BB172" s="76"/>
      <c r="BC172" s="76"/>
      <c r="BD172" s="76"/>
      <c r="BE172" s="76"/>
      <c r="BF172" s="76"/>
      <c r="BG172" s="76"/>
      <c r="BH172" s="76"/>
      <c r="BI172" s="76"/>
      <c r="BJ172" s="76"/>
      <c r="BK172" s="76"/>
      <c r="BL172" s="76"/>
      <c r="BM172" s="76"/>
      <c r="BN172" s="76"/>
      <c r="BO172" s="76"/>
      <c r="BP172" s="76"/>
      <c r="BQ172" s="10"/>
      <c r="BR172" s="10"/>
      <c r="BS172" s="10"/>
    </row>
    <row r="173" spans="1:71" ht="16.5" hidden="1" customHeight="1" x14ac:dyDescent="0.3">
      <c r="A173" s="151" t="s">
        <v>1043</v>
      </c>
      <c r="B173" s="151">
        <v>3015</v>
      </c>
      <c r="C173" s="151">
        <v>3032</v>
      </c>
      <c r="D173" s="151">
        <v>3504</v>
      </c>
      <c r="E173" s="151">
        <v>3902</v>
      </c>
      <c r="F173" s="151">
        <v>16631</v>
      </c>
      <c r="G173" s="151">
        <v>16215</v>
      </c>
      <c r="H173" s="151">
        <v>16292</v>
      </c>
      <c r="I173" s="151">
        <v>22869</v>
      </c>
      <c r="J173" s="151">
        <v>19793</v>
      </c>
      <c r="K173" s="151">
        <v>29713</v>
      </c>
      <c r="L173" s="151">
        <v>36865</v>
      </c>
      <c r="M173" s="151">
        <v>26161</v>
      </c>
      <c r="N173" s="151">
        <v>23232</v>
      </c>
      <c r="O173" s="151">
        <v>34529</v>
      </c>
      <c r="P173" s="151">
        <v>29880</v>
      </c>
      <c r="Q173" s="151">
        <v>28511.74</v>
      </c>
      <c r="R173" s="151">
        <v>29150</v>
      </c>
      <c r="S173" s="151">
        <v>44132</v>
      </c>
      <c r="T173" s="151">
        <v>38955</v>
      </c>
      <c r="U173" s="151">
        <v>40403.313999999998</v>
      </c>
      <c r="V173" s="151">
        <v>33388</v>
      </c>
      <c r="W173" s="151">
        <v>49238</v>
      </c>
      <c r="X173" s="151">
        <v>36166</v>
      </c>
      <c r="Y173" s="151">
        <v>44293.714999999997</v>
      </c>
      <c r="Z173" s="151">
        <v>34770</v>
      </c>
      <c r="AA173" s="151">
        <v>68453</v>
      </c>
      <c r="AB173" s="151">
        <v>42929</v>
      </c>
      <c r="AC173" s="151">
        <v>37713.171000000002</v>
      </c>
      <c r="AD173" s="151">
        <v>39663</v>
      </c>
      <c r="AE173" s="151">
        <v>57657</v>
      </c>
      <c r="AF173" s="151">
        <v>38272</v>
      </c>
      <c r="AG173" s="151">
        <v>73586.159</v>
      </c>
      <c r="AH173" s="151">
        <v>35853</v>
      </c>
      <c r="AI173" s="151">
        <v>34878</v>
      </c>
      <c r="AJ173" s="151">
        <v>38973</v>
      </c>
      <c r="AK173" s="151">
        <v>40553.434000000001</v>
      </c>
      <c r="AL173" s="151">
        <v>34440</v>
      </c>
      <c r="AM173" s="151">
        <v>47959</v>
      </c>
      <c r="AN173" s="151">
        <v>36417</v>
      </c>
      <c r="AO173" s="151">
        <v>23910.987000000001</v>
      </c>
      <c r="AP173" s="151">
        <v>47675</v>
      </c>
      <c r="AQ173" s="151">
        <v>55960</v>
      </c>
      <c r="AR173" s="151">
        <v>41242</v>
      </c>
      <c r="AS173" s="151">
        <v>32593.14</v>
      </c>
      <c r="AT173" s="151">
        <v>35013</v>
      </c>
      <c r="AU173" s="151">
        <v>46790</v>
      </c>
      <c r="AV173" s="151">
        <v>30034</v>
      </c>
      <c r="AW173" s="151">
        <v>32528.024000000001</v>
      </c>
      <c r="AX173" s="151">
        <v>39991</v>
      </c>
      <c r="AY173" s="151">
        <v>39847</v>
      </c>
      <c r="AZ173" s="151">
        <v>43223</v>
      </c>
      <c r="BA173" s="76"/>
      <c r="BB173" s="76"/>
      <c r="BC173" s="76"/>
      <c r="BD173" s="76"/>
      <c r="BE173" s="76"/>
      <c r="BF173" s="76"/>
      <c r="BG173" s="76"/>
      <c r="BH173" s="76"/>
      <c r="BI173" s="76"/>
      <c r="BJ173" s="76"/>
      <c r="BK173" s="76"/>
      <c r="BL173" s="76"/>
      <c r="BM173" s="76"/>
      <c r="BN173" s="76"/>
      <c r="BO173" s="76"/>
      <c r="BP173" s="76"/>
      <c r="BQ173" s="10"/>
      <c r="BR173" s="10"/>
      <c r="BS173" s="10"/>
    </row>
    <row r="174" spans="1:71" ht="16.5" hidden="1" customHeight="1" x14ac:dyDescent="0.3">
      <c r="A174" s="151" t="s">
        <v>1175</v>
      </c>
      <c r="B174" s="151">
        <v>0</v>
      </c>
      <c r="C174" s="151">
        <v>0</v>
      </c>
      <c r="D174" s="151">
        <v>0</v>
      </c>
      <c r="E174" s="151">
        <v>0</v>
      </c>
      <c r="F174" s="151">
        <v>0</v>
      </c>
      <c r="G174" s="151">
        <v>0</v>
      </c>
      <c r="H174" s="151">
        <v>0</v>
      </c>
      <c r="I174" s="151">
        <v>0</v>
      </c>
      <c r="J174" s="151">
        <v>0</v>
      </c>
      <c r="K174" s="151">
        <v>0</v>
      </c>
      <c r="L174" s="151">
        <v>0</v>
      </c>
      <c r="M174" s="151">
        <v>0</v>
      </c>
      <c r="N174" s="151">
        <v>0</v>
      </c>
      <c r="O174" s="151">
        <v>0</v>
      </c>
      <c r="P174" s="151">
        <v>0</v>
      </c>
      <c r="Q174" s="151">
        <v>0</v>
      </c>
      <c r="R174" s="151">
        <v>0</v>
      </c>
      <c r="S174" s="151">
        <v>0</v>
      </c>
      <c r="T174" s="151">
        <v>0</v>
      </c>
      <c r="U174" s="151">
        <v>0</v>
      </c>
      <c r="V174" s="151">
        <v>0</v>
      </c>
      <c r="W174" s="151">
        <v>49238</v>
      </c>
      <c r="X174" s="151">
        <v>0</v>
      </c>
      <c r="Y174" s="151">
        <v>0</v>
      </c>
      <c r="Z174" s="151">
        <v>0</v>
      </c>
      <c r="AA174" s="151">
        <v>0</v>
      </c>
      <c r="AB174" s="151">
        <v>0</v>
      </c>
      <c r="AC174" s="151">
        <v>0</v>
      </c>
      <c r="AD174" s="151">
        <v>0</v>
      </c>
      <c r="AE174" s="151">
        <v>0</v>
      </c>
      <c r="AF174" s="151">
        <v>38272</v>
      </c>
      <c r="AG174" s="151">
        <v>0</v>
      </c>
      <c r="AH174" s="151">
        <v>0</v>
      </c>
      <c r="AI174" s="151">
        <v>34878</v>
      </c>
      <c r="AJ174" s="151">
        <v>0</v>
      </c>
      <c r="AK174" s="151">
        <v>0</v>
      </c>
      <c r="AL174" s="151">
        <v>0</v>
      </c>
      <c r="AM174" s="151">
        <v>0</v>
      </c>
      <c r="AN174" s="151">
        <v>0</v>
      </c>
      <c r="AO174" s="151">
        <v>0</v>
      </c>
      <c r="AP174" s="151">
        <v>47675</v>
      </c>
      <c r="AQ174" s="151">
        <v>0</v>
      </c>
      <c r="AR174" s="151">
        <v>0</v>
      </c>
      <c r="AS174" s="151">
        <v>44367.535000000003</v>
      </c>
      <c r="AT174" s="151">
        <v>0</v>
      </c>
      <c r="AU174" s="151">
        <v>0</v>
      </c>
      <c r="AV174" s="151">
        <v>0</v>
      </c>
      <c r="AW174" s="151">
        <v>0</v>
      </c>
      <c r="AX174" s="151">
        <v>39991</v>
      </c>
      <c r="AY174" s="151">
        <v>39847</v>
      </c>
      <c r="AZ174" s="151">
        <v>0</v>
      </c>
      <c r="BA174" s="76"/>
      <c r="BB174" s="76"/>
      <c r="BC174" s="76"/>
      <c r="BD174" s="76"/>
      <c r="BE174" s="76"/>
      <c r="BF174" s="76"/>
      <c r="BG174" s="76"/>
      <c r="BH174" s="76"/>
      <c r="BI174" s="76"/>
      <c r="BJ174" s="76"/>
      <c r="BK174" s="76"/>
      <c r="BL174" s="76"/>
      <c r="BM174" s="76"/>
      <c r="BN174" s="76"/>
      <c r="BO174" s="76"/>
      <c r="BP174" s="76"/>
      <c r="BQ174" s="10"/>
      <c r="BR174" s="10"/>
      <c r="BS174" s="10"/>
    </row>
    <row r="175" spans="1:71" ht="16.5" hidden="1" customHeight="1" x14ac:dyDescent="0.3">
      <c r="A175" s="151" t="s">
        <v>1044</v>
      </c>
      <c r="B175" s="151">
        <v>0</v>
      </c>
      <c r="C175" s="151">
        <v>0</v>
      </c>
      <c r="D175" s="151">
        <v>0</v>
      </c>
      <c r="E175" s="151">
        <v>0</v>
      </c>
      <c r="F175" s="151">
        <v>0</v>
      </c>
      <c r="G175" s="151">
        <v>0</v>
      </c>
      <c r="H175" s="151">
        <v>0</v>
      </c>
      <c r="I175" s="151">
        <v>0</v>
      </c>
      <c r="J175" s="151">
        <v>0</v>
      </c>
      <c r="K175" s="151">
        <v>0</v>
      </c>
      <c r="L175" s="151">
        <v>0</v>
      </c>
      <c r="M175" s="151">
        <v>0</v>
      </c>
      <c r="N175" s="151">
        <v>0</v>
      </c>
      <c r="O175" s="151">
        <v>0</v>
      </c>
      <c r="P175" s="151">
        <v>0</v>
      </c>
      <c r="Q175" s="151">
        <v>0</v>
      </c>
      <c r="R175" s="151">
        <v>0</v>
      </c>
      <c r="S175" s="151">
        <v>0</v>
      </c>
      <c r="T175" s="151">
        <v>0</v>
      </c>
      <c r="U175" s="151">
        <v>0</v>
      </c>
      <c r="V175" s="151">
        <v>0</v>
      </c>
      <c r="W175" s="151">
        <v>0</v>
      </c>
      <c r="X175" s="151">
        <v>0</v>
      </c>
      <c r="Y175" s="151">
        <v>0</v>
      </c>
      <c r="Z175" s="151">
        <v>0</v>
      </c>
      <c r="AA175" s="151">
        <v>597</v>
      </c>
      <c r="AB175" s="151">
        <v>1850</v>
      </c>
      <c r="AC175" s="151">
        <v>1178</v>
      </c>
      <c r="AD175" s="151">
        <v>0</v>
      </c>
      <c r="AE175" s="151">
        <v>0</v>
      </c>
      <c r="AF175" s="151">
        <v>2978</v>
      </c>
      <c r="AG175" s="151">
        <v>7897</v>
      </c>
      <c r="AH175" s="151">
        <v>0</v>
      </c>
      <c r="AI175" s="151">
        <v>0</v>
      </c>
      <c r="AJ175" s="151">
        <v>0</v>
      </c>
      <c r="AK175" s="151">
        <v>-5974.1412499999997</v>
      </c>
      <c r="AL175" s="151">
        <v>0</v>
      </c>
      <c r="AM175" s="151">
        <v>0</v>
      </c>
      <c r="AN175" s="151">
        <v>0</v>
      </c>
      <c r="AO175" s="151">
        <v>0</v>
      </c>
      <c r="AP175" s="151">
        <v>12578</v>
      </c>
      <c r="AQ175" s="151">
        <v>0</v>
      </c>
      <c r="AR175" s="151">
        <v>0</v>
      </c>
      <c r="AS175" s="151">
        <v>30743.544999999998</v>
      </c>
      <c r="AT175" s="151">
        <v>0</v>
      </c>
      <c r="AU175" s="151">
        <v>0</v>
      </c>
      <c r="AV175" s="151">
        <v>0</v>
      </c>
      <c r="AW175" s="151">
        <v>0</v>
      </c>
      <c r="AX175" s="151">
        <v>7421</v>
      </c>
      <c r="AY175" s="151">
        <v>-80</v>
      </c>
      <c r="AZ175" s="151">
        <v>0</v>
      </c>
      <c r="BA175" s="76"/>
      <c r="BB175" s="76"/>
      <c r="BC175" s="76"/>
      <c r="BD175" s="76"/>
      <c r="BE175" s="76"/>
      <c r="BF175" s="76"/>
      <c r="BG175" s="76"/>
      <c r="BH175" s="76"/>
      <c r="BI175" s="76"/>
      <c r="BJ175" s="76"/>
      <c r="BK175" s="76"/>
      <c r="BL175" s="76"/>
      <c r="BM175" s="76"/>
      <c r="BN175" s="76"/>
      <c r="BO175" s="76"/>
      <c r="BP175" s="76"/>
      <c r="BQ175" s="10"/>
      <c r="BR175" s="10"/>
      <c r="BS175" s="10"/>
    </row>
    <row r="176" spans="1:71" ht="16.5" hidden="1" customHeight="1" x14ac:dyDescent="0.3">
      <c r="A176" s="151" t="s">
        <v>1045</v>
      </c>
      <c r="B176" s="151">
        <v>21121124</v>
      </c>
      <c r="C176" s="151">
        <v>21021971</v>
      </c>
      <c r="D176" s="151">
        <v>20825725</v>
      </c>
      <c r="E176" s="151">
        <v>23958858</v>
      </c>
      <c r="F176" s="151">
        <v>19467558</v>
      </c>
      <c r="G176" s="151">
        <v>18871828</v>
      </c>
      <c r="H176" s="151">
        <v>18653235</v>
      </c>
      <c r="I176" s="151">
        <v>20091159</v>
      </c>
      <c r="J176" s="151">
        <v>19455377</v>
      </c>
      <c r="K176" s="151">
        <v>19095064</v>
      </c>
      <c r="L176" s="151">
        <v>20184532</v>
      </c>
      <c r="M176" s="151">
        <v>21455002</v>
      </c>
      <c r="N176" s="151">
        <v>21710452</v>
      </c>
      <c r="O176" s="151">
        <v>21974512</v>
      </c>
      <c r="P176" s="151">
        <v>21834165</v>
      </c>
      <c r="Q176" s="151">
        <v>23420464.390000001</v>
      </c>
      <c r="R176" s="151">
        <v>23485885</v>
      </c>
      <c r="S176" s="151">
        <v>23192259</v>
      </c>
      <c r="T176" s="151">
        <v>22386114</v>
      </c>
      <c r="U176" s="151">
        <v>26911464.732999999</v>
      </c>
      <c r="V176" s="151">
        <v>25206452</v>
      </c>
      <c r="W176" s="151">
        <v>24480008</v>
      </c>
      <c r="X176" s="151">
        <v>22667618</v>
      </c>
      <c r="Y176" s="151">
        <v>24246371.899999999</v>
      </c>
      <c r="Z176" s="151">
        <v>24752393</v>
      </c>
      <c r="AA176" s="151">
        <v>25779926</v>
      </c>
      <c r="AB176" s="151">
        <v>23980599</v>
      </c>
      <c r="AC176" s="151">
        <v>27978713.401999999</v>
      </c>
      <c r="AD176" s="151">
        <v>28018837</v>
      </c>
      <c r="AE176" s="151">
        <v>25474260</v>
      </c>
      <c r="AF176" s="151">
        <v>25468613</v>
      </c>
      <c r="AG176" s="151">
        <v>25907481.256000001</v>
      </c>
      <c r="AH176" s="151">
        <v>27826512</v>
      </c>
      <c r="AI176" s="151">
        <v>23917978</v>
      </c>
      <c r="AJ176" s="151">
        <v>28000261</v>
      </c>
      <c r="AK176" s="151">
        <v>33050685.886999998</v>
      </c>
      <c r="AL176" s="151">
        <v>28415115</v>
      </c>
      <c r="AM176" s="151">
        <v>29271515</v>
      </c>
      <c r="AN176" s="151">
        <v>28674690</v>
      </c>
      <c r="AO176" s="151">
        <v>30892861.486000001</v>
      </c>
      <c r="AP176" s="151">
        <v>30243695</v>
      </c>
      <c r="AQ176" s="151">
        <v>31446395</v>
      </c>
      <c r="AR176" s="151">
        <v>32846250</v>
      </c>
      <c r="AS176" s="151">
        <v>35527214.329999998</v>
      </c>
      <c r="AT176" s="151">
        <v>33188653</v>
      </c>
      <c r="AU176" s="151">
        <v>33721229</v>
      </c>
      <c r="AV176" s="151">
        <v>33041496</v>
      </c>
      <c r="AW176" s="151">
        <v>39524570.737000003</v>
      </c>
      <c r="AX176" s="151">
        <v>33995855</v>
      </c>
      <c r="AY176" s="151">
        <v>33182726</v>
      </c>
      <c r="AZ176" s="151">
        <v>32937992</v>
      </c>
      <c r="BA176" s="76"/>
      <c r="BB176" s="76"/>
      <c r="BC176" s="76"/>
      <c r="BD176" s="76"/>
      <c r="BE176" s="76"/>
      <c r="BF176" s="76"/>
      <c r="BG176" s="76"/>
      <c r="BH176" s="76"/>
      <c r="BI176" s="76"/>
      <c r="BJ176" s="76"/>
      <c r="BK176" s="76"/>
      <c r="BL176" s="76"/>
      <c r="BM176" s="76"/>
      <c r="BN176" s="76"/>
      <c r="BO176" s="76"/>
      <c r="BP176" s="76"/>
      <c r="BQ176" s="10"/>
      <c r="BR176" s="10"/>
      <c r="BS176" s="10"/>
    </row>
    <row r="177" spans="1:71" ht="16.5" hidden="1" customHeight="1" x14ac:dyDescent="0.3">
      <c r="A177" s="151"/>
      <c r="B177" s="151"/>
      <c r="C177" s="151"/>
      <c r="D177" s="151"/>
      <c r="E177" s="151"/>
      <c r="F177" s="151"/>
      <c r="G177" s="151"/>
      <c r="H177" s="151"/>
      <c r="I177" s="151"/>
      <c r="J177" s="151"/>
      <c r="K177" s="151"/>
      <c r="L177" s="151"/>
      <c r="M177" s="151"/>
      <c r="N177" s="151"/>
      <c r="O177" s="151"/>
      <c r="P177" s="151"/>
      <c r="Q177" s="151"/>
      <c r="R177" s="151"/>
      <c r="S177" s="151"/>
      <c r="T177" s="151"/>
      <c r="U177" s="151"/>
      <c r="V177" s="151"/>
      <c r="W177" s="151"/>
      <c r="X177" s="151"/>
      <c r="Y177" s="151"/>
      <c r="Z177" s="151"/>
      <c r="AA177" s="151"/>
      <c r="AB177" s="151"/>
      <c r="AC177" s="151"/>
      <c r="AD177" s="151"/>
      <c r="AE177" s="151"/>
      <c r="AF177" s="151"/>
      <c r="AG177" s="151"/>
      <c r="AH177" s="151"/>
      <c r="AI177" s="151"/>
      <c r="AJ177" s="151"/>
      <c r="AK177" s="151"/>
      <c r="AL177" s="151"/>
      <c r="AM177" s="151"/>
      <c r="AN177" s="151"/>
      <c r="AO177" s="151"/>
      <c r="AP177" s="151"/>
      <c r="AQ177" s="151"/>
      <c r="AR177" s="151"/>
      <c r="AS177" s="151"/>
      <c r="AT177" s="151"/>
      <c r="AU177" s="151"/>
      <c r="AV177" s="151"/>
      <c r="AW177" s="151"/>
      <c r="AX177" s="151"/>
      <c r="AY177" s="151"/>
      <c r="AZ177" s="151"/>
      <c r="BA177" s="76"/>
      <c r="BB177" s="76"/>
      <c r="BC177" s="76"/>
      <c r="BD177" s="76"/>
      <c r="BE177" s="76"/>
      <c r="BF177" s="76"/>
      <c r="BG177" s="76"/>
      <c r="BH177" s="76"/>
      <c r="BI177" s="76"/>
      <c r="BJ177" s="76"/>
      <c r="BK177" s="76"/>
      <c r="BL177" s="76"/>
      <c r="BM177" s="76"/>
      <c r="BN177" s="76"/>
      <c r="BO177" s="76"/>
      <c r="BP177" s="76"/>
      <c r="BQ177" s="10"/>
      <c r="BR177" s="10"/>
      <c r="BS177" s="10"/>
    </row>
    <row r="178" spans="1:71" ht="16.5" hidden="1" customHeight="1" x14ac:dyDescent="0.3">
      <c r="A178" s="151" t="s">
        <v>828</v>
      </c>
      <c r="B178" s="151"/>
      <c r="C178" s="151"/>
      <c r="D178" s="151"/>
      <c r="E178" s="151"/>
      <c r="F178" s="151"/>
      <c r="G178" s="151"/>
      <c r="H178" s="151"/>
      <c r="I178" s="151"/>
      <c r="J178" s="151"/>
      <c r="K178" s="151"/>
      <c r="L178" s="151"/>
      <c r="M178" s="151"/>
      <c r="N178" s="151"/>
      <c r="O178" s="151"/>
      <c r="P178" s="151"/>
      <c r="Q178" s="151"/>
      <c r="R178" s="151"/>
      <c r="S178" s="151"/>
      <c r="T178" s="151"/>
      <c r="U178" s="151"/>
      <c r="V178" s="151"/>
      <c r="W178" s="151"/>
      <c r="X178" s="151"/>
      <c r="Y178" s="151"/>
      <c r="Z178" s="151"/>
      <c r="AA178" s="151"/>
      <c r="AB178" s="151"/>
      <c r="AC178" s="151"/>
      <c r="AD178" s="151"/>
      <c r="AE178" s="151"/>
      <c r="AF178" s="151"/>
      <c r="AG178" s="151"/>
      <c r="AH178" s="151"/>
      <c r="AI178" s="151"/>
      <c r="AJ178" s="151"/>
      <c r="AK178" s="151"/>
      <c r="AL178" s="151"/>
      <c r="AM178" s="151"/>
      <c r="AN178" s="151"/>
      <c r="AO178" s="151"/>
      <c r="AP178" s="151"/>
      <c r="AQ178" s="151"/>
      <c r="AR178" s="151"/>
      <c r="AS178" s="151"/>
      <c r="AT178" s="151"/>
      <c r="AU178" s="151"/>
      <c r="AV178" s="151"/>
      <c r="AW178" s="151"/>
      <c r="AX178" s="151"/>
      <c r="AY178" s="151"/>
      <c r="AZ178" s="151"/>
      <c r="BA178" s="76"/>
      <c r="BB178" s="76"/>
      <c r="BC178" s="76"/>
      <c r="BD178" s="76"/>
      <c r="BE178" s="76"/>
      <c r="BF178" s="76"/>
      <c r="BG178" s="76"/>
      <c r="BH178" s="76"/>
      <c r="BI178" s="76"/>
      <c r="BJ178" s="76"/>
      <c r="BK178" s="76"/>
      <c r="BL178" s="76"/>
      <c r="BM178" s="76"/>
      <c r="BN178" s="76"/>
      <c r="BO178" s="76"/>
      <c r="BP178" s="76"/>
      <c r="BQ178" s="10"/>
      <c r="BR178" s="10"/>
      <c r="BS178" s="10"/>
    </row>
    <row r="179" spans="1:71" ht="16.5" hidden="1" customHeight="1" x14ac:dyDescent="0.3">
      <c r="A179" s="151" t="s">
        <v>1046</v>
      </c>
      <c r="B179" s="151">
        <v>7718569</v>
      </c>
      <c r="C179" s="151">
        <v>9309117</v>
      </c>
      <c r="D179" s="151">
        <v>6885638</v>
      </c>
      <c r="E179" s="151">
        <v>2557668</v>
      </c>
      <c r="F179" s="151">
        <v>7037109</v>
      </c>
      <c r="G179" s="151">
        <v>6504402</v>
      </c>
      <c r="H179" s="151">
        <v>6464015</v>
      </c>
      <c r="I179" s="151">
        <v>6123406</v>
      </c>
      <c r="J179" s="151">
        <v>7686037</v>
      </c>
      <c r="K179" s="151">
        <v>7567919</v>
      </c>
      <c r="L179" s="151">
        <v>7607965</v>
      </c>
      <c r="M179" s="151">
        <v>8906870</v>
      </c>
      <c r="N179" s="151">
        <v>9608624</v>
      </c>
      <c r="O179" s="151">
        <v>9350339</v>
      </c>
      <c r="P179" s="151">
        <v>9490626</v>
      </c>
      <c r="Q179" s="151">
        <v>9925331.2400000002</v>
      </c>
      <c r="R179" s="151">
        <v>11949337</v>
      </c>
      <c r="S179" s="151">
        <v>11637455</v>
      </c>
      <c r="T179" s="151">
        <v>11703142</v>
      </c>
      <c r="U179" s="151">
        <v>11416446.067</v>
      </c>
      <c r="V179" s="151">
        <v>12723515</v>
      </c>
      <c r="W179" s="151">
        <v>11783368</v>
      </c>
      <c r="X179" s="151">
        <v>10997973</v>
      </c>
      <c r="Y179" s="151">
        <v>11735060.321</v>
      </c>
      <c r="Z179" s="151">
        <v>12145217</v>
      </c>
      <c r="AA179" s="151">
        <v>11065797</v>
      </c>
      <c r="AB179" s="151">
        <v>11730282</v>
      </c>
      <c r="AC179" s="151">
        <v>12668463.904999999</v>
      </c>
      <c r="AD179" s="151">
        <v>12725252</v>
      </c>
      <c r="AE179" s="151">
        <v>12822036</v>
      </c>
      <c r="AF179" s="151">
        <v>11572390</v>
      </c>
      <c r="AG179" s="151">
        <v>13993903.351</v>
      </c>
      <c r="AH179" s="151">
        <v>9578175</v>
      </c>
      <c r="AI179" s="151">
        <v>12894813</v>
      </c>
      <c r="AJ179" s="151">
        <v>9228529</v>
      </c>
      <c r="AK179" s="151">
        <v>8399565.8149999995</v>
      </c>
      <c r="AL179" s="151">
        <v>10653176</v>
      </c>
      <c r="AM179" s="151">
        <v>9981622</v>
      </c>
      <c r="AN179" s="151">
        <v>10028258</v>
      </c>
      <c r="AO179" s="151">
        <v>10559928.208000001</v>
      </c>
      <c r="AP179" s="151">
        <v>10997956</v>
      </c>
      <c r="AQ179" s="151">
        <v>10913344</v>
      </c>
      <c r="AR179" s="151">
        <v>9423740</v>
      </c>
      <c r="AS179" s="151">
        <v>9449289.2699999996</v>
      </c>
      <c r="AT179" s="151">
        <v>10311085</v>
      </c>
      <c r="AU179" s="151">
        <v>10497977</v>
      </c>
      <c r="AV179" s="151">
        <v>11829214</v>
      </c>
      <c r="AW179" s="151">
        <v>9540092.4039999992</v>
      </c>
      <c r="AX179" s="151">
        <v>9564182</v>
      </c>
      <c r="AY179" s="151">
        <v>9957060</v>
      </c>
      <c r="AZ179" s="151">
        <v>9179303</v>
      </c>
      <c r="BA179" s="76"/>
      <c r="BB179" s="76"/>
      <c r="BC179" s="76"/>
      <c r="BD179" s="76"/>
      <c r="BE179" s="76"/>
      <c r="BF179" s="76"/>
      <c r="BG179" s="76"/>
      <c r="BH179" s="76"/>
      <c r="BI179" s="76"/>
      <c r="BJ179" s="76"/>
      <c r="BK179" s="76"/>
      <c r="BL179" s="76"/>
      <c r="BM179" s="76"/>
      <c r="BN179" s="76"/>
      <c r="BO179" s="76"/>
      <c r="BP179" s="76"/>
      <c r="BQ179" s="10"/>
      <c r="BR179" s="10"/>
      <c r="BS179" s="10"/>
    </row>
    <row r="180" spans="1:71" ht="16.5" hidden="1" customHeight="1" x14ac:dyDescent="0.3">
      <c r="A180" s="151" t="s">
        <v>850</v>
      </c>
      <c r="B180" s="151">
        <v>374219</v>
      </c>
      <c r="C180" s="151">
        <v>394428</v>
      </c>
      <c r="D180" s="151">
        <v>417065</v>
      </c>
      <c r="E180" s="151">
        <v>439542</v>
      </c>
      <c r="F180" s="151">
        <v>507625</v>
      </c>
      <c r="G180" s="151">
        <v>496814</v>
      </c>
      <c r="H180" s="151">
        <v>472614</v>
      </c>
      <c r="I180" s="151">
        <v>444183</v>
      </c>
      <c r="J180" s="151">
        <v>432096</v>
      </c>
      <c r="K180" s="151">
        <v>435327</v>
      </c>
      <c r="L180" s="151">
        <v>430449</v>
      </c>
      <c r="M180" s="151">
        <v>436984</v>
      </c>
      <c r="N180" s="151">
        <v>431225</v>
      </c>
      <c r="O180" s="151">
        <v>443837</v>
      </c>
      <c r="P180" s="151">
        <v>439150</v>
      </c>
      <c r="Q180" s="151">
        <v>351413.98</v>
      </c>
      <c r="R180" s="151">
        <v>287466</v>
      </c>
      <c r="S180" s="151">
        <v>292371</v>
      </c>
      <c r="T180" s="151">
        <v>255132</v>
      </c>
      <c r="U180" s="151">
        <v>257824.79500000001</v>
      </c>
      <c r="V180" s="151">
        <v>274813</v>
      </c>
      <c r="W180" s="151">
        <v>258424</v>
      </c>
      <c r="X180" s="151">
        <v>240740</v>
      </c>
      <c r="Y180" s="151">
        <v>228302.15900000001</v>
      </c>
      <c r="Z180" s="151">
        <v>228997</v>
      </c>
      <c r="AA180" s="151">
        <v>369435</v>
      </c>
      <c r="AB180" s="151">
        <v>470613</v>
      </c>
      <c r="AC180" s="151">
        <v>457824.91499999998</v>
      </c>
      <c r="AD180" s="151">
        <v>428818</v>
      </c>
      <c r="AE180" s="151">
        <v>469890</v>
      </c>
      <c r="AF180" s="151">
        <v>463437</v>
      </c>
      <c r="AG180" s="151">
        <v>597417.79799999995</v>
      </c>
      <c r="AH180" s="151">
        <v>751461</v>
      </c>
      <c r="AI180" s="151">
        <v>842270</v>
      </c>
      <c r="AJ180" s="151">
        <v>1310933</v>
      </c>
      <c r="AK180" s="151">
        <v>1331474.986</v>
      </c>
      <c r="AL180" s="151">
        <v>1292810</v>
      </c>
      <c r="AM180" s="151">
        <v>1324168</v>
      </c>
      <c r="AN180" s="151">
        <v>1338960</v>
      </c>
      <c r="AO180" s="151">
        <v>1345694.4850000001</v>
      </c>
      <c r="AP180" s="151">
        <v>1292249</v>
      </c>
      <c r="AQ180" s="151">
        <v>1289948</v>
      </c>
      <c r="AR180" s="151">
        <v>1277215</v>
      </c>
      <c r="AS180" s="151">
        <v>1288273.3999999999</v>
      </c>
      <c r="AT180" s="151">
        <v>1216794</v>
      </c>
      <c r="AU180" s="151">
        <v>1193777</v>
      </c>
      <c r="AV180" s="151">
        <v>1194741</v>
      </c>
      <c r="AW180" s="151">
        <v>1171295.5330000001</v>
      </c>
      <c r="AX180" s="151">
        <v>1472339</v>
      </c>
      <c r="AY180" s="151">
        <v>1545804</v>
      </c>
      <c r="AZ180" s="151">
        <v>1449234</v>
      </c>
      <c r="BA180" s="76"/>
      <c r="BB180" s="76"/>
      <c r="BC180" s="76"/>
      <c r="BD180" s="76"/>
      <c r="BE180" s="76"/>
      <c r="BF180" s="76"/>
      <c r="BG180" s="76"/>
      <c r="BH180" s="76"/>
      <c r="BI180" s="76"/>
      <c r="BJ180" s="76"/>
      <c r="BK180" s="76"/>
      <c r="BL180" s="76"/>
      <c r="BM180" s="76"/>
      <c r="BN180" s="76"/>
      <c r="BO180" s="76"/>
      <c r="BP180" s="76"/>
      <c r="BQ180" s="10"/>
      <c r="BR180" s="10"/>
      <c r="BS180" s="10"/>
    </row>
    <row r="181" spans="1:71" ht="16.5" hidden="1" customHeight="1" x14ac:dyDescent="0.3">
      <c r="A181" s="151" t="s">
        <v>829</v>
      </c>
      <c r="B181" s="151">
        <v>2199124</v>
      </c>
      <c r="C181" s="151">
        <v>2556890</v>
      </c>
      <c r="D181" s="151">
        <v>1942354</v>
      </c>
      <c r="E181" s="151">
        <v>1682875</v>
      </c>
      <c r="F181" s="151">
        <v>1961267</v>
      </c>
      <c r="G181" s="151">
        <v>1811564</v>
      </c>
      <c r="H181" s="151">
        <v>1797974</v>
      </c>
      <c r="I181" s="151">
        <v>1847798</v>
      </c>
      <c r="J181" s="151">
        <v>2252212</v>
      </c>
      <c r="K181" s="151">
        <v>2220210</v>
      </c>
      <c r="L181" s="151">
        <v>2256235</v>
      </c>
      <c r="M181" s="151">
        <v>2638251</v>
      </c>
      <c r="N181" s="151">
        <v>2891703</v>
      </c>
      <c r="O181" s="151">
        <v>2755336</v>
      </c>
      <c r="P181" s="151">
        <v>2840440</v>
      </c>
      <c r="Q181" s="151">
        <v>5877391.2999999998</v>
      </c>
      <c r="R181" s="151">
        <v>2700961</v>
      </c>
      <c r="S181" s="151">
        <v>2603917</v>
      </c>
      <c r="T181" s="151">
        <v>2637971</v>
      </c>
      <c r="U181" s="151">
        <v>2771657.8930000002</v>
      </c>
      <c r="V181" s="151">
        <v>2523185</v>
      </c>
      <c r="W181" s="151">
        <v>2339402</v>
      </c>
      <c r="X181" s="151">
        <v>2437907</v>
      </c>
      <c r="Y181" s="151">
        <v>2707141.247</v>
      </c>
      <c r="Z181" s="151">
        <v>2442659</v>
      </c>
      <c r="AA181" s="151">
        <v>2226401</v>
      </c>
      <c r="AB181" s="151">
        <v>2310979</v>
      </c>
      <c r="AC181" s="151">
        <v>3099677.6690000002</v>
      </c>
      <c r="AD181" s="151">
        <v>2399753</v>
      </c>
      <c r="AE181" s="151">
        <v>2506587</v>
      </c>
      <c r="AF181" s="151">
        <v>2494844</v>
      </c>
      <c r="AG181" s="151">
        <v>2597982.6510000001</v>
      </c>
      <c r="AH181" s="151">
        <v>754182</v>
      </c>
      <c r="AI181" s="151">
        <v>2456360</v>
      </c>
      <c r="AJ181" s="151">
        <v>1370781</v>
      </c>
      <c r="AK181" s="151">
        <v>593976.50800000003</v>
      </c>
      <c r="AL181" s="151">
        <v>1667990</v>
      </c>
      <c r="AM181" s="151">
        <v>1442513</v>
      </c>
      <c r="AN181" s="151">
        <v>1220701</v>
      </c>
      <c r="AO181" s="151">
        <v>1512224.3370000001</v>
      </c>
      <c r="AP181" s="151">
        <v>1657576</v>
      </c>
      <c r="AQ181" s="151">
        <v>1599372</v>
      </c>
      <c r="AR181" s="151">
        <v>1345148</v>
      </c>
      <c r="AS181" s="151">
        <v>1320442.9099999999</v>
      </c>
      <c r="AT181" s="151">
        <v>1523270</v>
      </c>
      <c r="AU181" s="151">
        <v>1549749</v>
      </c>
      <c r="AV181" s="151">
        <v>1833192</v>
      </c>
      <c r="AW181" s="151">
        <v>1303030.358</v>
      </c>
      <c r="AX181" s="151">
        <v>1334881</v>
      </c>
      <c r="AY181" s="151">
        <v>1410710</v>
      </c>
      <c r="AZ181" s="151">
        <v>1215321</v>
      </c>
      <c r="BA181" s="76"/>
      <c r="BB181" s="76"/>
      <c r="BC181" s="76"/>
      <c r="BD181" s="76"/>
      <c r="BE181" s="76"/>
      <c r="BF181" s="76"/>
      <c r="BG181" s="76"/>
      <c r="BH181" s="76"/>
      <c r="BI181" s="76"/>
      <c r="BJ181" s="76"/>
      <c r="BK181" s="76"/>
      <c r="BL181" s="76"/>
      <c r="BM181" s="76"/>
      <c r="BN181" s="76"/>
      <c r="BO181" s="76"/>
      <c r="BP181" s="76"/>
      <c r="BQ181" s="10"/>
      <c r="BR181" s="10"/>
      <c r="BS181" s="10"/>
    </row>
    <row r="182" spans="1:71" ht="16.5" hidden="1" customHeight="1" x14ac:dyDescent="0.3">
      <c r="A182" s="151" t="s">
        <v>830</v>
      </c>
      <c r="B182" s="151">
        <v>5145226</v>
      </c>
      <c r="C182" s="151">
        <v>6357799</v>
      </c>
      <c r="D182" s="151">
        <v>4526219</v>
      </c>
      <c r="E182" s="151">
        <v>435251</v>
      </c>
      <c r="F182" s="151">
        <v>4568217</v>
      </c>
      <c r="G182" s="151">
        <v>4196024</v>
      </c>
      <c r="H182" s="151">
        <v>4193427</v>
      </c>
      <c r="I182" s="151">
        <v>3831424</v>
      </c>
      <c r="J182" s="151">
        <v>5001729</v>
      </c>
      <c r="K182" s="151">
        <v>4912382</v>
      </c>
      <c r="L182" s="151">
        <v>4921281</v>
      </c>
      <c r="M182" s="151">
        <v>5831636</v>
      </c>
      <c r="N182" s="151">
        <v>6285696</v>
      </c>
      <c r="O182" s="151">
        <v>6151166</v>
      </c>
      <c r="P182" s="151">
        <v>6211036</v>
      </c>
      <c r="Q182" s="151">
        <v>3696525.96</v>
      </c>
      <c r="R182" s="151">
        <v>8960910</v>
      </c>
      <c r="S182" s="151">
        <v>8741167</v>
      </c>
      <c r="T182" s="151">
        <v>8810039</v>
      </c>
      <c r="U182" s="151">
        <v>8386963.3789999997</v>
      </c>
      <c r="V182" s="151">
        <v>9925517</v>
      </c>
      <c r="W182" s="151">
        <v>9185542</v>
      </c>
      <c r="X182" s="151">
        <v>8319326</v>
      </c>
      <c r="Y182" s="151">
        <v>8799616.9149999991</v>
      </c>
      <c r="Z182" s="151">
        <v>9473561</v>
      </c>
      <c r="AA182" s="151">
        <v>8469961</v>
      </c>
      <c r="AB182" s="151">
        <v>8948690</v>
      </c>
      <c r="AC182" s="151">
        <v>9110961.3210000005</v>
      </c>
      <c r="AD182" s="151">
        <v>9896681</v>
      </c>
      <c r="AE182" s="151">
        <v>9845559</v>
      </c>
      <c r="AF182" s="151">
        <v>8614109</v>
      </c>
      <c r="AG182" s="151">
        <v>10798502.902000001</v>
      </c>
      <c r="AH182" s="151">
        <v>8072532</v>
      </c>
      <c r="AI182" s="151">
        <v>9596183</v>
      </c>
      <c r="AJ182" s="151">
        <v>6546815</v>
      </c>
      <c r="AK182" s="151">
        <v>6474114.3210000005</v>
      </c>
      <c r="AL182" s="151">
        <v>7692376</v>
      </c>
      <c r="AM182" s="151">
        <v>7214941</v>
      </c>
      <c r="AN182" s="151">
        <v>7468597</v>
      </c>
      <c r="AO182" s="151">
        <v>7702009.3859999999</v>
      </c>
      <c r="AP182" s="151">
        <v>8048131</v>
      </c>
      <c r="AQ182" s="151">
        <v>8024024</v>
      </c>
      <c r="AR182" s="151">
        <v>6801377</v>
      </c>
      <c r="AS182" s="151">
        <v>6840572.96</v>
      </c>
      <c r="AT182" s="151">
        <v>7571021</v>
      </c>
      <c r="AU182" s="151">
        <v>7754451</v>
      </c>
      <c r="AV182" s="151">
        <v>8801281</v>
      </c>
      <c r="AW182" s="151">
        <v>7065766.5130000003</v>
      </c>
      <c r="AX182" s="151">
        <v>6756962</v>
      </c>
      <c r="AY182" s="151">
        <v>7000546</v>
      </c>
      <c r="AZ182" s="151">
        <v>6514748</v>
      </c>
      <c r="BA182" s="76"/>
      <c r="BB182" s="76"/>
      <c r="BC182" s="76"/>
      <c r="BD182" s="76"/>
      <c r="BE182" s="76"/>
      <c r="BF182" s="76"/>
      <c r="BG182" s="76"/>
      <c r="BH182" s="76"/>
      <c r="BI182" s="76"/>
      <c r="BJ182" s="76"/>
      <c r="BK182" s="76"/>
      <c r="BL182" s="76"/>
      <c r="BM182" s="76"/>
      <c r="BN182" s="76"/>
      <c r="BO182" s="76"/>
      <c r="BP182" s="76"/>
      <c r="BQ182" s="10"/>
      <c r="BR182" s="10"/>
      <c r="BS182" s="10"/>
    </row>
    <row r="183" spans="1:71" ht="16.5" hidden="1" customHeight="1" x14ac:dyDescent="0.3">
      <c r="A183" s="151" t="s">
        <v>831</v>
      </c>
      <c r="B183" s="151">
        <v>5123729</v>
      </c>
      <c r="C183" s="151">
        <v>6332595</v>
      </c>
      <c r="D183" s="151">
        <v>4532530</v>
      </c>
      <c r="E183" s="151">
        <v>420182</v>
      </c>
      <c r="F183" s="151">
        <v>4567274</v>
      </c>
      <c r="G183" s="151">
        <v>4197441</v>
      </c>
      <c r="H183" s="151">
        <v>4184381</v>
      </c>
      <c r="I183" s="151">
        <v>4106270</v>
      </c>
      <c r="J183" s="151">
        <v>4972195</v>
      </c>
      <c r="K183" s="151">
        <v>4878552</v>
      </c>
      <c r="L183" s="151">
        <v>4892029</v>
      </c>
      <c r="M183" s="151">
        <v>5804669</v>
      </c>
      <c r="N183" s="151">
        <v>6268907</v>
      </c>
      <c r="O183" s="151">
        <v>6116277</v>
      </c>
      <c r="P183" s="151">
        <v>6171528</v>
      </c>
      <c r="Q183" s="151">
        <v>3660998.64</v>
      </c>
      <c r="R183" s="151">
        <v>8925931</v>
      </c>
      <c r="S183" s="151">
        <v>8713081</v>
      </c>
      <c r="T183" s="151">
        <v>8786611</v>
      </c>
      <c r="U183" s="151">
        <v>8457603.9600000009</v>
      </c>
      <c r="V183" s="151">
        <v>9922609</v>
      </c>
      <c r="W183" s="151">
        <v>9194589</v>
      </c>
      <c r="X183" s="151">
        <v>8340981</v>
      </c>
      <c r="Y183" s="151">
        <v>8815948.6239999998</v>
      </c>
      <c r="Z183" s="151">
        <v>9480549</v>
      </c>
      <c r="AA183" s="151">
        <v>8475304</v>
      </c>
      <c r="AB183" s="151">
        <v>8955432</v>
      </c>
      <c r="AC183" s="151">
        <v>9121880.5559999999</v>
      </c>
      <c r="AD183" s="151">
        <v>9896863</v>
      </c>
      <c r="AE183" s="151">
        <v>9848673</v>
      </c>
      <c r="AF183" s="151">
        <v>8615533</v>
      </c>
      <c r="AG183" s="151">
        <v>10791341.435000001</v>
      </c>
      <c r="AH183" s="151">
        <v>8072745</v>
      </c>
      <c r="AI183" s="151">
        <v>9596304</v>
      </c>
      <c r="AJ183" s="151">
        <v>6529416</v>
      </c>
      <c r="AK183" s="151">
        <v>6468073.4249999998</v>
      </c>
      <c r="AL183" s="151">
        <v>7692550</v>
      </c>
      <c r="AM183" s="151">
        <v>7215165</v>
      </c>
      <c r="AN183" s="151">
        <v>7468969</v>
      </c>
      <c r="AO183" s="151">
        <v>7700628.1009999998</v>
      </c>
      <c r="AP183" s="151">
        <v>8037299</v>
      </c>
      <c r="AQ183" s="151">
        <v>8005119</v>
      </c>
      <c r="AR183" s="151">
        <v>6800461</v>
      </c>
      <c r="AS183" s="151">
        <v>6839299.1399999997</v>
      </c>
      <c r="AT183" s="151">
        <v>7570026</v>
      </c>
      <c r="AU183" s="151">
        <v>7754154</v>
      </c>
      <c r="AV183" s="151">
        <v>8800454</v>
      </c>
      <c r="AW183" s="151">
        <v>7064937.6869999999</v>
      </c>
      <c r="AX183" s="151">
        <v>6756194</v>
      </c>
      <c r="AY183" s="151">
        <v>7001114</v>
      </c>
      <c r="AZ183" s="151">
        <v>6512671</v>
      </c>
      <c r="BA183" s="76"/>
      <c r="BB183" s="76"/>
      <c r="BC183" s="76"/>
      <c r="BD183" s="76"/>
      <c r="BE183" s="76"/>
      <c r="BF183" s="76"/>
      <c r="BG183" s="76"/>
      <c r="BH183" s="76"/>
      <c r="BI183" s="76"/>
      <c r="BJ183" s="76"/>
      <c r="BK183" s="76"/>
      <c r="BL183" s="76"/>
      <c r="BM183" s="76"/>
      <c r="BN183" s="76"/>
      <c r="BO183" s="76"/>
      <c r="BP183" s="76"/>
      <c r="BQ183" s="10"/>
      <c r="BR183" s="10"/>
      <c r="BS183" s="10"/>
    </row>
    <row r="184" spans="1:71" ht="16.5" hidden="1" customHeight="1" x14ac:dyDescent="0.3">
      <c r="A184" s="151" t="s">
        <v>1047</v>
      </c>
      <c r="B184" s="151">
        <v>21497</v>
      </c>
      <c r="C184" s="151">
        <v>25204</v>
      </c>
      <c r="D184" s="151">
        <v>-6311</v>
      </c>
      <c r="E184" s="151">
        <v>15069</v>
      </c>
      <c r="F184" s="151">
        <v>943</v>
      </c>
      <c r="G184" s="151">
        <v>-1417</v>
      </c>
      <c r="H184" s="151">
        <v>9046</v>
      </c>
      <c r="I184" s="151">
        <v>-274845</v>
      </c>
      <c r="J184" s="151">
        <v>29534</v>
      </c>
      <c r="K184" s="151">
        <v>33830</v>
      </c>
      <c r="L184" s="151">
        <v>29252</v>
      </c>
      <c r="M184" s="151">
        <v>26967</v>
      </c>
      <c r="N184" s="151">
        <v>16789</v>
      </c>
      <c r="O184" s="151">
        <v>34889</v>
      </c>
      <c r="P184" s="151">
        <v>39508</v>
      </c>
      <c r="Q184" s="151">
        <v>35527.33</v>
      </c>
      <c r="R184" s="151">
        <v>34979</v>
      </c>
      <c r="S184" s="151">
        <v>28086</v>
      </c>
      <c r="T184" s="151">
        <v>23428</v>
      </c>
      <c r="U184" s="151">
        <v>-70640.581000000006</v>
      </c>
      <c r="V184" s="151">
        <v>2908</v>
      </c>
      <c r="W184" s="151">
        <v>-9047</v>
      </c>
      <c r="X184" s="151">
        <v>-21655</v>
      </c>
      <c r="Y184" s="151">
        <v>-16331.709000000001</v>
      </c>
      <c r="Z184" s="151">
        <v>-6988</v>
      </c>
      <c r="AA184" s="151">
        <v>-5343</v>
      </c>
      <c r="AB184" s="151">
        <v>-6742</v>
      </c>
      <c r="AC184" s="151">
        <v>-10919.235000000001</v>
      </c>
      <c r="AD184" s="151">
        <v>-182</v>
      </c>
      <c r="AE184" s="151">
        <v>-3114</v>
      </c>
      <c r="AF184" s="151">
        <v>-1424</v>
      </c>
      <c r="AG184" s="151">
        <v>7161.4669999999996</v>
      </c>
      <c r="AH184" s="151">
        <v>-213</v>
      </c>
      <c r="AI184" s="151">
        <v>-121</v>
      </c>
      <c r="AJ184" s="151">
        <v>17399</v>
      </c>
      <c r="AK184" s="151">
        <v>6040.8959999999997</v>
      </c>
      <c r="AL184" s="151">
        <v>-174</v>
      </c>
      <c r="AM184" s="151">
        <v>-224</v>
      </c>
      <c r="AN184" s="151">
        <v>-372</v>
      </c>
      <c r="AO184" s="151">
        <v>1381.2850000000001</v>
      </c>
      <c r="AP184" s="151">
        <v>10832</v>
      </c>
      <c r="AQ184" s="151">
        <v>18905</v>
      </c>
      <c r="AR184" s="151">
        <v>916</v>
      </c>
      <c r="AS184" s="151">
        <v>1273.83</v>
      </c>
      <c r="AT184" s="151">
        <v>995</v>
      </c>
      <c r="AU184" s="151">
        <v>297</v>
      </c>
      <c r="AV184" s="151">
        <v>827</v>
      </c>
      <c r="AW184" s="151">
        <v>828.82600000000002</v>
      </c>
      <c r="AX184" s="151">
        <v>768</v>
      </c>
      <c r="AY184" s="151">
        <v>-568</v>
      </c>
      <c r="AZ184" s="151">
        <v>2077</v>
      </c>
      <c r="BA184" s="76"/>
      <c r="BB184" s="76"/>
      <c r="BC184" s="76"/>
      <c r="BD184" s="76"/>
      <c r="BE184" s="76"/>
      <c r="BF184" s="76"/>
      <c r="BG184" s="76"/>
      <c r="BH184" s="76"/>
      <c r="BI184" s="76"/>
      <c r="BJ184" s="76"/>
      <c r="BK184" s="76"/>
      <c r="BL184" s="76"/>
      <c r="BM184" s="76"/>
      <c r="BN184" s="76"/>
      <c r="BO184" s="76"/>
      <c r="BP184" s="76"/>
      <c r="BQ184" s="10"/>
      <c r="BR184" s="10"/>
      <c r="BS184" s="10"/>
    </row>
    <row r="185" spans="1:71" ht="16.5" hidden="1" customHeight="1" x14ac:dyDescent="0.3">
      <c r="A185" s="151" t="s">
        <v>832</v>
      </c>
      <c r="B185" s="151">
        <v>1.73</v>
      </c>
      <c r="C185" s="151">
        <v>2.14</v>
      </c>
      <c r="D185" s="151">
        <v>1.53</v>
      </c>
      <c r="E185" s="151">
        <v>0.14000000000000001</v>
      </c>
      <c r="F185" s="151">
        <v>1.54</v>
      </c>
      <c r="G185" s="151">
        <v>1.42</v>
      </c>
      <c r="H185" s="151">
        <v>1.41</v>
      </c>
      <c r="I185" s="151">
        <v>1.39</v>
      </c>
      <c r="J185" s="151">
        <v>1.68</v>
      </c>
      <c r="K185" s="151">
        <v>1.64</v>
      </c>
      <c r="L185" s="151">
        <v>1.65</v>
      </c>
      <c r="M185" s="151">
        <v>1.96</v>
      </c>
      <c r="N185" s="151">
        <v>2.11</v>
      </c>
      <c r="O185" s="151">
        <v>2.06</v>
      </c>
      <c r="P185" s="151">
        <v>2.08</v>
      </c>
      <c r="Q185" s="151">
        <v>1.24</v>
      </c>
      <c r="R185" s="151">
        <v>3</v>
      </c>
      <c r="S185" s="151">
        <v>2.93</v>
      </c>
      <c r="T185" s="151">
        <v>2.96</v>
      </c>
      <c r="U185" s="151">
        <v>2.84</v>
      </c>
      <c r="V185" s="151">
        <v>3.34</v>
      </c>
      <c r="W185" s="151">
        <v>3.0895600000000001</v>
      </c>
      <c r="X185" s="151">
        <v>2.81</v>
      </c>
      <c r="Y185" s="151">
        <v>2.96</v>
      </c>
      <c r="Z185" s="151">
        <v>3.19</v>
      </c>
      <c r="AA185" s="151">
        <v>2.85</v>
      </c>
      <c r="AB185" s="151">
        <v>3.01</v>
      </c>
      <c r="AC185" s="151">
        <v>3.07</v>
      </c>
      <c r="AD185" s="151">
        <v>3.33</v>
      </c>
      <c r="AE185" s="151">
        <v>3.31</v>
      </c>
      <c r="AF185" s="151">
        <v>2.8978299999999999</v>
      </c>
      <c r="AG185" s="151">
        <v>3.63076</v>
      </c>
      <c r="AH185" s="151">
        <v>2.72</v>
      </c>
      <c r="AI185" s="151">
        <v>3.2277200000000001</v>
      </c>
      <c r="AJ185" s="151">
        <v>2.2000000000000002</v>
      </c>
      <c r="AK185" s="151">
        <v>2.17</v>
      </c>
      <c r="AL185" s="151">
        <v>2.59</v>
      </c>
      <c r="AM185" s="151">
        <v>2.4300000000000002</v>
      </c>
      <c r="AN185" s="151">
        <v>2.5099999999999998</v>
      </c>
      <c r="AO185" s="151">
        <v>2.59</v>
      </c>
      <c r="AP185" s="151">
        <v>2.7033399999999999</v>
      </c>
      <c r="AQ185" s="151">
        <v>2.69</v>
      </c>
      <c r="AR185" s="151">
        <v>2.29</v>
      </c>
      <c r="AS185" s="151">
        <v>2.3035899999999998</v>
      </c>
      <c r="AT185" s="151">
        <v>2.5499999999999998</v>
      </c>
      <c r="AU185" s="151">
        <v>2.61</v>
      </c>
      <c r="AV185" s="151">
        <v>2.96</v>
      </c>
      <c r="AW185" s="151">
        <v>2.38</v>
      </c>
      <c r="AX185" s="151">
        <v>2.27264</v>
      </c>
      <c r="AY185" s="151">
        <v>2.35</v>
      </c>
      <c r="AZ185" s="151">
        <v>2.19</v>
      </c>
      <c r="BA185" s="76"/>
      <c r="BB185" s="76"/>
      <c r="BC185" s="76"/>
      <c r="BD185" s="76"/>
      <c r="BE185" s="76"/>
      <c r="BF185" s="76"/>
      <c r="BG185" s="76"/>
      <c r="BH185" s="76"/>
      <c r="BI185" s="76"/>
      <c r="BJ185" s="76"/>
      <c r="BK185" s="76"/>
      <c r="BL185" s="76"/>
      <c r="BM185" s="76"/>
      <c r="BN185" s="76"/>
      <c r="BO185" s="76"/>
      <c r="BP185" s="76"/>
      <c r="BQ185" s="10"/>
      <c r="BR185" s="10"/>
      <c r="BS185" s="10"/>
    </row>
    <row r="186" spans="1:71" ht="16.5" hidden="1" customHeight="1" x14ac:dyDescent="0.3">
      <c r="A186" s="151" t="s">
        <v>1114</v>
      </c>
      <c r="B186" s="151">
        <v>1.73</v>
      </c>
      <c r="C186" s="151">
        <v>2.14</v>
      </c>
      <c r="D186" s="151">
        <v>1.53</v>
      </c>
      <c r="E186" s="151">
        <v>0.14000000000000001</v>
      </c>
      <c r="F186" s="151">
        <v>1.54</v>
      </c>
      <c r="G186" s="151">
        <v>1.42</v>
      </c>
      <c r="H186" s="151">
        <v>1.41</v>
      </c>
      <c r="I186" s="151">
        <v>1.39</v>
      </c>
      <c r="J186" s="151">
        <v>1.68</v>
      </c>
      <c r="K186" s="151">
        <v>1.64</v>
      </c>
      <c r="L186" s="151">
        <v>1.65</v>
      </c>
      <c r="M186" s="151">
        <v>1.96</v>
      </c>
      <c r="N186" s="151">
        <v>2.11</v>
      </c>
      <c r="O186" s="151">
        <v>2.06</v>
      </c>
      <c r="P186" s="151">
        <v>2.08</v>
      </c>
      <c r="Q186" s="151">
        <v>1.24</v>
      </c>
      <c r="R186" s="151">
        <v>3</v>
      </c>
      <c r="S186" s="151">
        <v>2.93</v>
      </c>
      <c r="T186" s="151">
        <v>2.96</v>
      </c>
      <c r="U186" s="151">
        <v>2.84</v>
      </c>
      <c r="V186" s="151">
        <v>3.34</v>
      </c>
      <c r="W186" s="151">
        <v>3.0895600000000001</v>
      </c>
      <c r="X186" s="151">
        <v>2.81</v>
      </c>
      <c r="Y186" s="151">
        <v>2.96</v>
      </c>
      <c r="Z186" s="151">
        <v>3.19</v>
      </c>
      <c r="AA186" s="151">
        <v>2.85</v>
      </c>
      <c r="AB186" s="151">
        <v>3.01</v>
      </c>
      <c r="AC186" s="151">
        <v>3.07</v>
      </c>
      <c r="AD186" s="151">
        <v>3.33</v>
      </c>
      <c r="AE186" s="151">
        <v>3.31</v>
      </c>
      <c r="AF186" s="151">
        <v>2.8992399999999998</v>
      </c>
      <c r="AG186" s="151">
        <v>3.63076</v>
      </c>
      <c r="AH186" s="151">
        <v>2.72</v>
      </c>
      <c r="AI186" s="151">
        <v>3.2277200000000001</v>
      </c>
      <c r="AJ186" s="151">
        <v>2.2000000000000002</v>
      </c>
      <c r="AK186" s="151">
        <v>2.17</v>
      </c>
      <c r="AL186" s="151">
        <v>2.59</v>
      </c>
      <c r="AM186" s="151">
        <v>2.4300000000000002</v>
      </c>
      <c r="AN186" s="151">
        <v>2.5099999999999998</v>
      </c>
      <c r="AO186" s="151">
        <v>2.59</v>
      </c>
      <c r="AP186" s="151">
        <v>2.7033399999999999</v>
      </c>
      <c r="AQ186" s="151">
        <v>2.69</v>
      </c>
      <c r="AR186" s="151">
        <v>2.29</v>
      </c>
      <c r="AS186" s="151">
        <v>2.3035899999999998</v>
      </c>
      <c r="AT186" s="151">
        <v>2.5499999999999998</v>
      </c>
      <c r="AU186" s="151">
        <v>2.61</v>
      </c>
      <c r="AV186" s="151">
        <v>2.96</v>
      </c>
      <c r="AW186" s="151">
        <v>2.38</v>
      </c>
      <c r="AX186" s="151">
        <v>2.27264</v>
      </c>
      <c r="AY186" s="151">
        <v>2.35</v>
      </c>
      <c r="AZ186" s="151">
        <v>2.19</v>
      </c>
      <c r="BA186" s="76"/>
      <c r="BB186" s="76"/>
      <c r="BC186" s="76"/>
      <c r="BD186" s="76"/>
      <c r="BE186" s="76"/>
      <c r="BF186" s="76"/>
      <c r="BG186" s="76"/>
      <c r="BH186" s="76"/>
      <c r="BI186" s="76"/>
      <c r="BJ186" s="76"/>
      <c r="BK186" s="76"/>
      <c r="BL186" s="76"/>
      <c r="BM186" s="76"/>
      <c r="BN186" s="76"/>
      <c r="BO186" s="76"/>
      <c r="BP186" s="76"/>
      <c r="BQ186" s="10"/>
      <c r="BR186" s="10"/>
      <c r="BS186" s="10"/>
    </row>
    <row r="187" spans="1:71" ht="16.5" hidden="1" customHeight="1" x14ac:dyDescent="0.3">
      <c r="A187" s="151"/>
      <c r="B187" s="151"/>
      <c r="C187" s="151"/>
      <c r="D187" s="151"/>
      <c r="E187" s="151"/>
      <c r="F187" s="151"/>
      <c r="G187" s="151"/>
      <c r="H187" s="151"/>
      <c r="I187" s="151"/>
      <c r="J187" s="151"/>
      <c r="K187" s="151"/>
      <c r="L187" s="151"/>
      <c r="M187" s="151"/>
      <c r="N187" s="151"/>
      <c r="O187" s="151"/>
      <c r="P187" s="151"/>
      <c r="Q187" s="151"/>
      <c r="R187" s="151"/>
      <c r="S187" s="151"/>
      <c r="T187" s="151"/>
      <c r="U187" s="151"/>
      <c r="V187" s="151"/>
      <c r="W187" s="151"/>
      <c r="X187" s="151"/>
      <c r="Y187" s="151"/>
      <c r="Z187" s="151"/>
      <c r="AA187" s="151"/>
      <c r="AB187" s="151"/>
      <c r="AC187" s="151"/>
      <c r="AD187" s="151"/>
      <c r="AE187" s="151"/>
      <c r="AF187" s="151"/>
      <c r="AG187" s="151"/>
      <c r="AH187" s="151"/>
      <c r="AI187" s="151"/>
      <c r="AJ187" s="151"/>
      <c r="AK187" s="151"/>
      <c r="AL187" s="151"/>
      <c r="AM187" s="151"/>
      <c r="AN187" s="151"/>
      <c r="AO187" s="151"/>
      <c r="AP187" s="151"/>
      <c r="AQ187" s="151"/>
      <c r="AR187" s="151"/>
      <c r="AS187" s="151"/>
      <c r="AT187" s="151"/>
      <c r="AU187" s="151"/>
      <c r="AV187" s="151"/>
      <c r="AW187" s="151"/>
      <c r="AX187" s="151"/>
      <c r="AY187" s="151"/>
      <c r="AZ187" s="151"/>
      <c r="BA187" s="76"/>
      <c r="BB187" s="76"/>
      <c r="BC187" s="76"/>
      <c r="BD187" s="76"/>
      <c r="BE187" s="76"/>
      <c r="BF187" s="76"/>
      <c r="BG187" s="76"/>
      <c r="BH187" s="76"/>
      <c r="BI187" s="76"/>
      <c r="BJ187" s="76"/>
      <c r="BK187" s="76"/>
      <c r="BL187" s="76"/>
      <c r="BM187" s="76"/>
      <c r="BN187" s="76"/>
      <c r="BO187" s="76"/>
      <c r="BP187" s="76"/>
      <c r="BQ187" s="10"/>
      <c r="BR187" s="10"/>
      <c r="BS187" s="10"/>
    </row>
    <row r="188" spans="1:71" ht="16.5" hidden="1" customHeight="1" x14ac:dyDescent="0.3">
      <c r="A188" s="151" t="s">
        <v>833</v>
      </c>
      <c r="B188" s="151"/>
      <c r="C188" s="151"/>
      <c r="D188" s="151"/>
      <c r="E188" s="151"/>
      <c r="F188" s="151"/>
      <c r="G188" s="151"/>
      <c r="H188" s="151"/>
      <c r="I188" s="151"/>
      <c r="J188" s="151"/>
      <c r="K188" s="151"/>
      <c r="L188" s="151"/>
      <c r="M188" s="151"/>
      <c r="N188" s="151"/>
      <c r="O188" s="151"/>
      <c r="P188" s="151"/>
      <c r="Q188" s="151"/>
      <c r="R188" s="151"/>
      <c r="S188" s="151"/>
      <c r="T188" s="151"/>
      <c r="U188" s="151"/>
      <c r="V188" s="151"/>
      <c r="W188" s="151"/>
      <c r="X188" s="151"/>
      <c r="Y188" s="151"/>
      <c r="Z188" s="151"/>
      <c r="AA188" s="151"/>
      <c r="AB188" s="151"/>
      <c r="AC188" s="151"/>
      <c r="AD188" s="151"/>
      <c r="AE188" s="151"/>
      <c r="AF188" s="151"/>
      <c r="AG188" s="151"/>
      <c r="AH188" s="151"/>
      <c r="AI188" s="151"/>
      <c r="AJ188" s="151"/>
      <c r="AK188" s="151"/>
      <c r="AL188" s="151"/>
      <c r="AM188" s="151"/>
      <c r="AN188" s="151"/>
      <c r="AO188" s="151"/>
      <c r="AP188" s="151"/>
      <c r="AQ188" s="151"/>
      <c r="AR188" s="151"/>
      <c r="AS188" s="151"/>
      <c r="AT188" s="151"/>
      <c r="AU188" s="151"/>
      <c r="AV188" s="151"/>
      <c r="AW188" s="151"/>
      <c r="AX188" s="151"/>
      <c r="AY188" s="151"/>
      <c r="AZ188" s="151"/>
      <c r="BA188" s="76"/>
      <c r="BB188" s="76"/>
      <c r="BC188" s="76"/>
      <c r="BD188" s="76"/>
      <c r="BE188" s="76"/>
      <c r="BF188" s="76"/>
      <c r="BG188" s="76"/>
      <c r="BH188" s="76"/>
      <c r="BI188" s="76"/>
      <c r="BJ188" s="76"/>
      <c r="BK188" s="76"/>
      <c r="BL188" s="76"/>
      <c r="BM188" s="76"/>
      <c r="BN188" s="76"/>
      <c r="BO188" s="76"/>
      <c r="BP188" s="76"/>
      <c r="BQ188" s="10"/>
      <c r="BR188" s="10"/>
      <c r="BS188" s="10"/>
    </row>
    <row r="189" spans="1:71" ht="16.5" hidden="1" customHeight="1" x14ac:dyDescent="0.3">
      <c r="A189" s="151" t="s">
        <v>830</v>
      </c>
      <c r="B189" s="151">
        <v>0</v>
      </c>
      <c r="C189" s="151">
        <v>0</v>
      </c>
      <c r="D189" s="151">
        <v>0</v>
      </c>
      <c r="E189" s="151">
        <v>0</v>
      </c>
      <c r="F189" s="151">
        <v>0</v>
      </c>
      <c r="G189" s="151">
        <v>0</v>
      </c>
      <c r="H189" s="151">
        <v>0</v>
      </c>
      <c r="I189" s="151">
        <v>0</v>
      </c>
      <c r="J189" s="151">
        <v>0</v>
      </c>
      <c r="K189" s="151">
        <v>0</v>
      </c>
      <c r="L189" s="151">
        <v>0</v>
      </c>
      <c r="M189" s="151">
        <v>0</v>
      </c>
      <c r="N189" s="151">
        <v>6285696</v>
      </c>
      <c r="O189" s="151">
        <v>6151166</v>
      </c>
      <c r="P189" s="151">
        <v>6211036</v>
      </c>
      <c r="Q189" s="151">
        <v>3696525.96</v>
      </c>
      <c r="R189" s="151">
        <v>8960910</v>
      </c>
      <c r="S189" s="151">
        <v>8741167</v>
      </c>
      <c r="T189" s="151">
        <v>8810039</v>
      </c>
      <c r="U189" s="151">
        <v>8386963.3789999997</v>
      </c>
      <c r="V189" s="151">
        <v>9925517</v>
      </c>
      <c r="W189" s="151">
        <v>9185542</v>
      </c>
      <c r="X189" s="151">
        <v>8319326</v>
      </c>
      <c r="Y189" s="151">
        <v>8799616.9149999991</v>
      </c>
      <c r="Z189" s="151">
        <v>9473561</v>
      </c>
      <c r="AA189" s="151">
        <v>8469961</v>
      </c>
      <c r="AB189" s="151">
        <v>8948690</v>
      </c>
      <c r="AC189" s="151">
        <v>9110961.3210000005</v>
      </c>
      <c r="AD189" s="151">
        <v>9896681</v>
      </c>
      <c r="AE189" s="151">
        <v>9845559</v>
      </c>
      <c r="AF189" s="151">
        <v>8614109</v>
      </c>
      <c r="AG189" s="151">
        <v>10798502.902000001</v>
      </c>
      <c r="AH189" s="151">
        <v>8072532</v>
      </c>
      <c r="AI189" s="151">
        <v>9596183</v>
      </c>
      <c r="AJ189" s="151">
        <v>6546815</v>
      </c>
      <c r="AK189" s="151">
        <v>6474114.3210000005</v>
      </c>
      <c r="AL189" s="151">
        <v>7692376</v>
      </c>
      <c r="AM189" s="151">
        <v>7214941</v>
      </c>
      <c r="AN189" s="151">
        <v>7468597</v>
      </c>
      <c r="AO189" s="151">
        <v>7702009.3859999999</v>
      </c>
      <c r="AP189" s="151">
        <v>8048131</v>
      </c>
      <c r="AQ189" s="151">
        <v>8024024</v>
      </c>
      <c r="AR189" s="151">
        <v>6801377</v>
      </c>
      <c r="AS189" s="151">
        <v>6840572.96</v>
      </c>
      <c r="AT189" s="151">
        <v>7571021</v>
      </c>
      <c r="AU189" s="151">
        <v>7754451</v>
      </c>
      <c r="AV189" s="151">
        <v>8801281</v>
      </c>
      <c r="AW189" s="151">
        <v>7065766.5130000003</v>
      </c>
      <c r="AX189" s="151">
        <v>6756962</v>
      </c>
      <c r="AY189" s="151">
        <v>7000546</v>
      </c>
      <c r="AZ189" s="151">
        <v>6514748</v>
      </c>
      <c r="BA189" s="76"/>
      <c r="BB189" s="76"/>
      <c r="BC189" s="76"/>
      <c r="BD189" s="76"/>
      <c r="BE189" s="76"/>
      <c r="BF189" s="76"/>
      <c r="BG189" s="76"/>
      <c r="BH189" s="76"/>
      <c r="BI189" s="76"/>
      <c r="BJ189" s="76"/>
      <c r="BK189" s="76"/>
      <c r="BL189" s="76"/>
      <c r="BM189" s="76"/>
      <c r="BN189" s="76"/>
      <c r="BO189" s="76"/>
      <c r="BP189" s="76"/>
      <c r="BQ189" s="10"/>
      <c r="BR189" s="10"/>
      <c r="BS189" s="10"/>
    </row>
    <row r="190" spans="1:71" ht="16.5" hidden="1" customHeight="1" x14ac:dyDescent="0.3">
      <c r="A190" s="151" t="s">
        <v>1048</v>
      </c>
      <c r="B190" s="151">
        <v>0</v>
      </c>
      <c r="C190" s="151">
        <v>0</v>
      </c>
      <c r="D190" s="151">
        <v>0</v>
      </c>
      <c r="E190" s="151">
        <v>0</v>
      </c>
      <c r="F190" s="151">
        <v>0</v>
      </c>
      <c r="G190" s="151">
        <v>0</v>
      </c>
      <c r="H190" s="151">
        <v>0</v>
      </c>
      <c r="I190" s="151">
        <v>0</v>
      </c>
      <c r="J190" s="151">
        <v>0</v>
      </c>
      <c r="K190" s="151">
        <v>0</v>
      </c>
      <c r="L190" s="151">
        <v>0</v>
      </c>
      <c r="M190" s="151">
        <v>0</v>
      </c>
      <c r="N190" s="151">
        <v>-326</v>
      </c>
      <c r="O190" s="151">
        <v>-480</v>
      </c>
      <c r="P190" s="151">
        <v>335</v>
      </c>
      <c r="Q190" s="151">
        <v>1664.85</v>
      </c>
      <c r="R190" s="151">
        <v>-2414</v>
      </c>
      <c r="S190" s="151">
        <v>1458</v>
      </c>
      <c r="T190" s="151">
        <v>503</v>
      </c>
      <c r="U190" s="151">
        <v>1736.6790000000001</v>
      </c>
      <c r="V190" s="151">
        <v>-405</v>
      </c>
      <c r="W190" s="151">
        <v>-2394</v>
      </c>
      <c r="X190" s="151">
        <v>-773</v>
      </c>
      <c r="Y190" s="151">
        <v>6436.1859999999997</v>
      </c>
      <c r="Z190" s="151">
        <v>3223</v>
      </c>
      <c r="AA190" s="151">
        <v>-1967</v>
      </c>
      <c r="AB190" s="151">
        <v>-1688</v>
      </c>
      <c r="AC190" s="151">
        <v>2860.2049999999999</v>
      </c>
      <c r="AD190" s="151">
        <v>2722</v>
      </c>
      <c r="AE190" s="151">
        <v>-1937</v>
      </c>
      <c r="AF190" s="151">
        <v>-7220</v>
      </c>
      <c r="AG190" s="151">
        <v>-1296.308</v>
      </c>
      <c r="AH190" s="151">
        <v>0</v>
      </c>
      <c r="AI190" s="151">
        <v>0</v>
      </c>
      <c r="AJ190" s="151">
        <v>0</v>
      </c>
      <c r="AK190" s="151">
        <v>0</v>
      </c>
      <c r="AL190" s="151">
        <v>0</v>
      </c>
      <c r="AM190" s="151">
        <v>0</v>
      </c>
      <c r="AN190" s="151">
        <v>0</v>
      </c>
      <c r="AO190" s="151">
        <v>0</v>
      </c>
      <c r="AP190" s="151">
        <v>0</v>
      </c>
      <c r="AQ190" s="151">
        <v>0</v>
      </c>
      <c r="AR190" s="151">
        <v>0</v>
      </c>
      <c r="AS190" s="151">
        <v>0</v>
      </c>
      <c r="AT190" s="151">
        <v>0</v>
      </c>
      <c r="AU190" s="151">
        <v>0</v>
      </c>
      <c r="AV190" s="151">
        <v>0</v>
      </c>
      <c r="AW190" s="151">
        <v>0</v>
      </c>
      <c r="AX190" s="151">
        <v>0</v>
      </c>
      <c r="AY190" s="151">
        <v>0</v>
      </c>
      <c r="AZ190" s="151">
        <v>0</v>
      </c>
      <c r="BA190" s="76"/>
      <c r="BB190" s="76"/>
      <c r="BC190" s="76"/>
      <c r="BD190" s="76"/>
      <c r="BE190" s="76"/>
      <c r="BF190" s="76"/>
      <c r="BG190" s="76"/>
      <c r="BH190" s="76"/>
      <c r="BI190" s="76"/>
      <c r="BJ190" s="76"/>
      <c r="BK190" s="76"/>
      <c r="BL190" s="76"/>
      <c r="BM190" s="76"/>
      <c r="BN190" s="76"/>
      <c r="BO190" s="76"/>
      <c r="BP190" s="76"/>
      <c r="BQ190" s="10"/>
      <c r="BR190" s="10"/>
      <c r="BS190" s="10"/>
    </row>
    <row r="191" spans="1:71" ht="16.5" hidden="1" customHeight="1" x14ac:dyDescent="0.3">
      <c r="A191" s="151" t="s">
        <v>834</v>
      </c>
      <c r="B191" s="151">
        <v>0</v>
      </c>
      <c r="C191" s="151">
        <v>0</v>
      </c>
      <c r="D191" s="151">
        <v>0</v>
      </c>
      <c r="E191" s="151">
        <v>0</v>
      </c>
      <c r="F191" s="151">
        <v>0</v>
      </c>
      <c r="G191" s="151">
        <v>0</v>
      </c>
      <c r="H191" s="151">
        <v>0</v>
      </c>
      <c r="I191" s="151">
        <v>0</v>
      </c>
      <c r="J191" s="151">
        <v>0</v>
      </c>
      <c r="K191" s="151">
        <v>0</v>
      </c>
      <c r="L191" s="151">
        <v>0</v>
      </c>
      <c r="M191" s="151">
        <v>0</v>
      </c>
      <c r="N191" s="151">
        <v>0</v>
      </c>
      <c r="O191" s="151">
        <v>0</v>
      </c>
      <c r="P191" s="151">
        <v>0</v>
      </c>
      <c r="Q191" s="151">
        <v>0</v>
      </c>
      <c r="R191" s="151">
        <v>0</v>
      </c>
      <c r="S191" s="151">
        <v>0</v>
      </c>
      <c r="T191" s="151">
        <v>0</v>
      </c>
      <c r="U191" s="151">
        <v>-180764.1225</v>
      </c>
      <c r="V191" s="151">
        <v>0</v>
      </c>
      <c r="W191" s="151">
        <v>0</v>
      </c>
      <c r="X191" s="151">
        <v>0</v>
      </c>
      <c r="Y191" s="151">
        <v>0</v>
      </c>
      <c r="Z191" s="151">
        <v>0</v>
      </c>
      <c r="AA191" s="151">
        <v>0</v>
      </c>
      <c r="AB191" s="151">
        <v>0</v>
      </c>
      <c r="AC191" s="151">
        <v>0</v>
      </c>
      <c r="AD191" s="151">
        <v>0</v>
      </c>
      <c r="AE191" s="151">
        <v>0</v>
      </c>
      <c r="AF191" s="151">
        <v>0</v>
      </c>
      <c r="AG191" s="151">
        <v>-126835.92775</v>
      </c>
      <c r="AH191" s="151">
        <v>0</v>
      </c>
      <c r="AI191" s="151">
        <v>0</v>
      </c>
      <c r="AJ191" s="151">
        <v>0</v>
      </c>
      <c r="AK191" s="151">
        <v>0</v>
      </c>
      <c r="AL191" s="151">
        <v>0</v>
      </c>
      <c r="AM191" s="151">
        <v>0</v>
      </c>
      <c r="AN191" s="151">
        <v>0</v>
      </c>
      <c r="AO191" s="151">
        <v>204129.22824999999</v>
      </c>
      <c r="AP191" s="151">
        <v>0</v>
      </c>
      <c r="AQ191" s="151">
        <v>0</v>
      </c>
      <c r="AR191" s="151">
        <v>0</v>
      </c>
      <c r="AS191" s="151">
        <v>0</v>
      </c>
      <c r="AT191" s="151">
        <v>0</v>
      </c>
      <c r="AU191" s="151">
        <v>0</v>
      </c>
      <c r="AV191" s="151">
        <v>0</v>
      </c>
      <c r="AW191" s="151">
        <v>69910.808000000005</v>
      </c>
      <c r="AX191" s="151">
        <v>0</v>
      </c>
      <c r="AY191" s="151">
        <v>0</v>
      </c>
      <c r="AZ191" s="151">
        <v>0</v>
      </c>
      <c r="BA191" s="76"/>
      <c r="BB191" s="76"/>
      <c r="BC191" s="76"/>
      <c r="BD191" s="76"/>
      <c r="BE191" s="76"/>
      <c r="BF191" s="76"/>
      <c r="BG191" s="76"/>
      <c r="BH191" s="76"/>
      <c r="BI191" s="76"/>
      <c r="BJ191" s="76"/>
      <c r="BK191" s="76"/>
      <c r="BL191" s="76"/>
      <c r="BM191" s="76"/>
      <c r="BN191" s="76"/>
      <c r="BO191" s="76"/>
      <c r="BP191" s="76"/>
      <c r="BQ191" s="10"/>
      <c r="BR191" s="10"/>
      <c r="BS191" s="10"/>
    </row>
    <row r="192" spans="1:71" ht="16.5" hidden="1" customHeight="1" x14ac:dyDescent="0.3">
      <c r="A192" s="151" t="s">
        <v>1115</v>
      </c>
      <c r="B192" s="151">
        <v>0</v>
      </c>
      <c r="C192" s="151">
        <v>0</v>
      </c>
      <c r="D192" s="151">
        <v>0</v>
      </c>
      <c r="E192" s="151">
        <v>0</v>
      </c>
      <c r="F192" s="151">
        <v>0</v>
      </c>
      <c r="G192" s="151">
        <v>0</v>
      </c>
      <c r="H192" s="151">
        <v>0</v>
      </c>
      <c r="I192" s="151">
        <v>0</v>
      </c>
      <c r="J192" s="151">
        <v>0</v>
      </c>
      <c r="K192" s="151">
        <v>0</v>
      </c>
      <c r="L192" s="151">
        <v>0</v>
      </c>
      <c r="M192" s="151">
        <v>0</v>
      </c>
      <c r="N192" s="151">
        <v>0</v>
      </c>
      <c r="O192" s="151">
        <v>0</v>
      </c>
      <c r="P192" s="151">
        <v>0</v>
      </c>
      <c r="Q192" s="151">
        <v>0</v>
      </c>
      <c r="R192" s="151">
        <v>0</v>
      </c>
      <c r="S192" s="151">
        <v>0</v>
      </c>
      <c r="T192" s="151">
        <v>0</v>
      </c>
      <c r="U192" s="151">
        <v>0</v>
      </c>
      <c r="V192" s="151">
        <v>0</v>
      </c>
      <c r="W192" s="151">
        <v>0</v>
      </c>
      <c r="X192" s="151">
        <v>0</v>
      </c>
      <c r="Y192" s="151">
        <v>0</v>
      </c>
      <c r="Z192" s="151">
        <v>0</v>
      </c>
      <c r="AA192" s="151">
        <v>0</v>
      </c>
      <c r="AB192" s="151">
        <v>0</v>
      </c>
      <c r="AC192" s="151">
        <v>0</v>
      </c>
      <c r="AD192" s="151">
        <v>0</v>
      </c>
      <c r="AE192" s="151">
        <v>0</v>
      </c>
      <c r="AF192" s="151">
        <v>0</v>
      </c>
      <c r="AG192" s="151">
        <v>0</v>
      </c>
      <c r="AH192" s="151">
        <v>0</v>
      </c>
      <c r="AI192" s="151">
        <v>0</v>
      </c>
      <c r="AJ192" s="151">
        <v>0</v>
      </c>
      <c r="AK192" s="151">
        <v>0</v>
      </c>
      <c r="AL192" s="151">
        <v>0</v>
      </c>
      <c r="AM192" s="151">
        <v>0</v>
      </c>
      <c r="AN192" s="151">
        <v>0</v>
      </c>
      <c r="AO192" s="151">
        <v>0</v>
      </c>
      <c r="AP192" s="151">
        <v>0</v>
      </c>
      <c r="AQ192" s="151">
        <v>0</v>
      </c>
      <c r="AR192" s="151">
        <v>0</v>
      </c>
      <c r="AS192" s="151">
        <v>0</v>
      </c>
      <c r="AT192" s="151">
        <v>0</v>
      </c>
      <c r="AU192" s="151">
        <v>0</v>
      </c>
      <c r="AV192" s="151">
        <v>0</v>
      </c>
      <c r="AW192" s="151">
        <v>0</v>
      </c>
      <c r="AX192" s="151">
        <v>-192839</v>
      </c>
      <c r="AY192" s="151">
        <v>-102029</v>
      </c>
      <c r="AZ192" s="151">
        <v>61491</v>
      </c>
      <c r="BA192" s="76"/>
      <c r="BB192" s="76"/>
      <c r="BC192" s="76"/>
      <c r="BD192" s="76"/>
      <c r="BE192" s="76"/>
      <c r="BF192" s="76"/>
      <c r="BG192" s="76"/>
      <c r="BH192" s="76"/>
      <c r="BI192" s="76"/>
      <c r="BJ192" s="76"/>
      <c r="BK192" s="76"/>
      <c r="BL192" s="76"/>
      <c r="BM192" s="76"/>
      <c r="BN192" s="76"/>
      <c r="BO192" s="76"/>
      <c r="BP192" s="76"/>
      <c r="BQ192" s="10"/>
      <c r="BR192" s="10"/>
      <c r="BS192" s="10"/>
    </row>
    <row r="193" spans="1:71" ht="16.5" hidden="1" customHeight="1" x14ac:dyDescent="0.3">
      <c r="A193" s="151" t="s">
        <v>1116</v>
      </c>
      <c r="B193" s="151">
        <v>0</v>
      </c>
      <c r="C193" s="151">
        <v>0</v>
      </c>
      <c r="D193" s="151">
        <v>0</v>
      </c>
      <c r="E193" s="151">
        <v>0</v>
      </c>
      <c r="F193" s="151">
        <v>0</v>
      </c>
      <c r="G193" s="151">
        <v>0</v>
      </c>
      <c r="H193" s="151">
        <v>0</v>
      </c>
      <c r="I193" s="151">
        <v>0</v>
      </c>
      <c r="J193" s="151">
        <v>0</v>
      </c>
      <c r="K193" s="151">
        <v>0</v>
      </c>
      <c r="L193" s="151">
        <v>0</v>
      </c>
      <c r="M193" s="151">
        <v>0</v>
      </c>
      <c r="N193" s="151">
        <v>0</v>
      </c>
      <c r="O193" s="151">
        <v>0</v>
      </c>
      <c r="P193" s="151">
        <v>0</v>
      </c>
      <c r="Q193" s="151">
        <v>0</v>
      </c>
      <c r="R193" s="151">
        <v>0</v>
      </c>
      <c r="S193" s="151">
        <v>0</v>
      </c>
      <c r="T193" s="151">
        <v>0</v>
      </c>
      <c r="U193" s="151">
        <v>35559.6495</v>
      </c>
      <c r="V193" s="151">
        <v>0</v>
      </c>
      <c r="W193" s="151">
        <v>0</v>
      </c>
      <c r="X193" s="151">
        <v>0</v>
      </c>
      <c r="Y193" s="151">
        <v>0</v>
      </c>
      <c r="Z193" s="151">
        <v>0</v>
      </c>
      <c r="AA193" s="151">
        <v>0</v>
      </c>
      <c r="AB193" s="151">
        <v>0</v>
      </c>
      <c r="AC193" s="151">
        <v>0</v>
      </c>
      <c r="AD193" s="151">
        <v>0</v>
      </c>
      <c r="AE193" s="151">
        <v>0</v>
      </c>
      <c r="AF193" s="151">
        <v>0</v>
      </c>
      <c r="AG193" s="151">
        <v>0</v>
      </c>
      <c r="AH193" s="151">
        <v>0</v>
      </c>
      <c r="AI193" s="151">
        <v>0</v>
      </c>
      <c r="AJ193" s="151">
        <v>0</v>
      </c>
      <c r="AK193" s="151">
        <v>0</v>
      </c>
      <c r="AL193" s="151">
        <v>0</v>
      </c>
      <c r="AM193" s="151">
        <v>0</v>
      </c>
      <c r="AN193" s="151">
        <v>0</v>
      </c>
      <c r="AO193" s="151">
        <v>0</v>
      </c>
      <c r="AP193" s="151">
        <v>0</v>
      </c>
      <c r="AQ193" s="151">
        <v>0</v>
      </c>
      <c r="AR193" s="151">
        <v>0</v>
      </c>
      <c r="AS193" s="151">
        <v>0</v>
      </c>
      <c r="AT193" s="151">
        <v>0</v>
      </c>
      <c r="AU193" s="151">
        <v>0</v>
      </c>
      <c r="AV193" s="151">
        <v>0</v>
      </c>
      <c r="AW193" s="151">
        <v>-13944.519749999999</v>
      </c>
      <c r="AX193" s="151">
        <v>38568</v>
      </c>
      <c r="AY193" s="151">
        <v>20406</v>
      </c>
      <c r="AZ193" s="151">
        <v>-12298</v>
      </c>
      <c r="BA193" s="76"/>
      <c r="BB193" s="76"/>
      <c r="BC193" s="76"/>
      <c r="BD193" s="76"/>
      <c r="BE193" s="76"/>
      <c r="BF193" s="76"/>
      <c r="BG193" s="76"/>
      <c r="BH193" s="76"/>
      <c r="BI193" s="76"/>
      <c r="BJ193" s="76"/>
      <c r="BK193" s="76"/>
      <c r="BL193" s="76"/>
      <c r="BM193" s="76"/>
      <c r="BN193" s="76"/>
      <c r="BO193" s="76"/>
      <c r="BP193" s="76"/>
      <c r="BQ193" s="10"/>
      <c r="BR193" s="10"/>
      <c r="BS193" s="10"/>
    </row>
    <row r="194" spans="1:71" ht="16.5" hidden="1" customHeight="1" x14ac:dyDescent="0.3">
      <c r="A194" s="151" t="s">
        <v>835</v>
      </c>
      <c r="B194" s="151">
        <v>0</v>
      </c>
      <c r="C194" s="151">
        <v>0</v>
      </c>
      <c r="D194" s="151">
        <v>0</v>
      </c>
      <c r="E194" s="151">
        <v>0</v>
      </c>
      <c r="F194" s="151">
        <v>0</v>
      </c>
      <c r="G194" s="151">
        <v>0</v>
      </c>
      <c r="H194" s="151">
        <v>0</v>
      </c>
      <c r="I194" s="151">
        <v>0</v>
      </c>
      <c r="J194" s="151">
        <v>0</v>
      </c>
      <c r="K194" s="151">
        <v>0</v>
      </c>
      <c r="L194" s="151">
        <v>0</v>
      </c>
      <c r="M194" s="151">
        <v>0</v>
      </c>
      <c r="N194" s="151">
        <v>6285370</v>
      </c>
      <c r="O194" s="151">
        <v>6150686</v>
      </c>
      <c r="P194" s="151">
        <v>6211371</v>
      </c>
      <c r="Q194" s="151">
        <v>3698190.81</v>
      </c>
      <c r="R194" s="151">
        <v>8958496</v>
      </c>
      <c r="S194" s="151">
        <v>8742625</v>
      </c>
      <c r="T194" s="151">
        <v>8810542</v>
      </c>
      <c r="U194" s="151">
        <v>7807882.1660000002</v>
      </c>
      <c r="V194" s="151">
        <v>9925112</v>
      </c>
      <c r="W194" s="151">
        <v>9183148</v>
      </c>
      <c r="X194" s="151">
        <v>8318553</v>
      </c>
      <c r="Y194" s="151">
        <v>8806053.1009999998</v>
      </c>
      <c r="Z194" s="151">
        <v>9476784</v>
      </c>
      <c r="AA194" s="151">
        <v>8467994</v>
      </c>
      <c r="AB194" s="151">
        <v>8947002</v>
      </c>
      <c r="AC194" s="151">
        <v>9113821.5260000005</v>
      </c>
      <c r="AD194" s="151">
        <v>9899403</v>
      </c>
      <c r="AE194" s="151">
        <v>9843622</v>
      </c>
      <c r="AF194" s="151">
        <v>8606889</v>
      </c>
      <c r="AG194" s="151">
        <v>10289862.882999999</v>
      </c>
      <c r="AH194" s="151">
        <v>8072532</v>
      </c>
      <c r="AI194" s="151">
        <v>9596183</v>
      </c>
      <c r="AJ194" s="151">
        <v>6546815</v>
      </c>
      <c r="AK194" s="151">
        <v>6474114.3210000005</v>
      </c>
      <c r="AL194" s="151">
        <v>7692376</v>
      </c>
      <c r="AM194" s="151">
        <v>7214941</v>
      </c>
      <c r="AN194" s="151">
        <v>7468597</v>
      </c>
      <c r="AO194" s="151">
        <v>8518526.2990000006</v>
      </c>
      <c r="AP194" s="151">
        <v>8048131</v>
      </c>
      <c r="AQ194" s="151">
        <v>8024024</v>
      </c>
      <c r="AR194" s="151">
        <v>6801377</v>
      </c>
      <c r="AS194" s="151">
        <v>6840572.96</v>
      </c>
      <c r="AT194" s="151">
        <v>7571021</v>
      </c>
      <c r="AU194" s="151">
        <v>7754451</v>
      </c>
      <c r="AV194" s="151">
        <v>8801281</v>
      </c>
      <c r="AW194" s="151">
        <v>7289631.6660000002</v>
      </c>
      <c r="AX194" s="151">
        <v>6602691</v>
      </c>
      <c r="AY194" s="151">
        <v>6918923</v>
      </c>
      <c r="AZ194" s="151">
        <v>6563941</v>
      </c>
      <c r="BA194" s="76"/>
      <c r="BB194" s="76"/>
      <c r="BC194" s="76"/>
      <c r="BD194" s="76"/>
      <c r="BE194" s="76"/>
      <c r="BF194" s="76"/>
      <c r="BG194" s="76"/>
      <c r="BH194" s="76"/>
      <c r="BI194" s="76"/>
      <c r="BJ194" s="76"/>
      <c r="BK194" s="76"/>
      <c r="BL194" s="76"/>
      <c r="BM194" s="76"/>
      <c r="BN194" s="76"/>
      <c r="BO194" s="76"/>
      <c r="BP194" s="76"/>
      <c r="BQ194" s="10"/>
      <c r="BR194" s="10"/>
      <c r="BS194" s="10"/>
    </row>
    <row r="195" spans="1:71" ht="16.5" hidden="1" customHeight="1" x14ac:dyDescent="0.3">
      <c r="A195" s="151" t="s">
        <v>836</v>
      </c>
      <c r="B195" s="151">
        <v>0</v>
      </c>
      <c r="C195" s="151">
        <v>0</v>
      </c>
      <c r="D195" s="151">
        <v>0</v>
      </c>
      <c r="E195" s="151">
        <v>0</v>
      </c>
      <c r="F195" s="151">
        <v>0</v>
      </c>
      <c r="G195" s="151">
        <v>0</v>
      </c>
      <c r="H195" s="151">
        <v>0</v>
      </c>
      <c r="I195" s="151">
        <v>0</v>
      </c>
      <c r="J195" s="151">
        <v>0</v>
      </c>
      <c r="K195" s="151">
        <v>0</v>
      </c>
      <c r="L195" s="151">
        <v>0</v>
      </c>
      <c r="M195" s="151">
        <v>0</v>
      </c>
      <c r="N195" s="151">
        <v>6268586</v>
      </c>
      <c r="O195" s="151">
        <v>6115804</v>
      </c>
      <c r="P195" s="151">
        <v>6171858</v>
      </c>
      <c r="Q195" s="151">
        <v>3662639.14</v>
      </c>
      <c r="R195" s="151">
        <v>8923552</v>
      </c>
      <c r="S195" s="151">
        <v>8714518</v>
      </c>
      <c r="T195" s="151">
        <v>8787107</v>
      </c>
      <c r="U195" s="151">
        <v>7875408.6749999998</v>
      </c>
      <c r="V195" s="151">
        <v>9922210</v>
      </c>
      <c r="W195" s="151">
        <v>9192230</v>
      </c>
      <c r="X195" s="151">
        <v>8340221</v>
      </c>
      <c r="Y195" s="151">
        <v>8822294.7750000004</v>
      </c>
      <c r="Z195" s="151">
        <v>9483726</v>
      </c>
      <c r="AA195" s="151">
        <v>8473365</v>
      </c>
      <c r="AB195" s="151">
        <v>8953772</v>
      </c>
      <c r="AC195" s="151">
        <v>9124709.0600000005</v>
      </c>
      <c r="AD195" s="151">
        <v>9899538</v>
      </c>
      <c r="AE195" s="151">
        <v>9846764</v>
      </c>
      <c r="AF195" s="151">
        <v>8608407</v>
      </c>
      <c r="AG195" s="151">
        <v>10282576.511</v>
      </c>
      <c r="AH195" s="151">
        <v>8072745</v>
      </c>
      <c r="AI195" s="151">
        <v>9596304</v>
      </c>
      <c r="AJ195" s="151">
        <v>6529416</v>
      </c>
      <c r="AK195" s="151">
        <v>6468073.4249999998</v>
      </c>
      <c r="AL195" s="151">
        <v>7692550</v>
      </c>
      <c r="AM195" s="151">
        <v>7215165</v>
      </c>
      <c r="AN195" s="151">
        <v>7468969</v>
      </c>
      <c r="AO195" s="151">
        <v>8517129.3699999992</v>
      </c>
      <c r="AP195" s="151">
        <v>8037299</v>
      </c>
      <c r="AQ195" s="151">
        <v>8005119</v>
      </c>
      <c r="AR195" s="151">
        <v>6800461</v>
      </c>
      <c r="AS195" s="151">
        <v>6839299.1399999997</v>
      </c>
      <c r="AT195" s="151">
        <v>7570026</v>
      </c>
      <c r="AU195" s="151">
        <v>7754154</v>
      </c>
      <c r="AV195" s="151">
        <v>8800454</v>
      </c>
      <c r="AW195" s="151">
        <v>7288678.4079999998</v>
      </c>
      <c r="AX195" s="151">
        <v>6601923</v>
      </c>
      <c r="AY195" s="151">
        <v>6919491</v>
      </c>
      <c r="AZ195" s="151">
        <v>6561864</v>
      </c>
      <c r="BA195" s="76"/>
      <c r="BB195" s="76"/>
      <c r="BC195" s="76"/>
      <c r="BD195" s="76"/>
      <c r="BE195" s="76"/>
      <c r="BF195" s="76"/>
      <c r="BG195" s="76"/>
      <c r="BH195" s="76"/>
      <c r="BI195" s="76"/>
      <c r="BJ195" s="76"/>
      <c r="BK195" s="76"/>
      <c r="BL195" s="76"/>
      <c r="BM195" s="76"/>
      <c r="BN195" s="76"/>
      <c r="BO195" s="76"/>
      <c r="BP195" s="76"/>
      <c r="BQ195" s="10"/>
      <c r="BR195" s="10"/>
      <c r="BS195" s="10"/>
    </row>
    <row r="196" spans="1:71" ht="16.5" hidden="1" customHeight="1" x14ac:dyDescent="0.3">
      <c r="A196" s="151" t="s">
        <v>1051</v>
      </c>
      <c r="B196" s="151">
        <v>0</v>
      </c>
      <c r="C196" s="151">
        <v>0</v>
      </c>
      <c r="D196" s="151">
        <v>0</v>
      </c>
      <c r="E196" s="151">
        <v>0</v>
      </c>
      <c r="F196" s="151">
        <v>0</v>
      </c>
      <c r="G196" s="151">
        <v>0</v>
      </c>
      <c r="H196" s="151">
        <v>0</v>
      </c>
      <c r="I196" s="151">
        <v>0</v>
      </c>
      <c r="J196" s="151">
        <v>0</v>
      </c>
      <c r="K196" s="151">
        <v>0</v>
      </c>
      <c r="L196" s="151">
        <v>0</v>
      </c>
      <c r="M196" s="151">
        <v>0</v>
      </c>
      <c r="N196" s="151">
        <v>16784</v>
      </c>
      <c r="O196" s="151">
        <v>34882</v>
      </c>
      <c r="P196" s="151">
        <v>39513</v>
      </c>
      <c r="Q196" s="151">
        <v>35551.67</v>
      </c>
      <c r="R196" s="151">
        <v>34944</v>
      </c>
      <c r="S196" s="151">
        <v>28107</v>
      </c>
      <c r="T196" s="151">
        <v>23435</v>
      </c>
      <c r="U196" s="151">
        <v>-67526.509000000005</v>
      </c>
      <c r="V196" s="151">
        <v>2902</v>
      </c>
      <c r="W196" s="151">
        <v>-9082</v>
      </c>
      <c r="X196" s="151">
        <v>-21668</v>
      </c>
      <c r="Y196" s="151">
        <v>-16241.674000000001</v>
      </c>
      <c r="Z196" s="151">
        <v>-6942</v>
      </c>
      <c r="AA196" s="151">
        <v>-5371</v>
      </c>
      <c r="AB196" s="151">
        <v>-6770</v>
      </c>
      <c r="AC196" s="151">
        <v>-10887.534</v>
      </c>
      <c r="AD196" s="151">
        <v>-135</v>
      </c>
      <c r="AE196" s="151">
        <v>-3142</v>
      </c>
      <c r="AF196" s="151">
        <v>-1518</v>
      </c>
      <c r="AG196" s="151">
        <v>7286.3720000000003</v>
      </c>
      <c r="AH196" s="151">
        <v>-213</v>
      </c>
      <c r="AI196" s="151">
        <v>-121</v>
      </c>
      <c r="AJ196" s="151">
        <v>17399</v>
      </c>
      <c r="AK196" s="151">
        <v>6040.8959999999997</v>
      </c>
      <c r="AL196" s="151">
        <v>-174</v>
      </c>
      <c r="AM196" s="151">
        <v>-224</v>
      </c>
      <c r="AN196" s="151">
        <v>-372</v>
      </c>
      <c r="AO196" s="151">
        <v>1396.9290000000001</v>
      </c>
      <c r="AP196" s="151">
        <v>10832</v>
      </c>
      <c r="AQ196" s="151">
        <v>18905</v>
      </c>
      <c r="AR196" s="151">
        <v>916</v>
      </c>
      <c r="AS196" s="151">
        <v>1273.83</v>
      </c>
      <c r="AT196" s="151">
        <v>995</v>
      </c>
      <c r="AU196" s="151">
        <v>297</v>
      </c>
      <c r="AV196" s="151">
        <v>827</v>
      </c>
      <c r="AW196" s="151">
        <v>953.25800000000004</v>
      </c>
      <c r="AX196" s="151">
        <v>768</v>
      </c>
      <c r="AY196" s="151">
        <v>-568</v>
      </c>
      <c r="AZ196" s="151">
        <v>2077</v>
      </c>
      <c r="BA196" s="76"/>
      <c r="BB196" s="76"/>
      <c r="BC196" s="76"/>
      <c r="BD196" s="76"/>
      <c r="BE196" s="76"/>
      <c r="BF196" s="76"/>
      <c r="BG196" s="76"/>
      <c r="BH196" s="76"/>
      <c r="BI196" s="76"/>
      <c r="BJ196" s="76"/>
      <c r="BK196" s="76"/>
      <c r="BL196" s="76"/>
      <c r="BM196" s="76"/>
      <c r="BN196" s="76"/>
      <c r="BO196" s="76"/>
      <c r="BP196" s="76"/>
      <c r="BQ196" s="10"/>
      <c r="BR196" s="10"/>
      <c r="BS196" s="10"/>
    </row>
    <row r="197" spans="1:71" ht="16.5" hidden="1" customHeight="1" x14ac:dyDescent="0.3">
      <c r="A197" s="147"/>
      <c r="B197" s="147"/>
      <c r="C197" s="147"/>
      <c r="D197" s="147"/>
      <c r="E197" s="147"/>
      <c r="F197" s="147"/>
      <c r="G197" s="147"/>
      <c r="H197" s="147"/>
      <c r="I197" s="147"/>
      <c r="J197" s="147"/>
      <c r="K197" s="147"/>
      <c r="L197" s="147"/>
      <c r="M197" s="147"/>
      <c r="N197" s="147"/>
      <c r="O197" s="147"/>
      <c r="P197" s="147"/>
      <c r="Q197" s="147"/>
      <c r="R197" s="147"/>
      <c r="S197" s="147"/>
      <c r="T197" s="147"/>
      <c r="U197" s="147"/>
      <c r="V197" s="147"/>
      <c r="W197" s="147"/>
      <c r="X197" s="147"/>
      <c r="Y197" s="147"/>
      <c r="Z197" s="147"/>
      <c r="AA197" s="147"/>
      <c r="AB197" s="147"/>
      <c r="AC197" s="147"/>
      <c r="AD197" s="147"/>
      <c r="AE197" s="147"/>
      <c r="AF197" s="147"/>
      <c r="AG197" s="147"/>
      <c r="AH197" s="147"/>
      <c r="AI197" s="147"/>
      <c r="AJ197" s="147"/>
      <c r="AK197" s="147"/>
      <c r="AL197" s="147"/>
      <c r="AM197" s="147"/>
      <c r="AN197" s="147"/>
      <c r="AO197" s="147"/>
      <c r="AP197" s="147"/>
      <c r="AQ197" s="147"/>
      <c r="AR197" s="147"/>
      <c r="AS197" s="147"/>
      <c r="AT197" s="147"/>
      <c r="AU197" s="147"/>
      <c r="AV197" s="147"/>
      <c r="AW197" s="147"/>
      <c r="AX197" s="147"/>
      <c r="AY197" s="147"/>
      <c r="AZ197" s="147"/>
      <c r="BA197" s="76"/>
      <c r="BB197" s="76"/>
      <c r="BC197" s="76"/>
      <c r="BD197" s="76"/>
      <c r="BE197" s="76"/>
      <c r="BF197" s="76"/>
      <c r="BG197" s="76"/>
      <c r="BH197" s="76"/>
      <c r="BI197" s="76"/>
      <c r="BJ197" s="76"/>
      <c r="BK197" s="76"/>
      <c r="BL197" s="76"/>
      <c r="BM197" s="76"/>
      <c r="BN197" s="76"/>
      <c r="BO197" s="76"/>
      <c r="BP197" s="76"/>
      <c r="BQ197" s="10"/>
      <c r="BR197" s="10"/>
      <c r="BS197" s="10"/>
    </row>
    <row r="198" spans="1:71" ht="16.5" hidden="1" customHeight="1" x14ac:dyDescent="0.3">
      <c r="A198" s="147"/>
      <c r="B198" s="147"/>
      <c r="C198" s="147"/>
      <c r="D198" s="147"/>
      <c r="E198" s="147"/>
      <c r="F198" s="147"/>
      <c r="G198" s="147"/>
      <c r="H198" s="147"/>
      <c r="I198" s="147"/>
      <c r="J198" s="147"/>
      <c r="K198" s="147"/>
      <c r="L198" s="147"/>
      <c r="M198" s="147"/>
      <c r="N198" s="147"/>
      <c r="O198" s="147"/>
      <c r="P198" s="147"/>
      <c r="Q198" s="147"/>
      <c r="R198" s="147"/>
      <c r="S198" s="147"/>
      <c r="T198" s="147"/>
      <c r="U198" s="147"/>
      <c r="V198" s="147"/>
      <c r="W198" s="147"/>
      <c r="X198" s="147"/>
      <c r="Y198" s="147"/>
      <c r="Z198" s="147"/>
      <c r="AA198" s="147"/>
      <c r="AB198" s="147"/>
      <c r="AC198" s="147"/>
      <c r="AD198" s="147"/>
      <c r="AE198" s="147"/>
      <c r="AF198" s="147"/>
      <c r="AG198" s="147"/>
      <c r="AH198" s="147"/>
      <c r="AI198" s="147"/>
      <c r="AJ198" s="147"/>
      <c r="AK198" s="147"/>
      <c r="AL198" s="147"/>
      <c r="AM198" s="147"/>
      <c r="AN198" s="147"/>
      <c r="AO198" s="147"/>
      <c r="AP198" s="147"/>
      <c r="AQ198" s="147"/>
      <c r="AR198" s="147"/>
      <c r="AS198" s="147"/>
      <c r="AT198" s="147"/>
      <c r="AU198" s="147"/>
      <c r="AV198" s="147"/>
      <c r="AW198" s="147"/>
      <c r="AX198" s="147"/>
      <c r="AY198" s="147"/>
      <c r="AZ198" s="147"/>
      <c r="BA198" s="76"/>
      <c r="BB198" s="76"/>
      <c r="BC198" s="76"/>
      <c r="BD198" s="76"/>
      <c r="BE198" s="76"/>
      <c r="BF198" s="76"/>
      <c r="BG198" s="76"/>
      <c r="BH198" s="76"/>
      <c r="BI198" s="76"/>
      <c r="BJ198" s="76"/>
      <c r="BK198" s="76"/>
      <c r="BL198" s="76"/>
      <c r="BM198" s="76"/>
      <c r="BN198" s="76"/>
      <c r="BO198" s="76"/>
      <c r="BP198" s="76"/>
      <c r="BQ198" s="10"/>
      <c r="BR198" s="10"/>
      <c r="BS198" s="10"/>
    </row>
    <row r="199" spans="1:71" ht="16.5" hidden="1" customHeight="1" x14ac:dyDescent="0.3">
      <c r="A199" s="10"/>
      <c r="B199" s="76"/>
      <c r="C199" s="76"/>
      <c r="D199" s="76"/>
      <c r="E199" s="76"/>
      <c r="F199" s="76"/>
      <c r="G199" s="76"/>
      <c r="H199" s="76"/>
      <c r="I199" s="76"/>
      <c r="J199" s="76"/>
      <c r="K199" s="76"/>
      <c r="L199" s="76"/>
      <c r="M199" s="76"/>
      <c r="N199" s="76"/>
      <c r="O199" s="76"/>
      <c r="P199" s="10"/>
      <c r="Q199" s="10"/>
      <c r="R199" s="76"/>
      <c r="S199" s="76"/>
      <c r="T199" s="76"/>
      <c r="U199" s="76"/>
      <c r="V199" s="76"/>
      <c r="W199" s="76"/>
      <c r="X199" s="76"/>
      <c r="Y199" s="76"/>
      <c r="Z199" s="76"/>
      <c r="AA199" s="76"/>
      <c r="AB199" s="76"/>
      <c r="AC199" s="76"/>
      <c r="AD199" s="76"/>
      <c r="AE199" s="76"/>
      <c r="AF199" s="76"/>
      <c r="AG199" s="76"/>
      <c r="AH199" s="76"/>
      <c r="AI199" s="76"/>
      <c r="AJ199" s="76"/>
      <c r="AK199" s="76"/>
      <c r="AL199" s="76"/>
      <c r="AM199" s="76"/>
      <c r="AN199" s="76"/>
      <c r="AO199" s="76"/>
      <c r="AP199" s="76"/>
      <c r="AQ199" s="76"/>
      <c r="AR199" s="76"/>
      <c r="AS199" s="76"/>
      <c r="AT199" s="76"/>
      <c r="AU199" s="76"/>
      <c r="AV199" s="76"/>
      <c r="AW199" s="76"/>
      <c r="AX199" s="76"/>
      <c r="AY199" s="76"/>
      <c r="AZ199" s="76"/>
      <c r="BA199" s="76"/>
      <c r="BB199" s="76"/>
      <c r="BC199" s="76"/>
      <c r="BD199" s="76"/>
      <c r="BE199" s="76"/>
      <c r="BF199" s="76"/>
      <c r="BG199" s="76"/>
      <c r="BH199" s="76"/>
      <c r="BI199" s="76"/>
      <c r="BJ199" s="76"/>
      <c r="BK199" s="76"/>
      <c r="BL199" s="76"/>
      <c r="BM199" s="76"/>
      <c r="BN199" s="76"/>
      <c r="BO199" s="76"/>
      <c r="BP199" s="76"/>
      <c r="BQ199" s="10"/>
      <c r="BR199" s="10"/>
      <c r="BS199" s="10"/>
    </row>
    <row r="200" spans="1:71" ht="16.5" hidden="1" customHeight="1" x14ac:dyDescent="0.3">
      <c r="A200" s="10"/>
      <c r="B200" s="76"/>
      <c r="C200" s="76"/>
      <c r="D200" s="76"/>
      <c r="E200" s="76"/>
      <c r="F200" s="76"/>
      <c r="G200" s="76"/>
      <c r="H200" s="76"/>
      <c r="I200" s="76"/>
      <c r="J200" s="76"/>
      <c r="K200" s="76"/>
      <c r="L200" s="76"/>
      <c r="M200" s="76"/>
      <c r="N200" s="76"/>
      <c r="O200" s="76"/>
      <c r="P200" s="10"/>
      <c r="Q200" s="10"/>
      <c r="R200" s="76"/>
      <c r="S200" s="76"/>
      <c r="T200" s="76"/>
      <c r="U200" s="76"/>
      <c r="V200" s="76"/>
      <c r="W200" s="76"/>
      <c r="X200" s="76"/>
      <c r="Y200" s="76"/>
      <c r="Z200" s="76"/>
      <c r="AA200" s="76"/>
      <c r="AB200" s="76"/>
      <c r="AC200" s="76"/>
      <c r="AD200" s="76"/>
      <c r="AE200" s="76"/>
      <c r="AF200" s="76"/>
      <c r="AG200" s="76"/>
      <c r="AH200" s="76"/>
      <c r="AI200" s="76"/>
      <c r="AJ200" s="76"/>
      <c r="AK200" s="76"/>
      <c r="AL200" s="76"/>
      <c r="AM200" s="76"/>
      <c r="AN200" s="76"/>
      <c r="AO200" s="76"/>
      <c r="AP200" s="76"/>
      <c r="AQ200" s="76"/>
      <c r="AR200" s="76"/>
      <c r="AS200" s="76"/>
      <c r="AT200" s="76"/>
      <c r="AU200" s="76"/>
      <c r="AV200" s="76"/>
      <c r="AW200" s="76"/>
      <c r="AX200" s="76"/>
      <c r="AY200" s="76"/>
      <c r="AZ200" s="76"/>
      <c r="BA200" s="76"/>
      <c r="BB200" s="76"/>
      <c r="BC200" s="76"/>
      <c r="BD200" s="76"/>
      <c r="BE200" s="76"/>
      <c r="BF200" s="76"/>
      <c r="BG200" s="76"/>
      <c r="BH200" s="76"/>
      <c r="BI200" s="76"/>
      <c r="BJ200" s="76"/>
      <c r="BK200" s="76"/>
      <c r="BL200" s="76"/>
      <c r="BM200" s="76"/>
      <c r="BN200" s="76"/>
      <c r="BO200" s="76"/>
      <c r="BP200" s="76"/>
      <c r="BQ200" s="10"/>
      <c r="BR200" s="10"/>
      <c r="BS200" s="10"/>
    </row>
    <row r="201" spans="1:71" ht="16.5" hidden="1" customHeight="1" x14ac:dyDescent="0.3">
      <c r="A201" s="10"/>
      <c r="B201" s="76"/>
      <c r="C201" s="76"/>
      <c r="D201" s="76"/>
      <c r="E201" s="76"/>
      <c r="F201" s="76"/>
      <c r="G201" s="76"/>
      <c r="H201" s="76"/>
      <c r="I201" s="76"/>
      <c r="J201" s="76"/>
      <c r="K201" s="76"/>
      <c r="L201" s="76"/>
      <c r="M201" s="76"/>
      <c r="N201" s="76"/>
      <c r="O201" s="76"/>
      <c r="P201" s="10"/>
      <c r="Q201" s="10"/>
      <c r="R201" s="76"/>
      <c r="S201" s="76"/>
      <c r="T201" s="76"/>
      <c r="U201" s="76"/>
      <c r="V201" s="76"/>
      <c r="W201" s="76"/>
      <c r="X201" s="76"/>
      <c r="Y201" s="76"/>
      <c r="Z201" s="76"/>
      <c r="AA201" s="76"/>
      <c r="AB201" s="76"/>
      <c r="AC201" s="76"/>
      <c r="AD201" s="76"/>
      <c r="AE201" s="76"/>
      <c r="AF201" s="76"/>
      <c r="AG201" s="76"/>
      <c r="AH201" s="76"/>
      <c r="AI201" s="76"/>
      <c r="AJ201" s="76"/>
      <c r="AK201" s="76"/>
      <c r="AL201" s="76"/>
      <c r="AM201" s="76"/>
      <c r="AN201" s="76"/>
      <c r="AO201" s="76"/>
      <c r="AP201" s="76"/>
      <c r="AQ201" s="76"/>
      <c r="AR201" s="76"/>
      <c r="AS201" s="76"/>
      <c r="AT201" s="76"/>
      <c r="AU201" s="76"/>
      <c r="AV201" s="76"/>
      <c r="AW201" s="76"/>
      <c r="AX201" s="76"/>
      <c r="AY201" s="76"/>
      <c r="AZ201" s="76"/>
      <c r="BA201" s="76"/>
      <c r="BB201" s="76"/>
      <c r="BC201" s="76"/>
      <c r="BD201" s="76"/>
      <c r="BE201" s="76"/>
      <c r="BF201" s="76"/>
      <c r="BG201" s="76"/>
      <c r="BH201" s="76"/>
      <c r="BI201" s="76"/>
      <c r="BJ201" s="76"/>
      <c r="BK201" s="76"/>
      <c r="BL201" s="76"/>
      <c r="BM201" s="76"/>
      <c r="BN201" s="76"/>
      <c r="BO201" s="76"/>
      <c r="BP201" s="76"/>
      <c r="BQ201" s="10"/>
      <c r="BR201" s="10"/>
      <c r="BS201" s="10"/>
    </row>
    <row r="202" spans="1:71" ht="16.5" hidden="1" customHeight="1" x14ac:dyDescent="0.3">
      <c r="A202" s="10"/>
      <c r="B202" s="76"/>
      <c r="C202" s="76"/>
      <c r="D202" s="76"/>
      <c r="E202" s="76"/>
      <c r="F202" s="76"/>
      <c r="G202" s="76"/>
      <c r="H202" s="76"/>
      <c r="I202" s="76"/>
      <c r="J202" s="76"/>
      <c r="K202" s="76"/>
      <c r="L202" s="76"/>
      <c r="M202" s="76"/>
      <c r="N202" s="76"/>
      <c r="O202" s="76"/>
      <c r="P202" s="10"/>
      <c r="Q202" s="10"/>
      <c r="R202" s="76"/>
      <c r="S202" s="76"/>
      <c r="T202" s="76"/>
      <c r="U202" s="76"/>
      <c r="V202" s="76"/>
      <c r="W202" s="76"/>
      <c r="X202" s="76"/>
      <c r="Y202" s="76"/>
      <c r="Z202" s="76"/>
      <c r="AA202" s="76"/>
      <c r="AB202" s="76"/>
      <c r="AC202" s="76"/>
      <c r="AD202" s="76"/>
      <c r="AE202" s="76"/>
      <c r="AF202" s="76"/>
      <c r="AG202" s="76"/>
      <c r="AH202" s="76"/>
      <c r="AI202" s="76"/>
      <c r="AJ202" s="76"/>
      <c r="AK202" s="76"/>
      <c r="AL202" s="76"/>
      <c r="AM202" s="76"/>
      <c r="AN202" s="76"/>
      <c r="AO202" s="76"/>
      <c r="AP202" s="76"/>
      <c r="AQ202" s="76"/>
      <c r="AR202" s="76"/>
      <c r="AS202" s="76"/>
      <c r="AT202" s="76"/>
      <c r="AU202" s="76"/>
      <c r="AV202" s="76"/>
      <c r="AW202" s="76"/>
      <c r="AX202" s="76"/>
      <c r="AY202" s="76"/>
      <c r="AZ202" s="76"/>
      <c r="BA202" s="76"/>
      <c r="BB202" s="76"/>
      <c r="BC202" s="76"/>
      <c r="BD202" s="76"/>
      <c r="BE202" s="76"/>
      <c r="BF202" s="76"/>
      <c r="BG202" s="76"/>
      <c r="BH202" s="76"/>
      <c r="BI202" s="76"/>
      <c r="BJ202" s="76"/>
      <c r="BK202" s="76"/>
      <c r="BL202" s="76"/>
      <c r="BM202" s="76"/>
      <c r="BN202" s="76"/>
      <c r="BO202" s="76"/>
      <c r="BP202" s="76"/>
      <c r="BQ202" s="10"/>
      <c r="BR202" s="10"/>
      <c r="BS202" s="10"/>
    </row>
    <row r="203" spans="1:71" ht="16.5" hidden="1" customHeight="1" x14ac:dyDescent="0.3">
      <c r="A203" s="10"/>
      <c r="B203" s="76"/>
      <c r="C203" s="76"/>
      <c r="D203" s="76"/>
      <c r="E203" s="76"/>
      <c r="F203" s="76"/>
      <c r="G203" s="76"/>
      <c r="H203" s="76"/>
      <c r="I203" s="76"/>
      <c r="J203" s="76"/>
      <c r="K203" s="76"/>
      <c r="L203" s="76"/>
      <c r="M203" s="76"/>
      <c r="N203" s="76"/>
      <c r="O203" s="76"/>
      <c r="P203" s="10"/>
      <c r="Q203" s="10"/>
      <c r="R203" s="76"/>
      <c r="S203" s="76"/>
      <c r="T203" s="76"/>
      <c r="U203" s="76"/>
      <c r="V203" s="76"/>
      <c r="W203" s="76"/>
      <c r="X203" s="76"/>
      <c r="Y203" s="76"/>
      <c r="Z203" s="76"/>
      <c r="AA203" s="76"/>
      <c r="AB203" s="76"/>
      <c r="AC203" s="76"/>
      <c r="AD203" s="76"/>
      <c r="AE203" s="76"/>
      <c r="AF203" s="76"/>
      <c r="AG203" s="76"/>
      <c r="AH203" s="76"/>
      <c r="AI203" s="76"/>
      <c r="AJ203" s="76"/>
      <c r="AK203" s="76"/>
      <c r="AL203" s="76"/>
      <c r="AM203" s="76"/>
      <c r="AN203" s="76"/>
      <c r="AO203" s="76"/>
      <c r="AP203" s="76"/>
      <c r="AQ203" s="76"/>
      <c r="AR203" s="76"/>
      <c r="AS203" s="76"/>
      <c r="AT203" s="76"/>
      <c r="AU203" s="76"/>
      <c r="AV203" s="76"/>
      <c r="AW203" s="76"/>
      <c r="AX203" s="76"/>
      <c r="AY203" s="76"/>
      <c r="AZ203" s="76"/>
      <c r="BA203" s="76"/>
      <c r="BB203" s="76"/>
      <c r="BC203" s="76"/>
      <c r="BD203" s="76"/>
      <c r="BE203" s="76"/>
      <c r="BF203" s="76"/>
      <c r="BG203" s="76"/>
      <c r="BH203" s="76"/>
      <c r="BI203" s="76"/>
      <c r="BJ203" s="76"/>
      <c r="BK203" s="76"/>
      <c r="BL203" s="76"/>
      <c r="BM203" s="76"/>
      <c r="BN203" s="76"/>
      <c r="BO203" s="76"/>
      <c r="BP203" s="76"/>
      <c r="BQ203" s="10"/>
      <c r="BR203" s="10"/>
      <c r="BS203" s="10"/>
    </row>
    <row r="204" spans="1:71" ht="16.5" hidden="1" customHeight="1" x14ac:dyDescent="0.3">
      <c r="A204" s="10"/>
      <c r="B204" s="76"/>
      <c r="C204" s="76"/>
      <c r="D204" s="76"/>
      <c r="E204" s="76"/>
      <c r="F204" s="76"/>
      <c r="G204" s="76"/>
      <c r="H204" s="76"/>
      <c r="I204" s="76"/>
      <c r="J204" s="76"/>
      <c r="K204" s="76"/>
      <c r="L204" s="76"/>
      <c r="M204" s="76"/>
      <c r="N204" s="76"/>
      <c r="O204" s="76"/>
      <c r="P204" s="10"/>
      <c r="Q204" s="10"/>
      <c r="R204" s="76"/>
      <c r="S204" s="76"/>
      <c r="T204" s="76"/>
      <c r="U204" s="76"/>
      <c r="V204" s="76"/>
      <c r="W204" s="76"/>
      <c r="X204" s="76"/>
      <c r="Y204" s="76"/>
      <c r="Z204" s="76"/>
      <c r="AA204" s="76"/>
      <c r="AB204" s="76"/>
      <c r="AC204" s="76"/>
      <c r="AD204" s="76"/>
      <c r="AE204" s="76"/>
      <c r="AF204" s="76"/>
      <c r="AG204" s="76"/>
      <c r="AH204" s="76"/>
      <c r="AI204" s="76"/>
      <c r="AJ204" s="76"/>
      <c r="AK204" s="76"/>
      <c r="AL204" s="76"/>
      <c r="AM204" s="76"/>
      <c r="AN204" s="76"/>
      <c r="AO204" s="76"/>
      <c r="AP204" s="76"/>
      <c r="AQ204" s="76"/>
      <c r="AR204" s="76"/>
      <c r="AS204" s="76"/>
      <c r="AT204" s="76"/>
      <c r="AU204" s="76"/>
      <c r="AV204" s="76"/>
      <c r="AW204" s="76"/>
      <c r="AX204" s="76"/>
      <c r="AY204" s="76"/>
      <c r="AZ204" s="76"/>
      <c r="BA204" s="76"/>
      <c r="BB204" s="76"/>
      <c r="BC204" s="76"/>
      <c r="BD204" s="76"/>
      <c r="BE204" s="76"/>
      <c r="BF204" s="76"/>
      <c r="BG204" s="76"/>
      <c r="BH204" s="76"/>
      <c r="BI204" s="76"/>
      <c r="BJ204" s="76"/>
      <c r="BK204" s="76"/>
      <c r="BL204" s="76"/>
      <c r="BM204" s="76"/>
      <c r="BN204" s="76"/>
      <c r="BO204" s="76"/>
      <c r="BP204" s="76"/>
      <c r="BQ204" s="10"/>
      <c r="BR204" s="10"/>
      <c r="BS204" s="10"/>
    </row>
    <row r="205" spans="1:71" ht="16.5" hidden="1" customHeight="1" x14ac:dyDescent="0.3">
      <c r="A205" s="10"/>
      <c r="B205" s="76"/>
      <c r="C205" s="76"/>
      <c r="D205" s="76"/>
      <c r="E205" s="76"/>
      <c r="F205" s="76"/>
      <c r="G205" s="76"/>
      <c r="H205" s="76"/>
      <c r="I205" s="76"/>
      <c r="J205" s="76"/>
      <c r="K205" s="76"/>
      <c r="L205" s="76"/>
      <c r="M205" s="76"/>
      <c r="N205" s="76"/>
      <c r="O205" s="76"/>
      <c r="P205" s="10"/>
      <c r="Q205" s="10"/>
      <c r="R205" s="76"/>
      <c r="S205" s="76"/>
      <c r="T205" s="76"/>
      <c r="U205" s="76"/>
      <c r="V205" s="76"/>
      <c r="W205" s="76"/>
      <c r="X205" s="76"/>
      <c r="Y205" s="76"/>
      <c r="Z205" s="76"/>
      <c r="AA205" s="76"/>
      <c r="AB205" s="76"/>
      <c r="AC205" s="76"/>
      <c r="AD205" s="76"/>
      <c r="AE205" s="76"/>
      <c r="AF205" s="76"/>
      <c r="AG205" s="76"/>
      <c r="AH205" s="76"/>
      <c r="AI205" s="76"/>
      <c r="AJ205" s="76"/>
      <c r="AK205" s="76"/>
      <c r="AL205" s="76"/>
      <c r="AM205" s="76"/>
      <c r="AN205" s="76"/>
      <c r="AO205" s="76"/>
      <c r="AP205" s="76"/>
      <c r="AQ205" s="76"/>
      <c r="AR205" s="76"/>
      <c r="AS205" s="76"/>
      <c r="AT205" s="76"/>
      <c r="AU205" s="76"/>
      <c r="AV205" s="76"/>
      <c r="AW205" s="76"/>
      <c r="AX205" s="76"/>
      <c r="AY205" s="76"/>
      <c r="AZ205" s="76"/>
      <c r="BA205" s="76"/>
      <c r="BB205" s="76"/>
      <c r="BC205" s="76"/>
      <c r="BD205" s="76"/>
      <c r="BE205" s="76"/>
      <c r="BF205" s="76"/>
      <c r="BG205" s="76"/>
      <c r="BH205" s="76"/>
      <c r="BI205" s="76"/>
      <c r="BJ205" s="76"/>
      <c r="BK205" s="76"/>
      <c r="BL205" s="76"/>
      <c r="BM205" s="76"/>
      <c r="BN205" s="76"/>
      <c r="BO205" s="76"/>
      <c r="BP205" s="76"/>
      <c r="BQ205" s="10"/>
      <c r="BR205" s="10"/>
      <c r="BS205" s="10"/>
    </row>
    <row r="206" spans="1:71" ht="16.5" hidden="1" customHeight="1" x14ac:dyDescent="0.3">
      <c r="A206" s="10"/>
      <c r="B206" s="76"/>
      <c r="C206" s="76"/>
      <c r="D206" s="76"/>
      <c r="E206" s="76"/>
      <c r="F206" s="76"/>
      <c r="G206" s="76"/>
      <c r="H206" s="76"/>
      <c r="I206" s="76"/>
      <c r="J206" s="76"/>
      <c r="K206" s="76"/>
      <c r="L206" s="76"/>
      <c r="M206" s="76"/>
      <c r="N206" s="76"/>
      <c r="O206" s="76"/>
      <c r="P206" s="10"/>
      <c r="Q206" s="10"/>
      <c r="R206" s="76"/>
      <c r="S206" s="76"/>
      <c r="T206" s="76"/>
      <c r="U206" s="76"/>
      <c r="V206" s="76"/>
      <c r="W206" s="76"/>
      <c r="X206" s="76"/>
      <c r="Y206" s="76"/>
      <c r="Z206" s="76"/>
      <c r="AA206" s="76"/>
      <c r="AB206" s="76"/>
      <c r="AC206" s="76"/>
      <c r="AD206" s="76"/>
      <c r="AE206" s="76"/>
      <c r="AF206" s="76"/>
      <c r="AG206" s="76"/>
      <c r="AH206" s="76"/>
      <c r="AI206" s="76"/>
      <c r="AJ206" s="76"/>
      <c r="AK206" s="76"/>
      <c r="AL206" s="76"/>
      <c r="AM206" s="76"/>
      <c r="AN206" s="76"/>
      <c r="AO206" s="76"/>
      <c r="AP206" s="76"/>
      <c r="AQ206" s="76"/>
      <c r="AR206" s="76"/>
      <c r="AS206" s="76"/>
      <c r="AT206" s="76"/>
      <c r="AU206" s="76"/>
      <c r="AV206" s="76"/>
      <c r="AW206" s="76"/>
      <c r="AX206" s="76"/>
      <c r="AY206" s="76"/>
      <c r="AZ206" s="76"/>
      <c r="BA206" s="76"/>
      <c r="BB206" s="76"/>
      <c r="BC206" s="76"/>
      <c r="BD206" s="76"/>
      <c r="BE206" s="76"/>
      <c r="BF206" s="76"/>
      <c r="BG206" s="76"/>
      <c r="BH206" s="76"/>
      <c r="BI206" s="76"/>
      <c r="BJ206" s="76"/>
      <c r="BK206" s="76"/>
      <c r="BL206" s="76"/>
      <c r="BM206" s="76"/>
      <c r="BN206" s="76"/>
      <c r="BO206" s="76"/>
      <c r="BP206" s="76"/>
      <c r="BQ206" s="10"/>
      <c r="BR206" s="10"/>
      <c r="BS206" s="10"/>
    </row>
    <row r="207" spans="1:71" ht="16.5" hidden="1" customHeight="1" x14ac:dyDescent="0.3">
      <c r="A207" s="10"/>
      <c r="B207" s="76"/>
      <c r="C207" s="76"/>
      <c r="D207" s="76"/>
      <c r="E207" s="76"/>
      <c r="F207" s="76"/>
      <c r="G207" s="76"/>
      <c r="H207" s="76"/>
      <c r="I207" s="76"/>
      <c r="J207" s="76"/>
      <c r="K207" s="76"/>
      <c r="L207" s="76"/>
      <c r="M207" s="76"/>
      <c r="N207" s="76"/>
      <c r="O207" s="76"/>
      <c r="P207" s="10"/>
      <c r="Q207" s="10"/>
      <c r="R207" s="76"/>
      <c r="S207" s="76"/>
      <c r="T207" s="76"/>
      <c r="U207" s="76"/>
      <c r="V207" s="76"/>
      <c r="W207" s="76"/>
      <c r="X207" s="76"/>
      <c r="Y207" s="76"/>
      <c r="Z207" s="76"/>
      <c r="AA207" s="76"/>
      <c r="AB207" s="76"/>
      <c r="AC207" s="76"/>
      <c r="AD207" s="76"/>
      <c r="AE207" s="76"/>
      <c r="AF207" s="76"/>
      <c r="AG207" s="76"/>
      <c r="AH207" s="76"/>
      <c r="AI207" s="76"/>
      <c r="AJ207" s="76"/>
      <c r="AK207" s="76"/>
      <c r="AL207" s="76"/>
      <c r="AM207" s="76"/>
      <c r="AN207" s="76"/>
      <c r="AO207" s="76"/>
      <c r="AP207" s="76"/>
      <c r="AQ207" s="76"/>
      <c r="AR207" s="76"/>
      <c r="AS207" s="76"/>
      <c r="AT207" s="76"/>
      <c r="AU207" s="76"/>
      <c r="AV207" s="76"/>
      <c r="AW207" s="76"/>
      <c r="AX207" s="76"/>
      <c r="AY207" s="76"/>
      <c r="AZ207" s="76"/>
      <c r="BA207" s="76"/>
      <c r="BB207" s="76"/>
      <c r="BC207" s="76"/>
      <c r="BD207" s="76"/>
      <c r="BE207" s="76"/>
      <c r="BF207" s="76"/>
      <c r="BG207" s="76"/>
      <c r="BH207" s="76"/>
      <c r="BI207" s="76"/>
      <c r="BJ207" s="76"/>
      <c r="BK207" s="76"/>
      <c r="BL207" s="76"/>
      <c r="BM207" s="76"/>
      <c r="BN207" s="76"/>
      <c r="BO207" s="76"/>
      <c r="BP207" s="76"/>
      <c r="BQ207" s="10"/>
      <c r="BR207" s="10"/>
      <c r="BS207" s="10"/>
    </row>
    <row r="208" spans="1:71" ht="16.5" hidden="1" customHeight="1" x14ac:dyDescent="0.3">
      <c r="A208" s="10"/>
      <c r="B208" s="76"/>
      <c r="C208" s="76"/>
      <c r="D208" s="76"/>
      <c r="E208" s="76"/>
      <c r="F208" s="76"/>
      <c r="G208" s="76"/>
      <c r="H208" s="76"/>
      <c r="I208" s="76"/>
      <c r="J208" s="76"/>
      <c r="K208" s="76"/>
      <c r="L208" s="76"/>
      <c r="M208" s="76"/>
      <c r="N208" s="76"/>
      <c r="O208" s="76"/>
      <c r="P208" s="10"/>
      <c r="Q208" s="10"/>
      <c r="R208" s="76"/>
      <c r="S208" s="76"/>
      <c r="T208" s="76"/>
      <c r="U208" s="76"/>
      <c r="V208" s="76"/>
      <c r="W208" s="76"/>
      <c r="X208" s="76"/>
      <c r="Y208" s="76"/>
      <c r="Z208" s="76"/>
      <c r="AA208" s="76"/>
      <c r="AB208" s="76"/>
      <c r="AC208" s="76"/>
      <c r="AD208" s="76"/>
      <c r="AE208" s="76"/>
      <c r="AF208" s="76"/>
      <c r="AG208" s="76"/>
      <c r="AH208" s="76"/>
      <c r="AI208" s="76"/>
      <c r="AJ208" s="76"/>
      <c r="AK208" s="76"/>
      <c r="AL208" s="76"/>
      <c r="AM208" s="76"/>
      <c r="AN208" s="76"/>
      <c r="AO208" s="76"/>
      <c r="AP208" s="76"/>
      <c r="AQ208" s="76"/>
      <c r="AR208" s="76"/>
      <c r="AS208" s="76"/>
      <c r="AT208" s="76"/>
      <c r="AU208" s="76"/>
      <c r="AV208" s="76"/>
      <c r="AW208" s="76"/>
      <c r="AX208" s="76"/>
      <c r="AY208" s="76"/>
      <c r="AZ208" s="76"/>
      <c r="BA208" s="76"/>
      <c r="BB208" s="76"/>
      <c r="BC208" s="76"/>
      <c r="BD208" s="76"/>
      <c r="BE208" s="76"/>
      <c r="BF208" s="76"/>
      <c r="BG208" s="76"/>
      <c r="BH208" s="76"/>
      <c r="BI208" s="76"/>
      <c r="BJ208" s="76"/>
      <c r="BK208" s="76"/>
      <c r="BL208" s="76"/>
      <c r="BM208" s="76"/>
      <c r="BN208" s="76"/>
      <c r="BO208" s="76"/>
      <c r="BP208" s="76"/>
      <c r="BQ208" s="10"/>
      <c r="BR208" s="10"/>
      <c r="BS208" s="10"/>
    </row>
    <row r="209" spans="1:71" ht="16.5" hidden="1" customHeight="1" x14ac:dyDescent="0.3">
      <c r="A209" s="10"/>
      <c r="B209" s="76"/>
      <c r="C209" s="76"/>
      <c r="D209" s="76"/>
      <c r="E209" s="76"/>
      <c r="F209" s="76"/>
      <c r="G209" s="76"/>
      <c r="H209" s="76"/>
      <c r="I209" s="76"/>
      <c r="J209" s="76"/>
      <c r="K209" s="76"/>
      <c r="L209" s="76"/>
      <c r="M209" s="76"/>
      <c r="N209" s="76"/>
      <c r="O209" s="76"/>
      <c r="P209" s="10"/>
      <c r="Q209" s="10"/>
      <c r="R209" s="76"/>
      <c r="S209" s="76"/>
      <c r="T209" s="76"/>
      <c r="U209" s="76"/>
      <c r="V209" s="76"/>
      <c r="W209" s="76"/>
      <c r="X209" s="76"/>
      <c r="Y209" s="76"/>
      <c r="Z209" s="76"/>
      <c r="AA209" s="76"/>
      <c r="AB209" s="76"/>
      <c r="AC209" s="76"/>
      <c r="AD209" s="76"/>
      <c r="AE209" s="76"/>
      <c r="AF209" s="76"/>
      <c r="AG209" s="76"/>
      <c r="AH209" s="76"/>
      <c r="AI209" s="76"/>
      <c r="AJ209" s="76"/>
      <c r="AK209" s="76"/>
      <c r="AL209" s="76"/>
      <c r="AM209" s="76"/>
      <c r="AN209" s="76"/>
      <c r="AO209" s="76"/>
      <c r="AP209" s="76"/>
      <c r="AQ209" s="76"/>
      <c r="AR209" s="76"/>
      <c r="AS209" s="76"/>
      <c r="AT209" s="76"/>
      <c r="AU209" s="76"/>
      <c r="AV209" s="76"/>
      <c r="AW209" s="76"/>
      <c r="AX209" s="76"/>
      <c r="AY209" s="76"/>
      <c r="AZ209" s="76"/>
      <c r="BA209" s="76"/>
      <c r="BB209" s="76"/>
      <c r="BC209" s="76"/>
      <c r="BD209" s="76"/>
      <c r="BE209" s="76"/>
      <c r="BF209" s="76"/>
      <c r="BG209" s="76"/>
      <c r="BH209" s="76"/>
      <c r="BI209" s="76"/>
      <c r="BJ209" s="76"/>
      <c r="BK209" s="76"/>
      <c r="BL209" s="76"/>
      <c r="BM209" s="76"/>
      <c r="BN209" s="76"/>
      <c r="BO209" s="76"/>
      <c r="BP209" s="76"/>
      <c r="BQ209" s="10"/>
      <c r="BR209" s="10"/>
      <c r="BS209" s="10"/>
    </row>
    <row r="210" spans="1:71" ht="16.5" hidden="1" customHeight="1" x14ac:dyDescent="0.3">
      <c r="A210" s="10"/>
      <c r="B210" s="76"/>
      <c r="C210" s="76"/>
      <c r="D210" s="76"/>
      <c r="E210" s="76"/>
      <c r="F210" s="76"/>
      <c r="G210" s="76"/>
      <c r="H210" s="76"/>
      <c r="I210" s="76"/>
      <c r="J210" s="76"/>
      <c r="K210" s="76"/>
      <c r="L210" s="76"/>
      <c r="M210" s="76"/>
      <c r="N210" s="76"/>
      <c r="O210" s="76"/>
      <c r="P210" s="10"/>
      <c r="Q210" s="10"/>
      <c r="R210" s="76"/>
      <c r="S210" s="76"/>
      <c r="T210" s="76"/>
      <c r="U210" s="76"/>
      <c r="V210" s="76"/>
      <c r="W210" s="76"/>
      <c r="X210" s="76"/>
      <c r="Y210" s="76"/>
      <c r="Z210" s="76"/>
      <c r="AA210" s="76"/>
      <c r="AB210" s="76"/>
      <c r="AC210" s="76"/>
      <c r="AD210" s="76"/>
      <c r="AE210" s="76"/>
      <c r="AF210" s="76"/>
      <c r="AG210" s="76"/>
      <c r="AH210" s="76"/>
      <c r="AI210" s="76"/>
      <c r="AJ210" s="76"/>
      <c r="AK210" s="76"/>
      <c r="AL210" s="76"/>
      <c r="AM210" s="76"/>
      <c r="AN210" s="76"/>
      <c r="AO210" s="76"/>
      <c r="AP210" s="76"/>
      <c r="AQ210" s="76"/>
      <c r="AR210" s="76"/>
      <c r="AS210" s="76"/>
      <c r="AT210" s="76"/>
      <c r="AU210" s="76"/>
      <c r="AV210" s="76"/>
      <c r="AW210" s="76"/>
      <c r="AX210" s="76"/>
      <c r="AY210" s="76"/>
      <c r="AZ210" s="76"/>
      <c r="BA210" s="76"/>
      <c r="BB210" s="76"/>
      <c r="BC210" s="76"/>
      <c r="BD210" s="76"/>
      <c r="BE210" s="76"/>
      <c r="BF210" s="76"/>
      <c r="BG210" s="76"/>
      <c r="BH210" s="76"/>
      <c r="BI210" s="76"/>
      <c r="BJ210" s="76"/>
      <c r="BK210" s="76"/>
      <c r="BL210" s="76"/>
      <c r="BM210" s="76"/>
      <c r="BN210" s="76"/>
      <c r="BO210" s="76"/>
      <c r="BP210" s="76"/>
      <c r="BQ210" s="10"/>
      <c r="BR210" s="10"/>
      <c r="BS210" s="10"/>
    </row>
    <row r="211" spans="1:71" ht="16.5" hidden="1" customHeight="1" x14ac:dyDescent="0.3">
      <c r="A211" s="10"/>
      <c r="B211" s="76"/>
      <c r="C211" s="76"/>
      <c r="D211" s="76"/>
      <c r="E211" s="76"/>
      <c r="F211" s="76"/>
      <c r="G211" s="76"/>
      <c r="H211" s="76"/>
      <c r="I211" s="76"/>
      <c r="J211" s="76"/>
      <c r="K211" s="76"/>
      <c r="L211" s="76"/>
      <c r="M211" s="76"/>
      <c r="N211" s="76"/>
      <c r="O211" s="76"/>
      <c r="P211" s="10"/>
      <c r="Q211" s="10"/>
      <c r="R211" s="76"/>
      <c r="S211" s="76"/>
      <c r="T211" s="76"/>
      <c r="U211" s="76"/>
      <c r="V211" s="76"/>
      <c r="W211" s="76"/>
      <c r="X211" s="76"/>
      <c r="Y211" s="76"/>
      <c r="Z211" s="76"/>
      <c r="AA211" s="76"/>
      <c r="AB211" s="76"/>
      <c r="AC211" s="76"/>
      <c r="AD211" s="76"/>
      <c r="AE211" s="76"/>
      <c r="AF211" s="76"/>
      <c r="AG211" s="76"/>
      <c r="AH211" s="76"/>
      <c r="AI211" s="76"/>
      <c r="AJ211" s="76"/>
      <c r="AK211" s="76"/>
      <c r="AL211" s="76"/>
      <c r="AM211" s="76"/>
      <c r="AN211" s="76"/>
      <c r="AO211" s="76"/>
      <c r="AP211" s="76"/>
      <c r="AQ211" s="76"/>
      <c r="AR211" s="76"/>
      <c r="AS211" s="76"/>
      <c r="AT211" s="76"/>
      <c r="AU211" s="76"/>
      <c r="AV211" s="76"/>
      <c r="AW211" s="76"/>
      <c r="AX211" s="76"/>
      <c r="AY211" s="76"/>
      <c r="AZ211" s="76"/>
      <c r="BA211" s="76"/>
      <c r="BB211" s="76"/>
      <c r="BC211" s="76"/>
      <c r="BD211" s="76"/>
      <c r="BE211" s="76"/>
      <c r="BF211" s="76"/>
      <c r="BG211" s="76"/>
      <c r="BH211" s="76"/>
      <c r="BI211" s="76"/>
      <c r="BJ211" s="76"/>
      <c r="BK211" s="76"/>
      <c r="BL211" s="76"/>
      <c r="BM211" s="76"/>
      <c r="BN211" s="76"/>
      <c r="BO211" s="76"/>
      <c r="BP211" s="76"/>
      <c r="BQ211" s="10"/>
      <c r="BR211" s="10"/>
      <c r="BS211" s="10"/>
    </row>
    <row r="212" spans="1:71" ht="16.5" hidden="1" customHeight="1" x14ac:dyDescent="0.3">
      <c r="A212" s="10"/>
      <c r="B212" s="76"/>
      <c r="C212" s="76"/>
      <c r="D212" s="76"/>
      <c r="E212" s="76"/>
      <c r="F212" s="76"/>
      <c r="G212" s="76"/>
      <c r="H212" s="76"/>
      <c r="I212" s="76"/>
      <c r="J212" s="76"/>
      <c r="K212" s="76"/>
      <c r="L212" s="76"/>
      <c r="M212" s="76"/>
      <c r="N212" s="76"/>
      <c r="O212" s="76"/>
      <c r="P212" s="10"/>
      <c r="Q212" s="10"/>
      <c r="R212" s="76"/>
      <c r="S212" s="76"/>
      <c r="T212" s="76"/>
      <c r="U212" s="76"/>
      <c r="V212" s="76"/>
      <c r="W212" s="76"/>
      <c r="X212" s="76"/>
      <c r="Y212" s="76"/>
      <c r="Z212" s="76"/>
      <c r="AA212" s="76"/>
      <c r="AB212" s="76"/>
      <c r="AC212" s="76"/>
      <c r="AD212" s="76"/>
      <c r="AE212" s="76"/>
      <c r="AF212" s="76"/>
      <c r="AG212" s="76"/>
      <c r="AH212" s="76"/>
      <c r="AI212" s="76"/>
      <c r="AJ212" s="76"/>
      <c r="AK212" s="76"/>
      <c r="AL212" s="76"/>
      <c r="AM212" s="76"/>
      <c r="AN212" s="76"/>
      <c r="AO212" s="76"/>
      <c r="AP212" s="76"/>
      <c r="AQ212" s="76"/>
      <c r="AR212" s="76"/>
      <c r="AS212" s="76"/>
      <c r="AT212" s="76"/>
      <c r="AU212" s="76"/>
      <c r="AV212" s="76"/>
      <c r="AW212" s="76"/>
      <c r="AX212" s="76"/>
      <c r="AY212" s="76"/>
      <c r="AZ212" s="76"/>
      <c r="BA212" s="76"/>
      <c r="BB212" s="76"/>
      <c r="BC212" s="76"/>
      <c r="BD212" s="76"/>
      <c r="BE212" s="76"/>
      <c r="BF212" s="76"/>
      <c r="BG212" s="76"/>
      <c r="BH212" s="76"/>
      <c r="BI212" s="76"/>
      <c r="BJ212" s="76"/>
      <c r="BK212" s="76"/>
      <c r="BL212" s="76"/>
      <c r="BM212" s="76"/>
      <c r="BN212" s="76"/>
      <c r="BO212" s="76"/>
      <c r="BP212" s="76"/>
      <c r="BQ212" s="10"/>
      <c r="BR212" s="10"/>
      <c r="BS212" s="10"/>
    </row>
    <row r="213" spans="1:71" ht="16.5" hidden="1" customHeight="1" x14ac:dyDescent="0.3">
      <c r="A213" s="10"/>
      <c r="B213" s="76"/>
      <c r="C213" s="76"/>
      <c r="D213" s="76"/>
      <c r="E213" s="76"/>
      <c r="F213" s="76"/>
      <c r="G213" s="76"/>
      <c r="H213" s="76"/>
      <c r="I213" s="76"/>
      <c r="J213" s="76"/>
      <c r="K213" s="76"/>
      <c r="L213" s="76"/>
      <c r="M213" s="76"/>
      <c r="N213" s="76"/>
      <c r="O213" s="76"/>
      <c r="P213" s="10"/>
      <c r="Q213" s="10"/>
      <c r="R213" s="76"/>
      <c r="S213" s="76"/>
      <c r="T213" s="76"/>
      <c r="U213" s="76"/>
      <c r="V213" s="76"/>
      <c r="W213" s="76"/>
      <c r="X213" s="76"/>
      <c r="Y213" s="76"/>
      <c r="Z213" s="76"/>
      <c r="AA213" s="76"/>
      <c r="AB213" s="76"/>
      <c r="AC213" s="76"/>
      <c r="AD213" s="76"/>
      <c r="AE213" s="76"/>
      <c r="AF213" s="76"/>
      <c r="AG213" s="76"/>
      <c r="AH213" s="76"/>
      <c r="AI213" s="76"/>
      <c r="AJ213" s="76"/>
      <c r="AK213" s="76"/>
      <c r="AL213" s="76"/>
      <c r="AM213" s="76"/>
      <c r="AN213" s="76"/>
      <c r="AO213" s="76"/>
      <c r="AP213" s="76"/>
      <c r="AQ213" s="76"/>
      <c r="AR213" s="76"/>
      <c r="AS213" s="76"/>
      <c r="AT213" s="76"/>
      <c r="AU213" s="76"/>
      <c r="AV213" s="76"/>
      <c r="AW213" s="76"/>
      <c r="AX213" s="76"/>
      <c r="AY213" s="76"/>
      <c r="AZ213" s="76"/>
      <c r="BA213" s="76"/>
      <c r="BB213" s="76"/>
      <c r="BC213" s="76"/>
      <c r="BD213" s="76"/>
      <c r="BE213" s="76"/>
      <c r="BF213" s="76"/>
      <c r="BG213" s="76"/>
      <c r="BH213" s="76"/>
      <c r="BI213" s="76"/>
      <c r="BJ213" s="76"/>
      <c r="BK213" s="76"/>
      <c r="BL213" s="76"/>
      <c r="BM213" s="76"/>
      <c r="BN213" s="76"/>
      <c r="BO213" s="76"/>
      <c r="BP213" s="76"/>
      <c r="BQ213" s="10"/>
      <c r="BR213" s="10"/>
      <c r="BS213" s="10"/>
    </row>
    <row r="214" spans="1:71" ht="16.5" hidden="1" customHeight="1" x14ac:dyDescent="0.3">
      <c r="A214" s="10"/>
      <c r="B214" s="76"/>
      <c r="C214" s="76"/>
      <c r="D214" s="76"/>
      <c r="E214" s="76"/>
      <c r="F214" s="76"/>
      <c r="G214" s="76"/>
      <c r="H214" s="76"/>
      <c r="I214" s="76"/>
      <c r="J214" s="76"/>
      <c r="K214" s="76"/>
      <c r="L214" s="76"/>
      <c r="M214" s="76"/>
      <c r="N214" s="76"/>
      <c r="O214" s="76"/>
      <c r="P214" s="10"/>
      <c r="Q214" s="10"/>
      <c r="R214" s="76"/>
      <c r="S214" s="76"/>
      <c r="T214" s="76"/>
      <c r="U214" s="76"/>
      <c r="V214" s="76"/>
      <c r="W214" s="76"/>
      <c r="X214" s="76"/>
      <c r="Y214" s="76"/>
      <c r="Z214" s="76"/>
      <c r="AA214" s="76"/>
      <c r="AB214" s="76"/>
      <c r="AC214" s="76"/>
      <c r="AD214" s="76"/>
      <c r="AE214" s="76"/>
      <c r="AF214" s="76"/>
      <c r="AG214" s="76"/>
      <c r="AH214" s="76"/>
      <c r="AI214" s="76"/>
      <c r="AJ214" s="76"/>
      <c r="AK214" s="76"/>
      <c r="AL214" s="76"/>
      <c r="AM214" s="76"/>
      <c r="AN214" s="76"/>
      <c r="AO214" s="76"/>
      <c r="AP214" s="76"/>
      <c r="AQ214" s="76"/>
      <c r="AR214" s="76"/>
      <c r="AS214" s="76"/>
      <c r="AT214" s="76"/>
      <c r="AU214" s="76"/>
      <c r="AV214" s="76"/>
      <c r="AW214" s="76"/>
      <c r="AX214" s="76"/>
      <c r="AY214" s="76"/>
      <c r="AZ214" s="76"/>
      <c r="BA214" s="76"/>
      <c r="BB214" s="76"/>
      <c r="BC214" s="76"/>
      <c r="BD214" s="76"/>
      <c r="BE214" s="76"/>
      <c r="BF214" s="76"/>
      <c r="BG214" s="76"/>
      <c r="BH214" s="76"/>
      <c r="BI214" s="76"/>
      <c r="BJ214" s="76"/>
      <c r="BK214" s="76"/>
      <c r="BL214" s="76"/>
      <c r="BM214" s="76"/>
      <c r="BN214" s="76"/>
      <c r="BO214" s="76"/>
      <c r="BP214" s="76"/>
      <c r="BQ214" s="10"/>
      <c r="BR214" s="10"/>
      <c r="BS214" s="10"/>
    </row>
    <row r="215" spans="1:71" ht="16.5" hidden="1" customHeight="1" x14ac:dyDescent="0.3">
      <c r="A215" s="10"/>
      <c r="B215" s="76"/>
      <c r="C215" s="76"/>
      <c r="D215" s="76"/>
      <c r="E215" s="76"/>
      <c r="F215" s="76"/>
      <c r="G215" s="76"/>
      <c r="H215" s="76"/>
      <c r="I215" s="76"/>
      <c r="J215" s="76"/>
      <c r="K215" s="76"/>
      <c r="L215" s="76"/>
      <c r="M215" s="76"/>
      <c r="N215" s="76"/>
      <c r="O215" s="76"/>
      <c r="P215" s="10"/>
      <c r="Q215" s="10"/>
      <c r="R215" s="76"/>
      <c r="S215" s="76"/>
      <c r="T215" s="76"/>
      <c r="U215" s="76"/>
      <c r="V215" s="76"/>
      <c r="W215" s="76"/>
      <c r="X215" s="76"/>
      <c r="Y215" s="76"/>
      <c r="Z215" s="76"/>
      <c r="AA215" s="76"/>
      <c r="AB215" s="76"/>
      <c r="AC215" s="76"/>
      <c r="AD215" s="76"/>
      <c r="AE215" s="76"/>
      <c r="AF215" s="76"/>
      <c r="AG215" s="76"/>
      <c r="AH215" s="76"/>
      <c r="AI215" s="76"/>
      <c r="AJ215" s="76"/>
      <c r="AK215" s="76"/>
      <c r="AL215" s="76"/>
      <c r="AM215" s="76"/>
      <c r="AN215" s="76"/>
      <c r="AO215" s="76"/>
      <c r="AP215" s="76"/>
      <c r="AQ215" s="76"/>
      <c r="AR215" s="76"/>
      <c r="AS215" s="76"/>
      <c r="AT215" s="76"/>
      <c r="AU215" s="76"/>
      <c r="AV215" s="76"/>
      <c r="AW215" s="76"/>
      <c r="AX215" s="76"/>
      <c r="AY215" s="76"/>
      <c r="AZ215" s="76"/>
      <c r="BA215" s="76"/>
      <c r="BB215" s="76"/>
      <c r="BC215" s="76"/>
      <c r="BD215" s="76"/>
      <c r="BE215" s="76"/>
      <c r="BF215" s="76"/>
      <c r="BG215" s="76"/>
      <c r="BH215" s="76"/>
      <c r="BI215" s="76"/>
      <c r="BJ215" s="76"/>
      <c r="BK215" s="76"/>
      <c r="BL215" s="76"/>
      <c r="BM215" s="76"/>
      <c r="BN215" s="76"/>
      <c r="BO215" s="76"/>
      <c r="BP215" s="76"/>
      <c r="BQ215" s="10"/>
      <c r="BR215" s="10"/>
      <c r="BS215" s="10"/>
    </row>
    <row r="216" spans="1:71" ht="16.5" hidden="1" customHeight="1" x14ac:dyDescent="0.3">
      <c r="A216" s="10"/>
      <c r="B216" s="10"/>
      <c r="C216" s="10"/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0"/>
      <c r="AA216" s="10"/>
      <c r="AB216" s="10"/>
      <c r="AC216" s="10"/>
      <c r="AD216" s="10"/>
      <c r="AE216" s="10"/>
      <c r="AF216" s="10"/>
      <c r="AG216" s="10"/>
      <c r="AH216" s="10"/>
      <c r="AI216" s="10"/>
      <c r="AJ216" s="10"/>
      <c r="AK216" s="10"/>
      <c r="AL216" s="10"/>
      <c r="AM216" s="10"/>
      <c r="AN216" s="10"/>
      <c r="AO216" s="10"/>
      <c r="AP216" s="10"/>
      <c r="AQ216" s="10"/>
      <c r="AR216" s="10"/>
      <c r="AS216" s="10"/>
      <c r="AT216" s="10"/>
      <c r="AU216" s="10"/>
      <c r="AV216" s="10"/>
      <c r="AW216" s="10"/>
      <c r="AX216" s="10"/>
      <c r="AY216" s="10"/>
      <c r="AZ216" s="10"/>
      <c r="BA216" s="10"/>
      <c r="BB216" s="10"/>
      <c r="BC216" s="10"/>
      <c r="BD216" s="10"/>
      <c r="BE216" s="10"/>
      <c r="BF216" s="10"/>
      <c r="BG216" s="10"/>
      <c r="BH216" s="10"/>
      <c r="BI216" s="10"/>
      <c r="BJ216" s="10"/>
      <c r="BK216" s="10"/>
      <c r="BL216" s="10"/>
      <c r="BM216" s="10"/>
      <c r="BN216" s="10"/>
      <c r="BO216" s="10"/>
      <c r="BP216" s="10"/>
      <c r="BQ216" s="10"/>
      <c r="BR216" s="10"/>
      <c r="BS216" s="10"/>
    </row>
    <row r="217" spans="1:71" ht="16.5" hidden="1" customHeight="1" x14ac:dyDescent="0.3">
      <c r="A217" s="10"/>
      <c r="B217" s="76"/>
      <c r="C217" s="76"/>
      <c r="D217" s="76"/>
      <c r="E217" s="76"/>
      <c r="F217" s="76"/>
      <c r="G217" s="76"/>
      <c r="H217" s="76"/>
      <c r="I217" s="76"/>
      <c r="J217" s="76"/>
      <c r="K217" s="76"/>
      <c r="L217" s="76"/>
      <c r="M217" s="76"/>
      <c r="N217" s="76"/>
      <c r="O217" s="76"/>
      <c r="P217" s="76"/>
      <c r="Q217" s="76"/>
      <c r="R217" s="76"/>
      <c r="S217" s="76"/>
      <c r="T217" s="76"/>
      <c r="U217" s="76"/>
      <c r="V217" s="76"/>
      <c r="W217" s="76"/>
      <c r="X217" s="76"/>
      <c r="Y217" s="76"/>
      <c r="Z217" s="76"/>
      <c r="AA217" s="76"/>
      <c r="AB217" s="76"/>
      <c r="AC217" s="76"/>
      <c r="AD217" s="76"/>
      <c r="AE217" s="76"/>
      <c r="AF217" s="76"/>
      <c r="AG217" s="76"/>
      <c r="AH217" s="76"/>
      <c r="AI217" s="76"/>
      <c r="AJ217" s="76"/>
      <c r="AK217" s="76"/>
      <c r="AL217" s="76"/>
      <c r="AM217" s="76"/>
      <c r="AN217" s="76"/>
      <c r="AO217" s="76"/>
      <c r="AP217" s="76"/>
      <c r="AQ217" s="76"/>
      <c r="AR217" s="76"/>
      <c r="AS217" s="76"/>
      <c r="AT217" s="76"/>
      <c r="AU217" s="76"/>
      <c r="AV217" s="76"/>
      <c r="AW217" s="76"/>
      <c r="AX217" s="76"/>
      <c r="AY217" s="76"/>
      <c r="AZ217" s="76"/>
      <c r="BA217" s="76"/>
      <c r="BB217" s="76"/>
      <c r="BC217" s="76"/>
      <c r="BD217" s="76"/>
      <c r="BE217" s="76"/>
      <c r="BF217" s="76"/>
      <c r="BG217" s="76"/>
      <c r="BH217" s="76"/>
      <c r="BI217" s="76"/>
      <c r="BJ217" s="76"/>
      <c r="BK217" s="76"/>
      <c r="BL217" s="76"/>
      <c r="BM217" s="76"/>
      <c r="BN217" s="76"/>
      <c r="BO217" s="76"/>
      <c r="BP217" s="76"/>
      <c r="BQ217" s="10"/>
      <c r="BR217" s="10"/>
      <c r="BS217" s="10"/>
    </row>
    <row r="218" spans="1:71" ht="16.5" hidden="1" customHeight="1" x14ac:dyDescent="0.3">
      <c r="A218" s="118" t="s">
        <v>1052</v>
      </c>
      <c r="B218" s="76">
        <f>B167+B173</f>
        <v>137109</v>
      </c>
      <c r="C218" s="76">
        <f t="shared" ref="C218:AZ218" si="3">C167+C173</f>
        <v>-38584</v>
      </c>
      <c r="D218" s="76">
        <f t="shared" si="3"/>
        <v>26269</v>
      </c>
      <c r="E218" s="76">
        <f t="shared" si="3"/>
        <v>3516609</v>
      </c>
      <c r="F218" s="76">
        <f t="shared" si="3"/>
        <v>16631</v>
      </c>
      <c r="G218" s="76">
        <f t="shared" si="3"/>
        <v>16215</v>
      </c>
      <c r="H218" s="76">
        <f t="shared" si="3"/>
        <v>16292</v>
      </c>
      <c r="I218" s="76">
        <f t="shared" si="3"/>
        <v>163032.75</v>
      </c>
      <c r="J218" s="76">
        <f t="shared" si="3"/>
        <v>475732</v>
      </c>
      <c r="K218" s="76">
        <f t="shared" si="3"/>
        <v>389642</v>
      </c>
      <c r="L218" s="76">
        <f t="shared" si="3"/>
        <v>413449</v>
      </c>
      <c r="M218" s="76">
        <f t="shared" si="3"/>
        <v>396511</v>
      </c>
      <c r="N218" s="76">
        <f t="shared" si="3"/>
        <v>408732</v>
      </c>
      <c r="O218" s="76">
        <f t="shared" si="3"/>
        <v>409502</v>
      </c>
      <c r="P218" s="76">
        <f t="shared" si="3"/>
        <v>415880</v>
      </c>
      <c r="Q218" s="76">
        <f t="shared" si="3"/>
        <v>366729.62</v>
      </c>
      <c r="R218" s="76">
        <f t="shared" si="3"/>
        <v>14856</v>
      </c>
      <c r="S218" s="76">
        <f t="shared" si="3"/>
        <v>55988</v>
      </c>
      <c r="T218" s="76">
        <f t="shared" si="3"/>
        <v>38955</v>
      </c>
      <c r="U218" s="76">
        <f t="shared" si="3"/>
        <v>14826.446749999999</v>
      </c>
      <c r="V218" s="76">
        <f t="shared" si="3"/>
        <v>33388</v>
      </c>
      <c r="W218" s="76">
        <f t="shared" si="3"/>
        <v>203806</v>
      </c>
      <c r="X218" s="76">
        <f t="shared" si="3"/>
        <v>70907</v>
      </c>
      <c r="Y218" s="76">
        <f t="shared" si="3"/>
        <v>259223.666</v>
      </c>
      <c r="Z218" s="76">
        <f t="shared" si="3"/>
        <v>34770</v>
      </c>
      <c r="AA218" s="76">
        <f t="shared" si="3"/>
        <v>46876</v>
      </c>
      <c r="AB218" s="76">
        <f t="shared" si="3"/>
        <v>-77569</v>
      </c>
      <c r="AC218" s="76">
        <f t="shared" si="3"/>
        <v>75277.648000000001</v>
      </c>
      <c r="AD218" s="76">
        <f t="shared" si="3"/>
        <v>-96923</v>
      </c>
      <c r="AE218" s="76">
        <f t="shared" si="3"/>
        <v>29591</v>
      </c>
      <c r="AF218" s="76">
        <f t="shared" si="3"/>
        <v>170443</v>
      </c>
      <c r="AG218" s="76">
        <f t="shared" si="3"/>
        <v>-155193.58899999998</v>
      </c>
      <c r="AH218" s="76">
        <f t="shared" si="3"/>
        <v>10636</v>
      </c>
      <c r="AI218" s="76">
        <f t="shared" si="3"/>
        <v>34878</v>
      </c>
      <c r="AJ218" s="76">
        <f t="shared" si="3"/>
        <v>-28422</v>
      </c>
      <c r="AK218" s="76">
        <f t="shared" si="3"/>
        <v>34530.347000000002</v>
      </c>
      <c r="AL218" s="76">
        <f t="shared" si="3"/>
        <v>-115844</v>
      </c>
      <c r="AM218" s="76">
        <f t="shared" si="3"/>
        <v>36002</v>
      </c>
      <c r="AN218" s="76">
        <f t="shared" si="3"/>
        <v>-4808</v>
      </c>
      <c r="AO218" s="76">
        <f t="shared" si="3"/>
        <v>2459.6409999999996</v>
      </c>
      <c r="AP218" s="76">
        <f t="shared" si="3"/>
        <v>176792</v>
      </c>
      <c r="AQ218" s="76">
        <f t="shared" si="3"/>
        <v>-50283</v>
      </c>
      <c r="AR218" s="76">
        <f t="shared" si="3"/>
        <v>28816</v>
      </c>
      <c r="AS218" s="76">
        <f t="shared" si="3"/>
        <v>32593.14</v>
      </c>
      <c r="AT218" s="76">
        <f t="shared" si="3"/>
        <v>-49050</v>
      </c>
      <c r="AU218" s="76">
        <f t="shared" si="3"/>
        <v>-205267</v>
      </c>
      <c r="AV218" s="76">
        <f t="shared" si="3"/>
        <v>73571</v>
      </c>
      <c r="AW218" s="76">
        <f t="shared" si="3"/>
        <v>16700.834999999999</v>
      </c>
      <c r="AX218" s="76">
        <f t="shared" si="3"/>
        <v>958259</v>
      </c>
      <c r="AY218" s="76">
        <f t="shared" si="3"/>
        <v>389762</v>
      </c>
      <c r="AZ218" s="76">
        <f t="shared" si="3"/>
        <v>403986</v>
      </c>
      <c r="BA218" s="76"/>
      <c r="BB218" s="76"/>
      <c r="BC218" s="76"/>
      <c r="BD218" s="76"/>
      <c r="BE218" s="76"/>
      <c r="BF218" s="76"/>
      <c r="BG218" s="76"/>
      <c r="BH218" s="76"/>
      <c r="BI218" s="76"/>
      <c r="BJ218" s="76"/>
      <c r="BK218" s="76"/>
      <c r="BL218" s="76"/>
      <c r="BM218" s="76"/>
      <c r="BN218" s="76"/>
      <c r="BO218" s="76"/>
      <c r="BP218" s="76"/>
      <c r="BQ218" s="10"/>
      <c r="BR218" s="10"/>
      <c r="BS218" s="10"/>
    </row>
    <row r="219" spans="1:71" ht="16.5" hidden="1" customHeight="1" x14ac:dyDescent="0.3">
      <c r="A219" s="10"/>
      <c r="B219" s="10"/>
      <c r="C219" s="10"/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"/>
      <c r="AA219" s="10"/>
      <c r="AB219" s="10"/>
      <c r="AC219" s="10"/>
      <c r="AD219" s="10"/>
      <c r="AE219" s="10"/>
      <c r="AF219" s="10"/>
      <c r="AG219" s="10"/>
      <c r="AH219" s="10"/>
      <c r="AI219" s="10"/>
      <c r="AJ219" s="10"/>
      <c r="AK219" s="10"/>
      <c r="AL219" s="10"/>
      <c r="AM219" s="10"/>
      <c r="AN219" s="10"/>
      <c r="AO219" s="10"/>
      <c r="AP219" s="10"/>
      <c r="AQ219" s="10"/>
      <c r="AR219" s="10"/>
      <c r="AS219" s="10"/>
      <c r="AT219" s="10"/>
      <c r="AU219" s="10"/>
      <c r="AV219" s="10"/>
      <c r="AW219" s="10"/>
      <c r="AX219" s="10"/>
      <c r="AY219" s="10"/>
      <c r="AZ219" s="10"/>
      <c r="BA219" s="10"/>
      <c r="BB219" s="10"/>
      <c r="BC219" s="10"/>
      <c r="BD219" s="10"/>
      <c r="BE219" s="10"/>
      <c r="BF219" s="10"/>
      <c r="BG219" s="10"/>
      <c r="BH219" s="10"/>
      <c r="BI219" s="10"/>
      <c r="BJ219" s="10"/>
      <c r="BK219" s="10"/>
      <c r="BL219" s="10"/>
      <c r="BM219" s="10"/>
      <c r="BN219" s="10"/>
      <c r="BO219" s="10"/>
      <c r="BP219" s="10"/>
      <c r="BQ219" s="76"/>
      <c r="BR219" s="76"/>
      <c r="BS219" s="76"/>
    </row>
    <row r="220" spans="1:71" ht="16.5" hidden="1" customHeight="1" x14ac:dyDescent="0.3">
      <c r="A220" s="10"/>
      <c r="B220" s="10"/>
      <c r="C220" s="10"/>
      <c r="D220" s="10"/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"/>
      <c r="AA220" s="10"/>
      <c r="AB220" s="10"/>
      <c r="AC220" s="10"/>
      <c r="AD220" s="10"/>
      <c r="AE220" s="10"/>
      <c r="AF220" s="10"/>
      <c r="AG220" s="10"/>
      <c r="AH220" s="10"/>
      <c r="AI220" s="10"/>
      <c r="AJ220" s="10"/>
      <c r="AK220" s="10"/>
      <c r="AL220" s="10"/>
      <c r="AM220" s="10"/>
      <c r="AN220" s="10"/>
      <c r="AO220" s="10"/>
      <c r="AP220" s="10"/>
      <c r="AQ220" s="10"/>
      <c r="AR220" s="10"/>
      <c r="AS220" s="10"/>
      <c r="AT220" s="10"/>
      <c r="AU220" s="10"/>
      <c r="AV220" s="10"/>
      <c r="AW220" s="10"/>
      <c r="AX220" s="10"/>
      <c r="AY220" s="10"/>
      <c r="AZ220" s="10"/>
      <c r="BA220" s="10"/>
      <c r="BB220" s="10"/>
      <c r="BC220" s="10"/>
      <c r="BD220" s="10"/>
      <c r="BE220" s="10"/>
      <c r="BF220" s="10"/>
      <c r="BG220" s="10"/>
      <c r="BH220" s="10"/>
      <c r="BI220" s="10"/>
      <c r="BJ220" s="10"/>
      <c r="BK220" s="10"/>
      <c r="BL220" s="10"/>
      <c r="BM220" s="10"/>
      <c r="BN220" s="10"/>
      <c r="BO220" s="10"/>
      <c r="BP220" s="10"/>
      <c r="BQ220" s="10"/>
      <c r="BR220" s="10"/>
      <c r="BS220" s="10"/>
    </row>
    <row r="221" spans="1:71" ht="16.5" hidden="1" customHeight="1" x14ac:dyDescent="0.3">
      <c r="A221" s="11" t="s">
        <v>837</v>
      </c>
      <c r="B221" s="10"/>
      <c r="C221" s="10"/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"/>
      <c r="AA221" s="10"/>
      <c r="AB221" s="10"/>
      <c r="AC221" s="10"/>
      <c r="AD221" s="10"/>
      <c r="AE221" s="10"/>
      <c r="AF221" s="10"/>
      <c r="AG221" s="10"/>
      <c r="AH221" s="10"/>
      <c r="AI221" s="10"/>
      <c r="AJ221" s="10"/>
      <c r="AK221" s="10"/>
      <c r="AL221" s="10"/>
      <c r="AM221" s="10"/>
      <c r="AN221" s="10"/>
      <c r="AO221" s="10"/>
      <c r="AP221" s="10"/>
      <c r="AQ221" s="10"/>
      <c r="AR221" s="10"/>
      <c r="AS221" s="10"/>
      <c r="AT221" s="10"/>
      <c r="AU221" s="10"/>
      <c r="AV221" s="10"/>
      <c r="AW221" s="10"/>
      <c r="AX221" s="10"/>
      <c r="AY221" s="10"/>
      <c r="AZ221" s="10"/>
      <c r="BA221" s="10"/>
      <c r="BB221" s="10"/>
      <c r="BC221" s="10"/>
      <c r="BD221" s="10"/>
      <c r="BE221" s="10"/>
      <c r="BF221" s="10"/>
      <c r="BG221" s="10"/>
      <c r="BH221" s="10"/>
      <c r="BI221" s="10"/>
      <c r="BJ221" s="10"/>
      <c r="BK221" s="10"/>
      <c r="BL221" s="10"/>
      <c r="BM221" s="10"/>
      <c r="BN221" s="10"/>
      <c r="BO221" s="10"/>
      <c r="BP221" s="10"/>
      <c r="BQ221" s="10"/>
      <c r="BR221" s="10"/>
      <c r="BS221" s="10"/>
    </row>
    <row r="222" spans="1:71" ht="16.5" hidden="1" customHeight="1" x14ac:dyDescent="0.3">
      <c r="A222" s="151" t="s">
        <v>736</v>
      </c>
      <c r="B222" s="151" t="s">
        <v>737</v>
      </c>
      <c r="C222" s="151" t="s">
        <v>738</v>
      </c>
      <c r="D222" s="151" t="s">
        <v>739</v>
      </c>
      <c r="E222" s="151" t="s">
        <v>740</v>
      </c>
      <c r="F222" s="151" t="s">
        <v>741</v>
      </c>
      <c r="G222" s="151" t="s">
        <v>742</v>
      </c>
      <c r="H222" s="151" t="s">
        <v>743</v>
      </c>
      <c r="I222" s="151" t="s">
        <v>744</v>
      </c>
      <c r="J222" s="151" t="s">
        <v>745</v>
      </c>
      <c r="K222" s="151" t="s">
        <v>746</v>
      </c>
      <c r="L222" s="151" t="s">
        <v>747</v>
      </c>
      <c r="M222" s="151" t="s">
        <v>748</v>
      </c>
      <c r="N222" s="151" t="s">
        <v>749</v>
      </c>
      <c r="O222" s="151" t="s">
        <v>750</v>
      </c>
      <c r="P222" s="151" t="s">
        <v>751</v>
      </c>
      <c r="Q222" s="151" t="s">
        <v>752</v>
      </c>
      <c r="R222" s="151" t="s">
        <v>753</v>
      </c>
      <c r="S222" s="151" t="s">
        <v>754</v>
      </c>
      <c r="T222" s="151" t="s">
        <v>755</v>
      </c>
      <c r="U222" s="151" t="s">
        <v>756</v>
      </c>
      <c r="V222" s="151" t="s">
        <v>757</v>
      </c>
      <c r="W222" s="151" t="s">
        <v>758</v>
      </c>
      <c r="X222" s="151" t="s">
        <v>759</v>
      </c>
      <c r="Y222" s="151" t="s">
        <v>760</v>
      </c>
      <c r="Z222" s="151" t="s">
        <v>761</v>
      </c>
      <c r="AA222" s="151" t="s">
        <v>762</v>
      </c>
      <c r="AB222" s="151" t="s">
        <v>763</v>
      </c>
      <c r="AC222" s="151" t="s">
        <v>764</v>
      </c>
      <c r="AD222" s="151" t="s">
        <v>765</v>
      </c>
      <c r="AE222" s="151" t="s">
        <v>766</v>
      </c>
      <c r="AF222" s="151" t="s">
        <v>767</v>
      </c>
      <c r="AG222" s="151" t="s">
        <v>768</v>
      </c>
      <c r="AH222" s="151" t="s">
        <v>769</v>
      </c>
      <c r="AI222" s="151" t="s">
        <v>770</v>
      </c>
      <c r="AJ222" s="151" t="s">
        <v>771</v>
      </c>
      <c r="AK222" s="151" t="s">
        <v>772</v>
      </c>
      <c r="AL222" s="151" t="s">
        <v>773</v>
      </c>
      <c r="AM222" s="151" t="s">
        <v>774</v>
      </c>
      <c r="AN222" s="151" t="s">
        <v>775</v>
      </c>
      <c r="AO222" s="151" t="s">
        <v>776</v>
      </c>
      <c r="AP222" s="151" t="s">
        <v>777</v>
      </c>
      <c r="AQ222" s="151" t="s">
        <v>778</v>
      </c>
      <c r="AR222" s="151" t="s">
        <v>779</v>
      </c>
      <c r="AS222" s="151" t="s">
        <v>780</v>
      </c>
      <c r="AT222" s="151" t="s">
        <v>781</v>
      </c>
      <c r="AU222" s="151" t="s">
        <v>782</v>
      </c>
      <c r="AV222" s="151" t="s">
        <v>783</v>
      </c>
      <c r="AW222" s="151" t="s">
        <v>784</v>
      </c>
      <c r="AX222" s="151" t="s">
        <v>785</v>
      </c>
      <c r="AY222" s="151" t="s">
        <v>786</v>
      </c>
      <c r="AZ222" s="151" t="s">
        <v>1113</v>
      </c>
      <c r="BA222" s="10"/>
      <c r="BB222" s="10"/>
      <c r="BC222" s="10"/>
      <c r="BD222" s="10"/>
      <c r="BE222" s="10"/>
      <c r="BF222" s="10"/>
      <c r="BG222" s="10"/>
      <c r="BH222" s="10"/>
      <c r="BI222" s="10"/>
      <c r="BJ222" s="10"/>
      <c r="BK222" s="10"/>
      <c r="BL222" s="10"/>
      <c r="BM222" s="10"/>
      <c r="BN222" s="10"/>
      <c r="BO222" s="10"/>
      <c r="BP222" s="10"/>
      <c r="BQ222" s="10"/>
      <c r="BR222" s="10"/>
      <c r="BS222" s="10"/>
    </row>
    <row r="223" spans="1:71" ht="16.5" hidden="1" customHeight="1" x14ac:dyDescent="0.3">
      <c r="A223" s="151"/>
      <c r="B223" s="151"/>
      <c r="C223" s="151"/>
      <c r="D223" s="151"/>
      <c r="E223" s="151"/>
      <c r="F223" s="151"/>
      <c r="G223" s="151"/>
      <c r="H223" s="151"/>
      <c r="I223" s="151"/>
      <c r="J223" s="151"/>
      <c r="K223" s="151"/>
      <c r="L223" s="151"/>
      <c r="M223" s="151"/>
      <c r="N223" s="151"/>
      <c r="O223" s="151"/>
      <c r="P223" s="151"/>
      <c r="Q223" s="151"/>
      <c r="R223" s="151"/>
      <c r="S223" s="151"/>
      <c r="T223" s="151"/>
      <c r="U223" s="151"/>
      <c r="V223" s="151"/>
      <c r="W223" s="151"/>
      <c r="X223" s="151"/>
      <c r="Y223" s="151"/>
      <c r="Z223" s="151"/>
      <c r="AA223" s="151"/>
      <c r="AB223" s="151"/>
      <c r="AC223" s="151"/>
      <c r="AD223" s="151"/>
      <c r="AE223" s="151"/>
      <c r="AF223" s="151"/>
      <c r="AG223" s="151"/>
      <c r="AH223" s="151"/>
      <c r="AI223" s="151"/>
      <c r="AJ223" s="151"/>
      <c r="AK223" s="151"/>
      <c r="AL223" s="151"/>
      <c r="AM223" s="151"/>
      <c r="AN223" s="151"/>
      <c r="AO223" s="151"/>
      <c r="AP223" s="151"/>
      <c r="AQ223" s="151"/>
      <c r="AR223" s="151"/>
      <c r="AS223" s="151"/>
      <c r="AT223" s="151"/>
      <c r="AU223" s="151"/>
      <c r="AV223" s="151"/>
      <c r="AW223" s="151"/>
      <c r="AX223" s="151"/>
      <c r="AY223" s="151"/>
      <c r="AZ223" s="151"/>
      <c r="BA223" s="10"/>
      <c r="BB223" s="10"/>
      <c r="BC223" s="10"/>
      <c r="BD223" s="10"/>
      <c r="BE223" s="10"/>
      <c r="BF223" s="10"/>
      <c r="BG223" s="10"/>
      <c r="BH223" s="10"/>
      <c r="BI223" s="10"/>
      <c r="BJ223" s="10"/>
      <c r="BK223" s="10"/>
      <c r="BL223" s="10"/>
      <c r="BM223" s="10"/>
      <c r="BN223" s="10"/>
      <c r="BO223" s="10"/>
      <c r="BP223" s="10"/>
      <c r="BQ223" s="10"/>
      <c r="BR223" s="10"/>
      <c r="BS223" s="10"/>
    </row>
    <row r="224" spans="1:71" ht="16.5" hidden="1" customHeight="1" x14ac:dyDescent="0.3">
      <c r="A224" s="151" t="s">
        <v>838</v>
      </c>
      <c r="B224" s="151"/>
      <c r="C224" s="151"/>
      <c r="D224" s="151"/>
      <c r="E224" s="151"/>
      <c r="F224" s="151"/>
      <c r="G224" s="151"/>
      <c r="H224" s="151"/>
      <c r="I224" s="151"/>
      <c r="J224" s="151"/>
      <c r="K224" s="151"/>
      <c r="L224" s="151"/>
      <c r="M224" s="151"/>
      <c r="N224" s="151"/>
      <c r="O224" s="151"/>
      <c r="P224" s="151"/>
      <c r="Q224" s="151"/>
      <c r="R224" s="151"/>
      <c r="S224" s="151"/>
      <c r="T224" s="151"/>
      <c r="U224" s="151"/>
      <c r="V224" s="151"/>
      <c r="W224" s="151"/>
      <c r="X224" s="151"/>
      <c r="Y224" s="151"/>
      <c r="Z224" s="151"/>
      <c r="AA224" s="151"/>
      <c r="AB224" s="151"/>
      <c r="AC224" s="151"/>
      <c r="AD224" s="151"/>
      <c r="AE224" s="151"/>
      <c r="AF224" s="151"/>
      <c r="AG224" s="151"/>
      <c r="AH224" s="151"/>
      <c r="AI224" s="151"/>
      <c r="AJ224" s="151"/>
      <c r="AK224" s="151"/>
      <c r="AL224" s="151"/>
      <c r="AM224" s="151"/>
      <c r="AN224" s="151"/>
      <c r="AO224" s="151"/>
      <c r="AP224" s="151"/>
      <c r="AQ224" s="151"/>
      <c r="AR224" s="151"/>
      <c r="AS224" s="151"/>
      <c r="AT224" s="151"/>
      <c r="AU224" s="151"/>
      <c r="AV224" s="151"/>
      <c r="AW224" s="151"/>
      <c r="AX224" s="151"/>
      <c r="AY224" s="151"/>
      <c r="AZ224" s="151"/>
      <c r="BA224" s="10"/>
      <c r="BB224" s="10"/>
      <c r="BC224" s="10"/>
      <c r="BD224" s="10"/>
      <c r="BE224" s="10"/>
      <c r="BF224" s="10"/>
      <c r="BG224" s="10"/>
      <c r="BH224" s="10"/>
      <c r="BI224" s="10"/>
      <c r="BJ224" s="10"/>
      <c r="BK224" s="10"/>
      <c r="BL224" s="10"/>
      <c r="BM224" s="10"/>
      <c r="BN224" s="10"/>
      <c r="BO224" s="10"/>
      <c r="BP224" s="10"/>
      <c r="BQ224" s="10"/>
      <c r="BR224" s="10"/>
      <c r="BS224" s="10"/>
    </row>
    <row r="225" spans="1:71" ht="16.5" hidden="1" customHeight="1" x14ac:dyDescent="0.3">
      <c r="A225" s="151" t="s">
        <v>839</v>
      </c>
      <c r="B225" s="151">
        <v>0</v>
      </c>
      <c r="C225" s="151">
        <v>0</v>
      </c>
      <c r="D225" s="151">
        <v>0</v>
      </c>
      <c r="E225" s="151">
        <v>0</v>
      </c>
      <c r="F225" s="151">
        <v>0</v>
      </c>
      <c r="G225" s="151">
        <v>0</v>
      </c>
      <c r="H225" s="151">
        <v>20005525</v>
      </c>
      <c r="I225" s="151">
        <v>26128931</v>
      </c>
      <c r="J225" s="151">
        <v>0</v>
      </c>
      <c r="K225" s="151">
        <v>0</v>
      </c>
      <c r="L225" s="151">
        <v>0</v>
      </c>
      <c r="M225" s="151">
        <v>0</v>
      </c>
      <c r="N225" s="151">
        <v>0</v>
      </c>
      <c r="O225" s="151">
        <v>0</v>
      </c>
      <c r="P225" s="151">
        <v>0</v>
      </c>
      <c r="Q225" s="151">
        <v>0</v>
      </c>
      <c r="R225" s="151">
        <v>0</v>
      </c>
      <c r="S225" s="151">
        <v>0</v>
      </c>
      <c r="T225" s="151">
        <v>0</v>
      </c>
      <c r="U225" s="151">
        <v>0</v>
      </c>
      <c r="V225" s="151">
        <v>0</v>
      </c>
      <c r="W225" s="151">
        <v>0</v>
      </c>
      <c r="X225" s="151">
        <v>0</v>
      </c>
      <c r="Y225" s="151">
        <v>0</v>
      </c>
      <c r="Z225" s="151">
        <v>0</v>
      </c>
      <c r="AA225" s="151">
        <v>0</v>
      </c>
      <c r="AB225" s="151">
        <v>0</v>
      </c>
      <c r="AC225" s="151">
        <v>0</v>
      </c>
      <c r="AD225" s="151">
        <v>0</v>
      </c>
      <c r="AE225" s="151">
        <v>0</v>
      </c>
      <c r="AF225" s="151">
        <v>0</v>
      </c>
      <c r="AG225" s="151">
        <v>0</v>
      </c>
      <c r="AH225" s="151">
        <v>0</v>
      </c>
      <c r="AI225" s="151">
        <v>0</v>
      </c>
      <c r="AJ225" s="151">
        <v>0</v>
      </c>
      <c r="AK225" s="151">
        <v>0</v>
      </c>
      <c r="AL225" s="151">
        <v>0</v>
      </c>
      <c r="AM225" s="151">
        <v>0</v>
      </c>
      <c r="AN225" s="151">
        <v>0</v>
      </c>
      <c r="AO225" s="151">
        <v>0</v>
      </c>
      <c r="AP225" s="151">
        <v>0</v>
      </c>
      <c r="AQ225" s="151">
        <v>0</v>
      </c>
      <c r="AR225" s="151">
        <v>0</v>
      </c>
      <c r="AS225" s="151">
        <v>0</v>
      </c>
      <c r="AT225" s="151">
        <v>0</v>
      </c>
      <c r="AU225" s="151">
        <v>0</v>
      </c>
      <c r="AV225" s="151">
        <v>0</v>
      </c>
      <c r="AW225" s="151">
        <v>0</v>
      </c>
      <c r="AX225" s="151">
        <v>0</v>
      </c>
      <c r="AY225" s="151">
        <v>0</v>
      </c>
      <c r="AZ225" s="151">
        <v>0</v>
      </c>
      <c r="BA225" s="10"/>
      <c r="BB225" s="10"/>
      <c r="BC225" s="10"/>
      <c r="BD225" s="10"/>
      <c r="BE225" s="10"/>
      <c r="BF225" s="10"/>
      <c r="BG225" s="10"/>
      <c r="BH225" s="10"/>
      <c r="BI225" s="10"/>
      <c r="BJ225" s="10"/>
      <c r="BK225" s="10"/>
      <c r="BL225" s="10"/>
      <c r="BM225" s="10"/>
      <c r="BN225" s="10"/>
      <c r="BO225" s="10"/>
      <c r="BP225" s="10"/>
      <c r="BQ225" s="10"/>
      <c r="BR225" s="10"/>
      <c r="BS225" s="10"/>
    </row>
    <row r="226" spans="1:71" ht="16.5" hidden="1" customHeight="1" x14ac:dyDescent="0.3">
      <c r="A226" s="151" t="s">
        <v>840</v>
      </c>
      <c r="B226" s="151">
        <v>5123729</v>
      </c>
      <c r="C226" s="151">
        <v>11456324</v>
      </c>
      <c r="D226" s="151">
        <v>15988854</v>
      </c>
      <c r="E226" s="151">
        <v>16409036</v>
      </c>
      <c r="F226" s="151">
        <v>4568217</v>
      </c>
      <c r="G226" s="151">
        <v>8764241</v>
      </c>
      <c r="H226" s="151">
        <v>0</v>
      </c>
      <c r="I226" s="151">
        <v>0</v>
      </c>
      <c r="J226" s="151">
        <v>5001729</v>
      </c>
      <c r="K226" s="151">
        <v>9914111</v>
      </c>
      <c r="L226" s="151">
        <v>14835392</v>
      </c>
      <c r="M226" s="151">
        <v>20667028</v>
      </c>
      <c r="N226" s="151">
        <v>6285696</v>
      </c>
      <c r="O226" s="151">
        <v>12436862</v>
      </c>
      <c r="P226" s="151">
        <v>18647898</v>
      </c>
      <c r="Q226" s="151">
        <v>22344423.960000001</v>
      </c>
      <c r="R226" s="151">
        <v>8960910</v>
      </c>
      <c r="S226" s="151">
        <v>17702077</v>
      </c>
      <c r="T226" s="151">
        <v>26512115</v>
      </c>
      <c r="U226" s="151">
        <v>34899078.379000001</v>
      </c>
      <c r="V226" s="151">
        <v>9925517</v>
      </c>
      <c r="W226" s="151">
        <v>19111060</v>
      </c>
      <c r="X226" s="151">
        <v>27430386</v>
      </c>
      <c r="Y226" s="151">
        <v>36230002.914999999</v>
      </c>
      <c r="Z226" s="151">
        <v>9473561</v>
      </c>
      <c r="AA226" s="151">
        <v>17943522</v>
      </c>
      <c r="AB226" s="151">
        <v>26892212</v>
      </c>
      <c r="AC226" s="151">
        <v>36003173.321000002</v>
      </c>
      <c r="AD226" s="151">
        <v>9896681</v>
      </c>
      <c r="AE226" s="151">
        <v>19742240</v>
      </c>
      <c r="AF226" s="151">
        <v>28356349</v>
      </c>
      <c r="AG226" s="151">
        <v>39154851.902000003</v>
      </c>
      <c r="AH226" s="151">
        <v>8072532</v>
      </c>
      <c r="AI226" s="151">
        <v>17668715</v>
      </c>
      <c r="AJ226" s="151">
        <v>24215530</v>
      </c>
      <c r="AK226" s="151">
        <v>30689644.320999999</v>
      </c>
      <c r="AL226" s="151">
        <v>7692376</v>
      </c>
      <c r="AM226" s="151">
        <v>14907317</v>
      </c>
      <c r="AN226" s="151">
        <v>22375914</v>
      </c>
      <c r="AO226" s="151">
        <v>30077923.386</v>
      </c>
      <c r="AP226" s="151">
        <v>8048131</v>
      </c>
      <c r="AQ226" s="151">
        <v>16072155</v>
      </c>
      <c r="AR226" s="151">
        <v>22873532</v>
      </c>
      <c r="AS226" s="151">
        <v>29714104.960000001</v>
      </c>
      <c r="AT226" s="151">
        <v>7571021</v>
      </c>
      <c r="AU226" s="151">
        <v>15325472</v>
      </c>
      <c r="AV226" s="151">
        <v>24126753</v>
      </c>
      <c r="AW226" s="151">
        <v>31192519.513</v>
      </c>
      <c r="AX226" s="151">
        <v>6756962</v>
      </c>
      <c r="AY226" s="151">
        <v>13757508</v>
      </c>
      <c r="AZ226" s="151">
        <v>20272255</v>
      </c>
      <c r="BA226" s="76"/>
      <c r="BB226" s="10"/>
      <c r="BC226" s="10"/>
      <c r="BD226" s="10"/>
      <c r="BE226" s="10"/>
      <c r="BF226" s="10"/>
      <c r="BG226" s="10"/>
      <c r="BH226" s="10"/>
      <c r="BI226" s="10"/>
      <c r="BJ226" s="10"/>
      <c r="BK226" s="10"/>
      <c r="BL226" s="10"/>
      <c r="BM226" s="10"/>
      <c r="BN226" s="10"/>
      <c r="BO226" s="10"/>
      <c r="BP226" s="10"/>
      <c r="BQ226" s="10"/>
      <c r="BR226" s="10"/>
      <c r="BS226" s="10"/>
    </row>
    <row r="227" spans="1:71" ht="16.5" hidden="1" customHeight="1" x14ac:dyDescent="0.3">
      <c r="A227" s="151" t="s">
        <v>841</v>
      </c>
      <c r="B227" s="151">
        <v>4636258</v>
      </c>
      <c r="C227" s="151">
        <v>9323358</v>
      </c>
      <c r="D227" s="151">
        <v>14117415</v>
      </c>
      <c r="E227" s="151">
        <v>18956028</v>
      </c>
      <c r="F227" s="151">
        <v>4859640</v>
      </c>
      <c r="G227" s="151">
        <v>9864020</v>
      </c>
      <c r="H227" s="151">
        <v>15008237</v>
      </c>
      <c r="I227" s="151">
        <v>20110719</v>
      </c>
      <c r="J227" s="151">
        <v>4930924</v>
      </c>
      <c r="K227" s="151">
        <v>9800943</v>
      </c>
      <c r="L227" s="151">
        <v>14612821</v>
      </c>
      <c r="M227" s="151">
        <v>19366881</v>
      </c>
      <c r="N227" s="151">
        <v>4520852</v>
      </c>
      <c r="O227" s="151">
        <v>8998315</v>
      </c>
      <c r="P227" s="151">
        <v>13421192</v>
      </c>
      <c r="Q227" s="151">
        <v>17675273.030000001</v>
      </c>
      <c r="R227" s="151">
        <v>4029135</v>
      </c>
      <c r="S227" s="151">
        <v>7890774</v>
      </c>
      <c r="T227" s="151">
        <v>11728109</v>
      </c>
      <c r="U227" s="151">
        <v>15629877.412</v>
      </c>
      <c r="V227" s="151">
        <v>3890950</v>
      </c>
      <c r="W227" s="151">
        <v>7932969</v>
      </c>
      <c r="X227" s="151">
        <v>12330374</v>
      </c>
      <c r="Y227" s="151">
        <v>16541144.309</v>
      </c>
      <c r="Z227" s="151">
        <v>4285895</v>
      </c>
      <c r="AA227" s="151">
        <v>8907935</v>
      </c>
      <c r="AB227" s="151">
        <v>13800526</v>
      </c>
      <c r="AC227" s="151">
        <v>18921752.09</v>
      </c>
      <c r="AD227" s="151">
        <v>5455517</v>
      </c>
      <c r="AE227" s="151">
        <v>10955741</v>
      </c>
      <c r="AF227" s="151">
        <v>16906820</v>
      </c>
      <c r="AG227" s="151">
        <v>20495177.998</v>
      </c>
      <c r="AH227" s="151">
        <v>4073423</v>
      </c>
      <c r="AI227" s="151">
        <v>8577375</v>
      </c>
      <c r="AJ227" s="151">
        <v>14839107</v>
      </c>
      <c r="AK227" s="151">
        <v>21667312.987</v>
      </c>
      <c r="AL227" s="151">
        <v>6916847</v>
      </c>
      <c r="AM227" s="151">
        <v>14248509</v>
      </c>
      <c r="AN227" s="151">
        <v>21986347</v>
      </c>
      <c r="AO227" s="151">
        <v>30150695.022</v>
      </c>
      <c r="AP227" s="151">
        <v>8079404</v>
      </c>
      <c r="AQ227" s="151">
        <v>16404278</v>
      </c>
      <c r="AR227" s="151">
        <v>24960280</v>
      </c>
      <c r="AS227" s="151">
        <v>33879090.920000002</v>
      </c>
      <c r="AT227" s="151">
        <v>8847112</v>
      </c>
      <c r="AU227" s="151">
        <v>17898856</v>
      </c>
      <c r="AV227" s="151">
        <v>27471238</v>
      </c>
      <c r="AW227" s="151">
        <v>37228819.711999997</v>
      </c>
      <c r="AX227" s="151">
        <v>13006390</v>
      </c>
      <c r="AY227" s="151">
        <v>25868567</v>
      </c>
      <c r="AZ227" s="151">
        <v>38816743</v>
      </c>
      <c r="BA227" s="10"/>
      <c r="BB227" s="10"/>
      <c r="BC227" s="10"/>
      <c r="BD227" s="10"/>
      <c r="BE227" s="10"/>
      <c r="BF227" s="10"/>
      <c r="BG227" s="10"/>
      <c r="BH227" s="10"/>
      <c r="BI227" s="10"/>
      <c r="BJ227" s="10"/>
      <c r="BK227" s="10"/>
      <c r="BL227" s="10"/>
      <c r="BM227" s="10"/>
      <c r="BN227" s="10"/>
      <c r="BO227" s="10"/>
      <c r="BP227" s="10"/>
      <c r="BQ227" s="10"/>
      <c r="BR227" s="10"/>
      <c r="BS227" s="10"/>
    </row>
    <row r="228" spans="1:71" ht="16.5" hidden="1" customHeight="1" x14ac:dyDescent="0.3">
      <c r="A228" s="151" t="s">
        <v>842</v>
      </c>
      <c r="B228" s="151">
        <v>754580</v>
      </c>
      <c r="C228" s="151">
        <v>1506631</v>
      </c>
      <c r="D228" s="151">
        <v>2269491</v>
      </c>
      <c r="E228" s="151">
        <v>3028786</v>
      </c>
      <c r="F228" s="151">
        <v>764651</v>
      </c>
      <c r="G228" s="151">
        <v>1600231</v>
      </c>
      <c r="H228" s="151">
        <v>2442216</v>
      </c>
      <c r="I228" s="151">
        <v>3336674</v>
      </c>
      <c r="J228" s="151">
        <v>816011</v>
      </c>
      <c r="K228" s="151">
        <v>1588964</v>
      </c>
      <c r="L228" s="151">
        <v>2291729</v>
      </c>
      <c r="M228" s="151">
        <v>3000999</v>
      </c>
      <c r="N228" s="151">
        <v>717962</v>
      </c>
      <c r="O228" s="151">
        <v>1334733</v>
      </c>
      <c r="P228" s="151">
        <v>1932875</v>
      </c>
      <c r="Q228" s="151">
        <v>2510884.9900000002</v>
      </c>
      <c r="R228" s="151">
        <v>553854</v>
      </c>
      <c r="S228" s="151">
        <v>1099681</v>
      </c>
      <c r="T228" s="151">
        <v>1627591</v>
      </c>
      <c r="U228" s="151">
        <v>2183059.1430000002</v>
      </c>
      <c r="V228" s="151">
        <v>571959</v>
      </c>
      <c r="W228" s="151">
        <v>1235289</v>
      </c>
      <c r="X228" s="151">
        <v>2009077</v>
      </c>
      <c r="Y228" s="151">
        <v>3037080.0380000002</v>
      </c>
      <c r="Z228" s="151">
        <v>1214074</v>
      </c>
      <c r="AA228" s="151">
        <v>2646122</v>
      </c>
      <c r="AB228" s="151">
        <v>4296752</v>
      </c>
      <c r="AC228" s="151">
        <v>6224630.5899999999</v>
      </c>
      <c r="AD228" s="151">
        <v>2270010</v>
      </c>
      <c r="AE228" s="151">
        <v>4602913</v>
      </c>
      <c r="AF228" s="151">
        <v>7189211</v>
      </c>
      <c r="AG228" s="151">
        <v>10153064.049000001</v>
      </c>
      <c r="AH228" s="151">
        <v>3119121</v>
      </c>
      <c r="AI228" s="151">
        <v>6664805</v>
      </c>
      <c r="AJ228" s="151">
        <v>10787909</v>
      </c>
      <c r="AK228" s="151">
        <v>15464345.085000001</v>
      </c>
      <c r="AL228" s="151">
        <v>4791314</v>
      </c>
      <c r="AM228" s="151">
        <v>9962130</v>
      </c>
      <c r="AN228" s="151">
        <v>15514602</v>
      </c>
      <c r="AO228" s="151">
        <v>21487350.545000002</v>
      </c>
      <c r="AP228" s="151">
        <v>5918093</v>
      </c>
      <c r="AQ228" s="151">
        <v>12041631</v>
      </c>
      <c r="AR228" s="151">
        <v>18352328</v>
      </c>
      <c r="AS228" s="151">
        <v>24821823.859999999</v>
      </c>
      <c r="AT228" s="151">
        <v>6447775</v>
      </c>
      <c r="AU228" s="151">
        <v>13056549</v>
      </c>
      <c r="AV228" s="151">
        <v>20105697</v>
      </c>
      <c r="AW228" s="151">
        <v>27342646.640999999</v>
      </c>
      <c r="AX228" s="151">
        <v>7237396</v>
      </c>
      <c r="AY228" s="151">
        <v>14203567</v>
      </c>
      <c r="AZ228" s="151">
        <v>21145080</v>
      </c>
      <c r="BA228" s="10"/>
      <c r="BB228" s="10"/>
      <c r="BC228" s="10"/>
      <c r="BD228" s="10"/>
      <c r="BE228" s="10"/>
      <c r="BF228" s="10"/>
      <c r="BG228" s="10"/>
      <c r="BH228" s="10"/>
      <c r="BI228" s="10"/>
      <c r="BJ228" s="10"/>
      <c r="BK228" s="10"/>
      <c r="BL228" s="10"/>
      <c r="BM228" s="10"/>
      <c r="BN228" s="10"/>
      <c r="BO228" s="10"/>
      <c r="BP228" s="10"/>
      <c r="BQ228" s="10"/>
      <c r="BR228" s="10"/>
      <c r="BS228" s="10"/>
    </row>
    <row r="229" spans="1:71" ht="16.5" hidden="1" customHeight="1" x14ac:dyDescent="0.3">
      <c r="A229" s="151" t="s">
        <v>843</v>
      </c>
      <c r="B229" s="151">
        <v>3881678</v>
      </c>
      <c r="C229" s="151">
        <v>7816727</v>
      </c>
      <c r="D229" s="151">
        <v>11847924</v>
      </c>
      <c r="E229" s="151">
        <v>15927242</v>
      </c>
      <c r="F229" s="151">
        <v>4094989</v>
      </c>
      <c r="G229" s="151">
        <v>8263789</v>
      </c>
      <c r="H229" s="151">
        <v>12566021</v>
      </c>
      <c r="I229" s="151">
        <v>16774045</v>
      </c>
      <c r="J229" s="151">
        <v>4114913</v>
      </c>
      <c r="K229" s="151">
        <v>8211979</v>
      </c>
      <c r="L229" s="151">
        <v>12321092</v>
      </c>
      <c r="M229" s="151">
        <v>16365882</v>
      </c>
      <c r="N229" s="151">
        <v>3802890</v>
      </c>
      <c r="O229" s="151">
        <v>7663582</v>
      </c>
      <c r="P229" s="151">
        <v>11488317</v>
      </c>
      <c r="Q229" s="151">
        <v>15164388.039999999</v>
      </c>
      <c r="R229" s="151">
        <v>3475281</v>
      </c>
      <c r="S229" s="151">
        <v>6791093</v>
      </c>
      <c r="T229" s="151">
        <v>10100518</v>
      </c>
      <c r="U229" s="151">
        <v>13446818.268999999</v>
      </c>
      <c r="V229" s="151">
        <v>3318991</v>
      </c>
      <c r="W229" s="151">
        <v>6697680</v>
      </c>
      <c r="X229" s="151">
        <v>10321297</v>
      </c>
      <c r="Y229" s="151">
        <v>13504064.271</v>
      </c>
      <c r="Z229" s="151">
        <v>3071821</v>
      </c>
      <c r="AA229" s="151">
        <v>6261813</v>
      </c>
      <c r="AB229" s="151">
        <v>9503774</v>
      </c>
      <c r="AC229" s="151">
        <v>12697121.5</v>
      </c>
      <c r="AD229" s="151">
        <v>3185507</v>
      </c>
      <c r="AE229" s="151">
        <v>6352828</v>
      </c>
      <c r="AF229" s="151">
        <v>9717609</v>
      </c>
      <c r="AG229" s="151">
        <v>10342113.948999999</v>
      </c>
      <c r="AH229" s="151">
        <v>954302</v>
      </c>
      <c r="AI229" s="151">
        <v>1912570</v>
      </c>
      <c r="AJ229" s="151">
        <v>4051198</v>
      </c>
      <c r="AK229" s="151">
        <v>6202967.9019999998</v>
      </c>
      <c r="AL229" s="151">
        <v>2125533</v>
      </c>
      <c r="AM229" s="151">
        <v>4286379</v>
      </c>
      <c r="AN229" s="151">
        <v>6471745</v>
      </c>
      <c r="AO229" s="151">
        <v>8663344.477</v>
      </c>
      <c r="AP229" s="151">
        <v>2161311</v>
      </c>
      <c r="AQ229" s="151">
        <v>4362647</v>
      </c>
      <c r="AR229" s="151">
        <v>6607952</v>
      </c>
      <c r="AS229" s="151">
        <v>9057267.0600000005</v>
      </c>
      <c r="AT229" s="151">
        <v>2399337</v>
      </c>
      <c r="AU229" s="151">
        <v>4842307</v>
      </c>
      <c r="AV229" s="151">
        <v>7365541</v>
      </c>
      <c r="AW229" s="151">
        <v>9886173.0710000005</v>
      </c>
      <c r="AX229" s="151">
        <v>5768994</v>
      </c>
      <c r="AY229" s="151">
        <v>11665000</v>
      </c>
      <c r="AZ229" s="151">
        <v>17671663</v>
      </c>
      <c r="BA229" s="10"/>
      <c r="BB229" s="10"/>
      <c r="BC229" s="10"/>
      <c r="BD229" s="10"/>
      <c r="BE229" s="10"/>
      <c r="BF229" s="10"/>
      <c r="BG229" s="10"/>
      <c r="BH229" s="10"/>
      <c r="BI229" s="10"/>
      <c r="BJ229" s="10"/>
      <c r="BK229" s="10"/>
      <c r="BL229" s="10"/>
      <c r="BM229" s="10"/>
      <c r="BN229" s="10"/>
      <c r="BO229" s="10"/>
      <c r="BP229" s="10"/>
      <c r="BQ229" s="10"/>
      <c r="BR229" s="10"/>
      <c r="BS229" s="10"/>
    </row>
    <row r="230" spans="1:71" ht="16.5" hidden="1" customHeight="1" x14ac:dyDescent="0.3">
      <c r="A230" s="151" t="s">
        <v>844</v>
      </c>
      <c r="B230" s="151">
        <v>0</v>
      </c>
      <c r="C230" s="151">
        <v>0</v>
      </c>
      <c r="D230" s="151">
        <v>0</v>
      </c>
      <c r="E230" s="151">
        <v>0</v>
      </c>
      <c r="F230" s="151">
        <v>0</v>
      </c>
      <c r="G230" s="151">
        <v>378518</v>
      </c>
      <c r="H230" s="151">
        <v>581928</v>
      </c>
      <c r="I230" s="151">
        <v>784031</v>
      </c>
      <c r="J230" s="151">
        <v>157672</v>
      </c>
      <c r="K230" s="151">
        <v>336815</v>
      </c>
      <c r="L230" s="151">
        <v>458343</v>
      </c>
      <c r="M230" s="151">
        <v>589118</v>
      </c>
      <c r="N230" s="151">
        <v>131759</v>
      </c>
      <c r="O230" s="151">
        <v>273708</v>
      </c>
      <c r="P230" s="151">
        <v>419120</v>
      </c>
      <c r="Q230" s="151">
        <v>611378.64</v>
      </c>
      <c r="R230" s="151">
        <v>128342</v>
      </c>
      <c r="S230" s="151">
        <v>260510</v>
      </c>
      <c r="T230" s="151">
        <v>385070</v>
      </c>
      <c r="U230" s="151">
        <v>542519.79099999997</v>
      </c>
      <c r="V230" s="151">
        <v>192636</v>
      </c>
      <c r="W230" s="151">
        <v>381397</v>
      </c>
      <c r="X230" s="151">
        <v>577759</v>
      </c>
      <c r="Y230" s="151">
        <v>786761.00899999996</v>
      </c>
      <c r="Z230" s="151">
        <v>256583</v>
      </c>
      <c r="AA230" s="151">
        <v>610829</v>
      </c>
      <c r="AB230" s="151">
        <v>900571</v>
      </c>
      <c r="AC230" s="151">
        <v>1240096.9820000001</v>
      </c>
      <c r="AD230" s="151">
        <v>330996</v>
      </c>
      <c r="AE230" s="151">
        <v>690005</v>
      </c>
      <c r="AF230" s="151">
        <v>994558</v>
      </c>
      <c r="AG230" s="151">
        <v>1315294.405</v>
      </c>
      <c r="AH230" s="151">
        <v>283623</v>
      </c>
      <c r="AI230" s="151">
        <v>603810</v>
      </c>
      <c r="AJ230" s="151">
        <v>953920</v>
      </c>
      <c r="AK230" s="151">
        <v>1537699.855</v>
      </c>
      <c r="AL230" s="151">
        <v>525307</v>
      </c>
      <c r="AM230" s="151">
        <v>1090500</v>
      </c>
      <c r="AN230" s="151">
        <v>1641258</v>
      </c>
      <c r="AO230" s="151">
        <v>2198933.2590000001</v>
      </c>
      <c r="AP230" s="151">
        <v>535771</v>
      </c>
      <c r="AQ230" s="151">
        <v>1095915</v>
      </c>
      <c r="AR230" s="151">
        <v>1637329</v>
      </c>
      <c r="AS230" s="151">
        <v>2174515.14</v>
      </c>
      <c r="AT230" s="151">
        <v>528247</v>
      </c>
      <c r="AU230" s="151">
        <v>1112521</v>
      </c>
      <c r="AV230" s="151">
        <v>1714655</v>
      </c>
      <c r="AW230" s="151">
        <v>2520818.7560000001</v>
      </c>
      <c r="AX230" s="151">
        <v>779419</v>
      </c>
      <c r="AY230" s="151">
        <v>1621602</v>
      </c>
      <c r="AZ230" s="151">
        <v>2270624</v>
      </c>
      <c r="BA230" s="10"/>
      <c r="BB230" s="10"/>
      <c r="BC230" s="10"/>
      <c r="BD230" s="10"/>
      <c r="BE230" s="10"/>
      <c r="BF230" s="10"/>
      <c r="BG230" s="10"/>
      <c r="BH230" s="10"/>
      <c r="BI230" s="10"/>
      <c r="BJ230" s="10"/>
      <c r="BK230" s="10"/>
      <c r="BL230" s="10"/>
      <c r="BM230" s="10"/>
      <c r="BN230" s="10"/>
      <c r="BO230" s="10"/>
      <c r="BP230" s="10"/>
      <c r="BQ230" s="10"/>
      <c r="BR230" s="10"/>
      <c r="BS230" s="10"/>
    </row>
    <row r="231" spans="1:71" ht="16.5" hidden="1" customHeight="1" x14ac:dyDescent="0.3">
      <c r="A231" s="151" t="s">
        <v>921</v>
      </c>
      <c r="B231" s="151">
        <v>0</v>
      </c>
      <c r="C231" s="151">
        <v>0</v>
      </c>
      <c r="D231" s="151">
        <v>0</v>
      </c>
      <c r="E231" s="151">
        <v>0</v>
      </c>
      <c r="F231" s="151">
        <v>0</v>
      </c>
      <c r="G231" s="151">
        <v>25981</v>
      </c>
      <c r="H231" s="151">
        <v>-26658</v>
      </c>
      <c r="I231" s="151">
        <v>-4290</v>
      </c>
      <c r="J231" s="151">
        <v>3943</v>
      </c>
      <c r="K231" s="151">
        <v>4535</v>
      </c>
      <c r="L231" s="151">
        <v>6695</v>
      </c>
      <c r="M231" s="151">
        <v>-6690</v>
      </c>
      <c r="N231" s="151">
        <v>37480</v>
      </c>
      <c r="O231" s="151">
        <v>54468</v>
      </c>
      <c r="P231" s="151">
        <v>40047</v>
      </c>
      <c r="Q231" s="151">
        <v>0</v>
      </c>
      <c r="R231" s="151">
        <v>0</v>
      </c>
      <c r="S231" s="151">
        <v>3610</v>
      </c>
      <c r="T231" s="151">
        <v>272</v>
      </c>
      <c r="U231" s="151">
        <v>22790.873</v>
      </c>
      <c r="V231" s="151">
        <v>0</v>
      </c>
      <c r="W231" s="151">
        <v>37013</v>
      </c>
      <c r="X231" s="151">
        <v>0</v>
      </c>
      <c r="Y231" s="151">
        <v>72978.456000000006</v>
      </c>
      <c r="Z231" s="151">
        <v>0</v>
      </c>
      <c r="AA231" s="151">
        <v>0</v>
      </c>
      <c r="AB231" s="151">
        <v>0</v>
      </c>
      <c r="AC231" s="151">
        <v>0</v>
      </c>
      <c r="AD231" s="151">
        <v>0</v>
      </c>
      <c r="AE231" s="151">
        <v>0</v>
      </c>
      <c r="AF231" s="151">
        <v>239125</v>
      </c>
      <c r="AG231" s="151">
        <v>0</v>
      </c>
      <c r="AH231" s="151">
        <v>0</v>
      </c>
      <c r="AI231" s="151">
        <v>195003</v>
      </c>
      <c r="AJ231" s="151">
        <v>0</v>
      </c>
      <c r="AK231" s="151">
        <v>0</v>
      </c>
      <c r="AL231" s="151">
        <v>0</v>
      </c>
      <c r="AM231" s="151">
        <v>0</v>
      </c>
      <c r="AN231" s="151">
        <v>0</v>
      </c>
      <c r="AO231" s="151">
        <v>0</v>
      </c>
      <c r="AP231" s="151">
        <v>-89033</v>
      </c>
      <c r="AQ231" s="151">
        <v>0</v>
      </c>
      <c r="AR231" s="151">
        <v>0</v>
      </c>
      <c r="AS231" s="151">
        <v>-151790.13</v>
      </c>
      <c r="AT231" s="151">
        <v>0</v>
      </c>
      <c r="AU231" s="151">
        <v>0</v>
      </c>
      <c r="AV231" s="151">
        <v>0</v>
      </c>
      <c r="AW231" s="151">
        <v>-15611.281999999999</v>
      </c>
      <c r="AX231" s="151">
        <v>-55749</v>
      </c>
      <c r="AY231" s="151">
        <v>-78830</v>
      </c>
      <c r="AZ231" s="151">
        <v>-27557</v>
      </c>
      <c r="BA231" s="10"/>
      <c r="BB231" s="10"/>
      <c r="BC231" s="10"/>
      <c r="BD231" s="10"/>
      <c r="BE231" s="10"/>
      <c r="BF231" s="10"/>
      <c r="BG231" s="10"/>
      <c r="BH231" s="10"/>
      <c r="BI231" s="10"/>
      <c r="BJ231" s="10"/>
      <c r="BK231" s="10"/>
      <c r="BL231" s="10"/>
      <c r="BM231" s="10"/>
      <c r="BN231" s="10"/>
      <c r="BO231" s="10"/>
      <c r="BP231" s="10"/>
      <c r="BQ231" s="10"/>
      <c r="BR231" s="10"/>
      <c r="BS231" s="10"/>
    </row>
    <row r="232" spans="1:71" ht="16.5" hidden="1" customHeight="1" x14ac:dyDescent="0.3">
      <c r="A232" s="151" t="s">
        <v>1053</v>
      </c>
      <c r="B232" s="151">
        <v>0</v>
      </c>
      <c r="C232" s="151">
        <v>0</v>
      </c>
      <c r="D232" s="151">
        <v>0</v>
      </c>
      <c r="E232" s="151">
        <v>0</v>
      </c>
      <c r="F232" s="151">
        <v>0</v>
      </c>
      <c r="G232" s="151">
        <v>0</v>
      </c>
      <c r="H232" s="151">
        <v>0</v>
      </c>
      <c r="I232" s="151">
        <v>0</v>
      </c>
      <c r="J232" s="151">
        <v>0</v>
      </c>
      <c r="K232" s="151">
        <v>0</v>
      </c>
      <c r="L232" s="151">
        <v>0</v>
      </c>
      <c r="M232" s="151">
        <v>0</v>
      </c>
      <c r="N232" s="151">
        <v>0</v>
      </c>
      <c r="O232" s="151">
        <v>0</v>
      </c>
      <c r="P232" s="151">
        <v>0</v>
      </c>
      <c r="Q232" s="151">
        <v>0</v>
      </c>
      <c r="R232" s="151">
        <v>0</v>
      </c>
      <c r="S232" s="151">
        <v>0</v>
      </c>
      <c r="T232" s="151">
        <v>0</v>
      </c>
      <c r="U232" s="151">
        <v>0</v>
      </c>
      <c r="V232" s="151">
        <v>0</v>
      </c>
      <c r="W232" s="151">
        <v>0</v>
      </c>
      <c r="X232" s="151">
        <v>0</v>
      </c>
      <c r="Y232" s="151">
        <v>0</v>
      </c>
      <c r="Z232" s="151">
        <v>0</v>
      </c>
      <c r="AA232" s="151">
        <v>0</v>
      </c>
      <c r="AB232" s="151">
        <v>2447</v>
      </c>
      <c r="AC232" s="151">
        <v>3625</v>
      </c>
      <c r="AD232" s="151">
        <v>0</v>
      </c>
      <c r="AE232" s="151">
        <v>0</v>
      </c>
      <c r="AF232" s="151">
        <v>2978</v>
      </c>
      <c r="AG232" s="151">
        <v>10875</v>
      </c>
      <c r="AH232" s="151">
        <v>-6983</v>
      </c>
      <c r="AI232" s="151">
        <v>-10411</v>
      </c>
      <c r="AJ232" s="151">
        <v>-11175</v>
      </c>
      <c r="AK232" s="151">
        <v>-23896.514999999999</v>
      </c>
      <c r="AL232" s="151">
        <v>-3347</v>
      </c>
      <c r="AM232" s="151">
        <v>-5751</v>
      </c>
      <c r="AN232" s="151">
        <v>-8977</v>
      </c>
      <c r="AO232" s="151">
        <v>-5368.4430000000002</v>
      </c>
      <c r="AP232" s="151">
        <v>12578</v>
      </c>
      <c r="AQ232" s="151">
        <v>36464</v>
      </c>
      <c r="AR232" s="151">
        <v>69405</v>
      </c>
      <c r="AS232" s="151">
        <v>122974.18</v>
      </c>
      <c r="AT232" s="151">
        <v>16805</v>
      </c>
      <c r="AU232" s="151">
        <v>40625</v>
      </c>
      <c r="AV232" s="151">
        <v>65891</v>
      </c>
      <c r="AW232" s="151">
        <v>85867.508000000002</v>
      </c>
      <c r="AX232" s="151">
        <v>7421</v>
      </c>
      <c r="AY232" s="151">
        <v>7341</v>
      </c>
      <c r="AZ232" s="151">
        <v>4788</v>
      </c>
      <c r="BA232" s="10"/>
      <c r="BB232" s="10"/>
      <c r="BC232" s="10"/>
      <c r="BD232" s="10"/>
      <c r="BE232" s="10"/>
      <c r="BF232" s="10"/>
      <c r="BG232" s="10"/>
      <c r="BH232" s="10"/>
      <c r="BI232" s="10"/>
      <c r="BJ232" s="10"/>
      <c r="BK232" s="10"/>
      <c r="BL232" s="10"/>
      <c r="BM232" s="10"/>
      <c r="BN232" s="10"/>
      <c r="BO232" s="10"/>
      <c r="BP232" s="10"/>
      <c r="BQ232" s="10"/>
      <c r="BR232" s="10"/>
      <c r="BS232" s="10"/>
    </row>
    <row r="233" spans="1:71" ht="16.5" hidden="1" customHeight="1" x14ac:dyDescent="0.3">
      <c r="A233" s="151" t="s">
        <v>1054</v>
      </c>
      <c r="B233" s="151">
        <v>0</v>
      </c>
      <c r="C233" s="151">
        <v>0</v>
      </c>
      <c r="D233" s="151">
        <v>0</v>
      </c>
      <c r="E233" s="151">
        <v>0</v>
      </c>
      <c r="F233" s="151">
        <v>0</v>
      </c>
      <c r="G233" s="151">
        <v>4921</v>
      </c>
      <c r="H233" s="151">
        <v>1559</v>
      </c>
      <c r="I233" s="151">
        <v>-18911</v>
      </c>
      <c r="J233" s="151">
        <v>-27538</v>
      </c>
      <c r="K233" s="151">
        <v>-31137</v>
      </c>
      <c r="L233" s="151">
        <v>-31878</v>
      </c>
      <c r="M233" s="151">
        <v>3580</v>
      </c>
      <c r="N233" s="151">
        <v>-382</v>
      </c>
      <c r="O233" s="151">
        <v>5420</v>
      </c>
      <c r="P233" s="151">
        <v>34888</v>
      </c>
      <c r="Q233" s="151">
        <v>1173.29</v>
      </c>
      <c r="R233" s="151">
        <v>19158</v>
      </c>
      <c r="S233" s="151">
        <v>51991</v>
      </c>
      <c r="T233" s="151">
        <v>101658</v>
      </c>
      <c r="U233" s="151">
        <v>78725.479000000007</v>
      </c>
      <c r="V233" s="151">
        <v>-75730</v>
      </c>
      <c r="W233" s="151">
        <v>-26369</v>
      </c>
      <c r="X233" s="151">
        <v>-22708</v>
      </c>
      <c r="Y233" s="151">
        <v>-3342.5749999999998</v>
      </c>
      <c r="Z233" s="151">
        <v>-34547</v>
      </c>
      <c r="AA233" s="151">
        <v>8805</v>
      </c>
      <c r="AB233" s="151">
        <v>14844</v>
      </c>
      <c r="AC233" s="151">
        <v>19719.184000000001</v>
      </c>
      <c r="AD233" s="151">
        <v>-48352</v>
      </c>
      <c r="AE233" s="151">
        <v>190802</v>
      </c>
      <c r="AF233" s="151">
        <v>423261</v>
      </c>
      <c r="AG233" s="151">
        <v>25736.067999999999</v>
      </c>
      <c r="AH233" s="151">
        <v>179320</v>
      </c>
      <c r="AI233" s="151">
        <v>134778</v>
      </c>
      <c r="AJ233" s="151">
        <v>106865</v>
      </c>
      <c r="AK233" s="151">
        <v>-29634.35</v>
      </c>
      <c r="AL233" s="151">
        <v>171185</v>
      </c>
      <c r="AM233" s="151">
        <v>56784</v>
      </c>
      <c r="AN233" s="151">
        <v>68567</v>
      </c>
      <c r="AO233" s="151">
        <v>-247517.6</v>
      </c>
      <c r="AP233" s="151">
        <v>320372</v>
      </c>
      <c r="AQ233" s="151">
        <v>322782</v>
      </c>
      <c r="AR233" s="151">
        <v>304024</v>
      </c>
      <c r="AS233" s="151">
        <v>201914.18</v>
      </c>
      <c r="AT233" s="151">
        <v>-159152</v>
      </c>
      <c r="AU233" s="151">
        <v>-524959</v>
      </c>
      <c r="AV233" s="151">
        <v>-529493</v>
      </c>
      <c r="AW233" s="151">
        <v>-416414.80599999998</v>
      </c>
      <c r="AX233" s="151">
        <v>0</v>
      </c>
      <c r="AY233" s="151">
        <v>-81090</v>
      </c>
      <c r="AZ233" s="151">
        <v>105821</v>
      </c>
      <c r="BA233" s="10"/>
      <c r="BB233" s="10"/>
      <c r="BC233" s="10"/>
      <c r="BD233" s="10"/>
      <c r="BE233" s="10"/>
      <c r="BF233" s="10"/>
      <c r="BG233" s="10"/>
      <c r="BH233" s="10"/>
      <c r="BI233" s="10"/>
      <c r="BJ233" s="10"/>
      <c r="BK233" s="10"/>
      <c r="BL233" s="10"/>
      <c r="BM233" s="10"/>
      <c r="BN233" s="10"/>
      <c r="BO233" s="10"/>
      <c r="BP233" s="10"/>
      <c r="BQ233" s="10"/>
      <c r="BR233" s="10"/>
      <c r="BS233" s="10"/>
    </row>
    <row r="234" spans="1:71" ht="16.5" hidden="1" customHeight="1" x14ac:dyDescent="0.3">
      <c r="A234" s="151" t="s">
        <v>1055</v>
      </c>
      <c r="B234" s="151">
        <v>0</v>
      </c>
      <c r="C234" s="151">
        <v>0</v>
      </c>
      <c r="D234" s="151">
        <v>0</v>
      </c>
      <c r="E234" s="151">
        <v>0</v>
      </c>
      <c r="F234" s="151">
        <v>0</v>
      </c>
      <c r="G234" s="151">
        <v>0</v>
      </c>
      <c r="H234" s="151">
        <v>0</v>
      </c>
      <c r="I234" s="151">
        <v>336096</v>
      </c>
      <c r="J234" s="151">
        <v>0</v>
      </c>
      <c r="K234" s="151">
        <v>0</v>
      </c>
      <c r="L234" s="151">
        <v>0</v>
      </c>
      <c r="M234" s="151">
        <v>0</v>
      </c>
      <c r="N234" s="151">
        <v>0</v>
      </c>
      <c r="O234" s="151">
        <v>0</v>
      </c>
      <c r="P234" s="151">
        <v>0</v>
      </c>
      <c r="Q234" s="151">
        <v>0</v>
      </c>
      <c r="R234" s="151">
        <v>0</v>
      </c>
      <c r="S234" s="151">
        <v>0</v>
      </c>
      <c r="T234" s="151">
        <v>0</v>
      </c>
      <c r="U234" s="151">
        <v>0</v>
      </c>
      <c r="V234" s="151">
        <v>0</v>
      </c>
      <c r="W234" s="151">
        <v>0</v>
      </c>
      <c r="X234" s="151">
        <v>0</v>
      </c>
      <c r="Y234" s="151">
        <v>0</v>
      </c>
      <c r="Z234" s="151">
        <v>0</v>
      </c>
      <c r="AA234" s="151">
        <v>0</v>
      </c>
      <c r="AB234" s="151">
        <v>0</v>
      </c>
      <c r="AC234" s="151">
        <v>0</v>
      </c>
      <c r="AD234" s="151">
        <v>0</v>
      </c>
      <c r="AE234" s="151">
        <v>0</v>
      </c>
      <c r="AF234" s="151">
        <v>0</v>
      </c>
      <c r="AG234" s="151">
        <v>0</v>
      </c>
      <c r="AH234" s="151">
        <v>0</v>
      </c>
      <c r="AI234" s="151">
        <v>0</v>
      </c>
      <c r="AJ234" s="151">
        <v>0</v>
      </c>
      <c r="AK234" s="151">
        <v>0</v>
      </c>
      <c r="AL234" s="151">
        <v>0</v>
      </c>
      <c r="AM234" s="151">
        <v>0</v>
      </c>
      <c r="AN234" s="151">
        <v>0</v>
      </c>
      <c r="AO234" s="151">
        <v>0</v>
      </c>
      <c r="AP234" s="151">
        <v>166874</v>
      </c>
      <c r="AQ234" s="151">
        <v>0</v>
      </c>
      <c r="AR234" s="151">
        <v>0</v>
      </c>
      <c r="AS234" s="151">
        <v>635294.06999999995</v>
      </c>
      <c r="AT234" s="151">
        <v>0</v>
      </c>
      <c r="AU234" s="151">
        <v>0</v>
      </c>
      <c r="AV234" s="151">
        <v>0</v>
      </c>
      <c r="AW234" s="151">
        <v>0</v>
      </c>
      <c r="AX234" s="151">
        <v>0</v>
      </c>
      <c r="AY234" s="151">
        <v>0</v>
      </c>
      <c r="AZ234" s="151">
        <v>0</v>
      </c>
      <c r="BA234" s="10"/>
      <c r="BB234" s="10"/>
      <c r="BC234" s="10"/>
      <c r="BD234" s="10"/>
      <c r="BE234" s="10"/>
      <c r="BF234" s="10"/>
      <c r="BG234" s="10"/>
      <c r="BH234" s="10"/>
      <c r="BI234" s="10"/>
      <c r="BJ234" s="10"/>
      <c r="BK234" s="10"/>
      <c r="BL234" s="10"/>
      <c r="BM234" s="10"/>
      <c r="BN234" s="10"/>
      <c r="BO234" s="10"/>
      <c r="BP234" s="10"/>
      <c r="BQ234" s="10"/>
      <c r="BR234" s="10"/>
      <c r="BS234" s="10"/>
    </row>
    <row r="235" spans="1:71" ht="16.5" hidden="1" customHeight="1" x14ac:dyDescent="0.3">
      <c r="A235" s="151" t="s">
        <v>1140</v>
      </c>
      <c r="B235" s="151">
        <v>0</v>
      </c>
      <c r="C235" s="151">
        <v>0</v>
      </c>
      <c r="D235" s="151">
        <v>0</v>
      </c>
      <c r="E235" s="151">
        <v>0</v>
      </c>
      <c r="F235" s="151">
        <v>0</v>
      </c>
      <c r="G235" s="151">
        <v>0</v>
      </c>
      <c r="H235" s="151">
        <v>0</v>
      </c>
      <c r="I235" s="151">
        <v>224560</v>
      </c>
      <c r="J235" s="151">
        <v>0</v>
      </c>
      <c r="K235" s="151">
        <v>0</v>
      </c>
      <c r="L235" s="151">
        <v>0</v>
      </c>
      <c r="M235" s="151">
        <v>0</v>
      </c>
      <c r="N235" s="151">
        <v>385500</v>
      </c>
      <c r="O235" s="151">
        <v>771000</v>
      </c>
      <c r="P235" s="151">
        <v>1157000</v>
      </c>
      <c r="Q235" s="151">
        <v>0</v>
      </c>
      <c r="R235" s="151">
        <v>0</v>
      </c>
      <c r="S235" s="151">
        <v>0</v>
      </c>
      <c r="T235" s="151">
        <v>0</v>
      </c>
      <c r="U235" s="151">
        <v>0</v>
      </c>
      <c r="V235" s="151">
        <v>0</v>
      </c>
      <c r="W235" s="151">
        <v>0</v>
      </c>
      <c r="X235" s="151">
        <v>0</v>
      </c>
      <c r="Y235" s="151">
        <v>0</v>
      </c>
      <c r="Z235" s="151">
        <v>0</v>
      </c>
      <c r="AA235" s="151">
        <v>0</v>
      </c>
      <c r="AB235" s="151">
        <v>0</v>
      </c>
      <c r="AC235" s="151">
        <v>0</v>
      </c>
      <c r="AD235" s="151">
        <v>0</v>
      </c>
      <c r="AE235" s="151">
        <v>0</v>
      </c>
      <c r="AF235" s="151">
        <v>0</v>
      </c>
      <c r="AG235" s="151">
        <v>0</v>
      </c>
      <c r="AH235" s="151">
        <v>0</v>
      </c>
      <c r="AI235" s="151">
        <v>0</v>
      </c>
      <c r="AJ235" s="151">
        <v>0</v>
      </c>
      <c r="AK235" s="151">
        <v>0</v>
      </c>
      <c r="AL235" s="151">
        <v>0</v>
      </c>
      <c r="AM235" s="151">
        <v>0</v>
      </c>
      <c r="AN235" s="151">
        <v>0</v>
      </c>
      <c r="AO235" s="151">
        <v>0</v>
      </c>
      <c r="AP235" s="151">
        <v>0</v>
      </c>
      <c r="AQ235" s="151">
        <v>0</v>
      </c>
      <c r="AR235" s="151">
        <v>0</v>
      </c>
      <c r="AS235" s="151">
        <v>0</v>
      </c>
      <c r="AT235" s="151">
        <v>0</v>
      </c>
      <c r="AU235" s="151">
        <v>0</v>
      </c>
      <c r="AV235" s="151">
        <v>0</v>
      </c>
      <c r="AW235" s="151">
        <v>0</v>
      </c>
      <c r="AX235" s="151">
        <v>0</v>
      </c>
      <c r="AY235" s="151">
        <v>0</v>
      </c>
      <c r="AZ235" s="151">
        <v>0</v>
      </c>
      <c r="BA235" s="10"/>
      <c r="BB235" s="10"/>
      <c r="BC235" s="10"/>
      <c r="BD235" s="10"/>
      <c r="BE235" s="10"/>
      <c r="BF235" s="10"/>
      <c r="BG235" s="10"/>
      <c r="BH235" s="10"/>
      <c r="BI235" s="10"/>
      <c r="BJ235" s="10"/>
      <c r="BK235" s="10"/>
      <c r="BL235" s="10"/>
      <c r="BM235" s="10"/>
      <c r="BN235" s="10"/>
      <c r="BO235" s="10"/>
      <c r="BP235" s="10"/>
      <c r="BQ235" s="10"/>
      <c r="BR235" s="10"/>
      <c r="BS235" s="10"/>
    </row>
    <row r="236" spans="1:71" ht="16.5" hidden="1" customHeight="1" x14ac:dyDescent="0.3">
      <c r="A236" s="151" t="s">
        <v>846</v>
      </c>
      <c r="B236" s="151">
        <v>0</v>
      </c>
      <c r="C236" s="151">
        <v>0</v>
      </c>
      <c r="D236" s="151">
        <v>0</v>
      </c>
      <c r="E236" s="151">
        <v>0</v>
      </c>
      <c r="F236" s="151">
        <v>0</v>
      </c>
      <c r="G236" s="151">
        <v>0</v>
      </c>
      <c r="H236" s="151">
        <v>0</v>
      </c>
      <c r="I236" s="151">
        <v>0</v>
      </c>
      <c r="J236" s="151">
        <v>0</v>
      </c>
      <c r="K236" s="151">
        <v>0</v>
      </c>
      <c r="L236" s="151">
        <v>0</v>
      </c>
      <c r="M236" s="151">
        <v>0</v>
      </c>
      <c r="N236" s="151">
        <v>0</v>
      </c>
      <c r="O236" s="151">
        <v>0</v>
      </c>
      <c r="P236" s="151">
        <v>0</v>
      </c>
      <c r="Q236" s="151">
        <v>0</v>
      </c>
      <c r="R236" s="151">
        <v>0</v>
      </c>
      <c r="S236" s="151">
        <v>0</v>
      </c>
      <c r="T236" s="151">
        <v>0</v>
      </c>
      <c r="U236" s="151">
        <v>0</v>
      </c>
      <c r="V236" s="151">
        <v>0</v>
      </c>
      <c r="W236" s="151">
        <v>0</v>
      </c>
      <c r="X236" s="151">
        <v>0</v>
      </c>
      <c r="Y236" s="151">
        <v>0</v>
      </c>
      <c r="Z236" s="151">
        <v>0</v>
      </c>
      <c r="AA236" s="151">
        <v>0</v>
      </c>
      <c r="AB236" s="151">
        <v>0</v>
      </c>
      <c r="AC236" s="151">
        <v>0</v>
      </c>
      <c r="AD236" s="151">
        <v>0</v>
      </c>
      <c r="AE236" s="151">
        <v>0</v>
      </c>
      <c r="AF236" s="151">
        <v>0</v>
      </c>
      <c r="AG236" s="151">
        <v>0</v>
      </c>
      <c r="AH236" s="151">
        <v>0</v>
      </c>
      <c r="AI236" s="151">
        <v>0</v>
      </c>
      <c r="AJ236" s="151">
        <v>0</v>
      </c>
      <c r="AK236" s="151">
        <v>0</v>
      </c>
      <c r="AL236" s="151">
        <v>0</v>
      </c>
      <c r="AM236" s="151">
        <v>0</v>
      </c>
      <c r="AN236" s="151">
        <v>0</v>
      </c>
      <c r="AO236" s="151">
        <v>0</v>
      </c>
      <c r="AP236" s="151">
        <v>0</v>
      </c>
      <c r="AQ236" s="151">
        <v>0</v>
      </c>
      <c r="AR236" s="151">
        <v>0</v>
      </c>
      <c r="AS236" s="151">
        <v>0</v>
      </c>
      <c r="AT236" s="151">
        <v>0</v>
      </c>
      <c r="AU236" s="151">
        <v>0</v>
      </c>
      <c r="AV236" s="151">
        <v>0</v>
      </c>
      <c r="AW236" s="151">
        <v>1000</v>
      </c>
      <c r="AX236" s="151">
        <v>0</v>
      </c>
      <c r="AY236" s="151">
        <v>0</v>
      </c>
      <c r="AZ236" s="151">
        <v>0</v>
      </c>
      <c r="BA236" s="10"/>
      <c r="BB236" s="10"/>
      <c r="BC236" s="10"/>
      <c r="BD236" s="10"/>
      <c r="BE236" s="10"/>
      <c r="BF236" s="10"/>
      <c r="BG236" s="10"/>
      <c r="BH236" s="10"/>
      <c r="BI236" s="10"/>
      <c r="BJ236" s="10"/>
      <c r="BK236" s="10"/>
      <c r="BL236" s="10"/>
      <c r="BM236" s="10"/>
      <c r="BN236" s="10"/>
      <c r="BO236" s="10"/>
      <c r="BP236" s="10"/>
      <c r="BQ236" s="10"/>
      <c r="BR236" s="10"/>
      <c r="BS236" s="10"/>
    </row>
    <row r="237" spans="1:71" ht="16.5" hidden="1" customHeight="1" x14ac:dyDescent="0.3">
      <c r="A237" s="151" t="s">
        <v>848</v>
      </c>
      <c r="B237" s="151">
        <v>0</v>
      </c>
      <c r="C237" s="151">
        <v>0</v>
      </c>
      <c r="D237" s="151">
        <v>0</v>
      </c>
      <c r="E237" s="151">
        <v>0</v>
      </c>
      <c r="F237" s="151">
        <v>0</v>
      </c>
      <c r="G237" s="151">
        <v>0</v>
      </c>
      <c r="H237" s="151">
        <v>0</v>
      </c>
      <c r="I237" s="151">
        <v>0</v>
      </c>
      <c r="J237" s="151">
        <v>0</v>
      </c>
      <c r="K237" s="151">
        <v>0</v>
      </c>
      <c r="L237" s="151">
        <v>0</v>
      </c>
      <c r="M237" s="151">
        <v>0</v>
      </c>
      <c r="N237" s="151">
        <v>27182</v>
      </c>
      <c r="O237" s="151">
        <v>27182</v>
      </c>
      <c r="P237" s="151">
        <v>27182</v>
      </c>
      <c r="Q237" s="151">
        <v>0</v>
      </c>
      <c r="R237" s="151">
        <v>0</v>
      </c>
      <c r="S237" s="151">
        <v>0</v>
      </c>
      <c r="T237" s="151">
        <v>0</v>
      </c>
      <c r="U237" s="151">
        <v>0</v>
      </c>
      <c r="V237" s="151">
        <v>0</v>
      </c>
      <c r="W237" s="151">
        <v>0</v>
      </c>
      <c r="X237" s="151">
        <v>0</v>
      </c>
      <c r="Y237" s="151">
        <v>0</v>
      </c>
      <c r="Z237" s="151">
        <v>0</v>
      </c>
      <c r="AA237" s="151">
        <v>0</v>
      </c>
      <c r="AB237" s="151">
        <v>0</v>
      </c>
      <c r="AC237" s="151">
        <v>0</v>
      </c>
      <c r="AD237" s="151">
        <v>0</v>
      </c>
      <c r="AE237" s="151">
        <v>0</v>
      </c>
      <c r="AF237" s="151">
        <v>0</v>
      </c>
      <c r="AG237" s="151">
        <v>0</v>
      </c>
      <c r="AH237" s="151">
        <v>0</v>
      </c>
      <c r="AI237" s="151">
        <v>0</v>
      </c>
      <c r="AJ237" s="151">
        <v>0</v>
      </c>
      <c r="AK237" s="151">
        <v>0</v>
      </c>
      <c r="AL237" s="151">
        <v>0</v>
      </c>
      <c r="AM237" s="151">
        <v>0</v>
      </c>
      <c r="AN237" s="151">
        <v>0</v>
      </c>
      <c r="AO237" s="151">
        <v>0</v>
      </c>
      <c r="AP237" s="151">
        <v>0</v>
      </c>
      <c r="AQ237" s="151">
        <v>0</v>
      </c>
      <c r="AR237" s="151">
        <v>0</v>
      </c>
      <c r="AS237" s="151">
        <v>0</v>
      </c>
      <c r="AT237" s="151">
        <v>0</v>
      </c>
      <c r="AU237" s="151">
        <v>0</v>
      </c>
      <c r="AV237" s="151">
        <v>0</v>
      </c>
      <c r="AW237" s="151">
        <v>0</v>
      </c>
      <c r="AX237" s="151">
        <v>0</v>
      </c>
      <c r="AY237" s="151">
        <v>0</v>
      </c>
      <c r="AZ237" s="151">
        <v>0</v>
      </c>
      <c r="BA237" s="10"/>
      <c r="BB237" s="10"/>
      <c r="BC237" s="10"/>
      <c r="BD237" s="10"/>
      <c r="BE237" s="10"/>
      <c r="BF237" s="10"/>
      <c r="BG237" s="10"/>
      <c r="BH237" s="10"/>
      <c r="BI237" s="10"/>
      <c r="BJ237" s="10"/>
      <c r="BK237" s="10"/>
      <c r="BL237" s="10"/>
      <c r="BM237" s="10"/>
      <c r="BN237" s="10"/>
      <c r="BO237" s="10"/>
      <c r="BP237" s="10"/>
      <c r="BQ237" s="10"/>
      <c r="BR237" s="10"/>
      <c r="BS237" s="10"/>
    </row>
    <row r="238" spans="1:71" ht="16.5" hidden="1" customHeight="1" x14ac:dyDescent="0.3">
      <c r="A238" s="151" t="s">
        <v>1056</v>
      </c>
      <c r="B238" s="151">
        <v>0</v>
      </c>
      <c r="C238" s="151">
        <v>0</v>
      </c>
      <c r="D238" s="151">
        <v>0</v>
      </c>
      <c r="E238" s="151">
        <v>0</v>
      </c>
      <c r="F238" s="151">
        <v>0</v>
      </c>
      <c r="G238" s="151">
        <v>0</v>
      </c>
      <c r="H238" s="151">
        <v>0</v>
      </c>
      <c r="I238" s="151">
        <v>0</v>
      </c>
      <c r="J238" s="151">
        <v>0</v>
      </c>
      <c r="K238" s="151">
        <v>0</v>
      </c>
      <c r="L238" s="151">
        <v>0</v>
      </c>
      <c r="M238" s="151">
        <v>0</v>
      </c>
      <c r="N238" s="151">
        <v>0</v>
      </c>
      <c r="O238" s="151">
        <v>0</v>
      </c>
      <c r="P238" s="151">
        <v>0</v>
      </c>
      <c r="Q238" s="151">
        <v>0</v>
      </c>
      <c r="R238" s="151">
        <v>0</v>
      </c>
      <c r="S238" s="151">
        <v>0</v>
      </c>
      <c r="T238" s="151">
        <v>0</v>
      </c>
      <c r="U238" s="151">
        <v>0</v>
      </c>
      <c r="V238" s="151">
        <v>0</v>
      </c>
      <c r="W238" s="151">
        <v>0</v>
      </c>
      <c r="X238" s="151">
        <v>0</v>
      </c>
      <c r="Y238" s="151">
        <v>0</v>
      </c>
      <c r="Z238" s="151">
        <v>0</v>
      </c>
      <c r="AA238" s="151">
        <v>597</v>
      </c>
      <c r="AB238" s="151">
        <v>0</v>
      </c>
      <c r="AC238" s="151">
        <v>0</v>
      </c>
      <c r="AD238" s="151">
        <v>0</v>
      </c>
      <c r="AE238" s="151">
        <v>0</v>
      </c>
      <c r="AF238" s="151">
        <v>0</v>
      </c>
      <c r="AG238" s="151">
        <v>0</v>
      </c>
      <c r="AH238" s="151">
        <v>0</v>
      </c>
      <c r="AI238" s="151">
        <v>0</v>
      </c>
      <c r="AJ238" s="151">
        <v>0</v>
      </c>
      <c r="AK238" s="151">
        <v>0</v>
      </c>
      <c r="AL238" s="151">
        <v>0</v>
      </c>
      <c r="AM238" s="151">
        <v>0</v>
      </c>
      <c r="AN238" s="151">
        <v>0</v>
      </c>
      <c r="AO238" s="151">
        <v>0</v>
      </c>
      <c r="AP238" s="151">
        <v>0</v>
      </c>
      <c r="AQ238" s="151">
        <v>0</v>
      </c>
      <c r="AR238" s="151">
        <v>0</v>
      </c>
      <c r="AS238" s="151">
        <v>0</v>
      </c>
      <c r="AT238" s="151">
        <v>0</v>
      </c>
      <c r="AU238" s="151">
        <v>0</v>
      </c>
      <c r="AV238" s="151">
        <v>0</v>
      </c>
      <c r="AW238" s="151">
        <v>0</v>
      </c>
      <c r="AX238" s="151">
        <v>0</v>
      </c>
      <c r="AY238" s="151">
        <v>0</v>
      </c>
      <c r="AZ238" s="151">
        <v>0</v>
      </c>
      <c r="BA238" s="10"/>
      <c r="BB238" s="10"/>
      <c r="BC238" s="10"/>
      <c r="BD238" s="10"/>
      <c r="BE238" s="10"/>
      <c r="BF238" s="10"/>
      <c r="BG238" s="10"/>
      <c r="BH238" s="10"/>
      <c r="BI238" s="10"/>
      <c r="BJ238" s="10"/>
      <c r="BK238" s="10"/>
      <c r="BL238" s="10"/>
      <c r="BM238" s="10"/>
      <c r="BN238" s="10"/>
      <c r="BO238" s="10"/>
      <c r="BP238" s="10"/>
      <c r="BQ238" s="10"/>
      <c r="BR238" s="10"/>
      <c r="BS238" s="10"/>
    </row>
    <row r="239" spans="1:71" ht="16.5" hidden="1" customHeight="1" x14ac:dyDescent="0.3">
      <c r="A239" s="151" t="s">
        <v>1057</v>
      </c>
      <c r="B239" s="151">
        <v>0</v>
      </c>
      <c r="C239" s="151">
        <v>0</v>
      </c>
      <c r="D239" s="151">
        <v>0</v>
      </c>
      <c r="E239" s="151">
        <v>0</v>
      </c>
      <c r="F239" s="151">
        <v>0</v>
      </c>
      <c r="G239" s="151">
        <v>0</v>
      </c>
      <c r="H239" s="151">
        <v>0</v>
      </c>
      <c r="I239" s="151">
        <v>0</v>
      </c>
      <c r="J239" s="151">
        <v>0</v>
      </c>
      <c r="K239" s="151">
        <v>0</v>
      </c>
      <c r="L239" s="151">
        <v>0</v>
      </c>
      <c r="M239" s="151">
        <v>0</v>
      </c>
      <c r="N239" s="151">
        <v>0</v>
      </c>
      <c r="O239" s="151">
        <v>0</v>
      </c>
      <c r="P239" s="151">
        <v>0</v>
      </c>
      <c r="Q239" s="151">
        <v>0</v>
      </c>
      <c r="R239" s="151">
        <v>0</v>
      </c>
      <c r="S239" s="151">
        <v>0</v>
      </c>
      <c r="T239" s="151">
        <v>0</v>
      </c>
      <c r="U239" s="151">
        <v>0</v>
      </c>
      <c r="V239" s="151">
        <v>0</v>
      </c>
      <c r="W239" s="151">
        <v>-339882</v>
      </c>
      <c r="X239" s="151">
        <v>0</v>
      </c>
      <c r="Y239" s="151">
        <v>0</v>
      </c>
      <c r="Z239" s="151">
        <v>0</v>
      </c>
      <c r="AA239" s="151">
        <v>0</v>
      </c>
      <c r="AB239" s="151">
        <v>0</v>
      </c>
      <c r="AC239" s="151">
        <v>0</v>
      </c>
      <c r="AD239" s="151">
        <v>0</v>
      </c>
      <c r="AE239" s="151">
        <v>0</v>
      </c>
      <c r="AF239" s="151">
        <v>0</v>
      </c>
      <c r="AG239" s="151">
        <v>0</v>
      </c>
      <c r="AH239" s="151">
        <v>0</v>
      </c>
      <c r="AI239" s="151">
        <v>0</v>
      </c>
      <c r="AJ239" s="151">
        <v>0</v>
      </c>
      <c r="AK239" s="151">
        <v>0</v>
      </c>
      <c r="AL239" s="151">
        <v>0</v>
      </c>
      <c r="AM239" s="151">
        <v>0</v>
      </c>
      <c r="AN239" s="151">
        <v>0</v>
      </c>
      <c r="AO239" s="151">
        <v>0</v>
      </c>
      <c r="AP239" s="151">
        <v>0</v>
      </c>
      <c r="AQ239" s="151">
        <v>0</v>
      </c>
      <c r="AR239" s="151">
        <v>0</v>
      </c>
      <c r="AS239" s="151">
        <v>0</v>
      </c>
      <c r="AT239" s="151">
        <v>0</v>
      </c>
      <c r="AU239" s="151">
        <v>0</v>
      </c>
      <c r="AV239" s="151">
        <v>0</v>
      </c>
      <c r="AW239" s="151">
        <v>0</v>
      </c>
      <c r="AX239" s="151">
        <v>0</v>
      </c>
      <c r="AY239" s="151">
        <v>0</v>
      </c>
      <c r="AZ239" s="151">
        <v>0</v>
      </c>
      <c r="BA239" s="10"/>
      <c r="BB239" s="10"/>
      <c r="BC239" s="10"/>
      <c r="BD239" s="10"/>
      <c r="BE239" s="10"/>
      <c r="BF239" s="10"/>
      <c r="BG239" s="10"/>
      <c r="BH239" s="10"/>
      <c r="BI239" s="10"/>
      <c r="BJ239" s="10"/>
      <c r="BK239" s="10"/>
      <c r="BL239" s="10"/>
      <c r="BM239" s="10"/>
      <c r="BN239" s="10"/>
      <c r="BO239" s="10"/>
      <c r="BP239" s="10"/>
      <c r="BQ239" s="10"/>
      <c r="BR239" s="10"/>
      <c r="BS239" s="10"/>
    </row>
    <row r="240" spans="1:71" ht="16.5" hidden="1" customHeight="1" x14ac:dyDescent="0.3">
      <c r="A240" s="151" t="s">
        <v>845</v>
      </c>
      <c r="B240" s="151">
        <v>0</v>
      </c>
      <c r="C240" s="151">
        <v>0</v>
      </c>
      <c r="D240" s="151">
        <v>0</v>
      </c>
      <c r="E240" s="151">
        <v>0</v>
      </c>
      <c r="F240" s="151">
        <v>0</v>
      </c>
      <c r="G240" s="151">
        <v>491</v>
      </c>
      <c r="H240" s="151">
        <v>0</v>
      </c>
      <c r="I240" s="151">
        <v>0</v>
      </c>
      <c r="J240" s="151">
        <v>0</v>
      </c>
      <c r="K240" s="151">
        <v>0</v>
      </c>
      <c r="L240" s="151">
        <v>0</v>
      </c>
      <c r="M240" s="151">
        <v>0</v>
      </c>
      <c r="N240" s="151">
        <v>0</v>
      </c>
      <c r="O240" s="151">
        <v>0</v>
      </c>
      <c r="P240" s="151">
        <v>0</v>
      </c>
      <c r="Q240" s="151">
        <v>0</v>
      </c>
      <c r="R240" s="151">
        <v>0</v>
      </c>
      <c r="S240" s="151">
        <v>0</v>
      </c>
      <c r="T240" s="151">
        <v>0</v>
      </c>
      <c r="U240" s="151">
        <v>0</v>
      </c>
      <c r="V240" s="151">
        <v>0</v>
      </c>
      <c r="W240" s="151">
        <v>0</v>
      </c>
      <c r="X240" s="151">
        <v>0</v>
      </c>
      <c r="Y240" s="151">
        <v>0</v>
      </c>
      <c r="Z240" s="151">
        <v>0</v>
      </c>
      <c r="AA240" s="151">
        <v>0</v>
      </c>
      <c r="AB240" s="151">
        <v>0</v>
      </c>
      <c r="AC240" s="151">
        <v>0</v>
      </c>
      <c r="AD240" s="151">
        <v>0</v>
      </c>
      <c r="AE240" s="151">
        <v>0</v>
      </c>
      <c r="AF240" s="151">
        <v>0</v>
      </c>
      <c r="AG240" s="151">
        <v>0</v>
      </c>
      <c r="AH240" s="151">
        <v>0</v>
      </c>
      <c r="AI240" s="151">
        <v>0</v>
      </c>
      <c r="AJ240" s="151">
        <v>0</v>
      </c>
      <c r="AK240" s="151">
        <v>0</v>
      </c>
      <c r="AL240" s="151">
        <v>0</v>
      </c>
      <c r="AM240" s="151">
        <v>0</v>
      </c>
      <c r="AN240" s="151">
        <v>0</v>
      </c>
      <c r="AO240" s="151">
        <v>0</v>
      </c>
      <c r="AP240" s="151">
        <v>0</v>
      </c>
      <c r="AQ240" s="151">
        <v>0</v>
      </c>
      <c r="AR240" s="151">
        <v>0</v>
      </c>
      <c r="AS240" s="151">
        <v>0</v>
      </c>
      <c r="AT240" s="151">
        <v>0</v>
      </c>
      <c r="AU240" s="151">
        <v>0</v>
      </c>
      <c r="AV240" s="151">
        <v>0</v>
      </c>
      <c r="AW240" s="151">
        <v>0</v>
      </c>
      <c r="AX240" s="151">
        <v>0</v>
      </c>
      <c r="AY240" s="151">
        <v>0</v>
      </c>
      <c r="AZ240" s="151">
        <v>0</v>
      </c>
      <c r="BA240" s="10"/>
      <c r="BB240" s="10"/>
      <c r="BC240" s="10"/>
      <c r="BD240" s="10"/>
      <c r="BE240" s="10"/>
      <c r="BF240" s="10"/>
      <c r="BG240" s="10"/>
      <c r="BH240" s="10"/>
      <c r="BI240" s="10"/>
      <c r="BJ240" s="10"/>
      <c r="BK240" s="10"/>
      <c r="BL240" s="10"/>
      <c r="BM240" s="10"/>
      <c r="BN240" s="10"/>
      <c r="BO240" s="10"/>
      <c r="BP240" s="10"/>
      <c r="BQ240" s="10"/>
      <c r="BR240" s="10"/>
      <c r="BS240" s="10"/>
    </row>
    <row r="241" spans="1:71" ht="16.5" hidden="1" customHeight="1" x14ac:dyDescent="0.3">
      <c r="A241" s="151" t="s">
        <v>1058</v>
      </c>
      <c r="B241" s="151">
        <v>0</v>
      </c>
      <c r="C241" s="151">
        <v>0</v>
      </c>
      <c r="D241" s="151">
        <v>0</v>
      </c>
      <c r="E241" s="151">
        <v>0</v>
      </c>
      <c r="F241" s="151">
        <v>0</v>
      </c>
      <c r="G241" s="151">
        <v>0</v>
      </c>
      <c r="H241" s="151">
        <v>0</v>
      </c>
      <c r="I241" s="151">
        <v>0</v>
      </c>
      <c r="J241" s="151">
        <v>0</v>
      </c>
      <c r="K241" s="151">
        <v>0</v>
      </c>
      <c r="L241" s="151">
        <v>0</v>
      </c>
      <c r="M241" s="151">
        <v>0</v>
      </c>
      <c r="N241" s="151">
        <v>-97</v>
      </c>
      <c r="O241" s="151">
        <v>0</v>
      </c>
      <c r="P241" s="151">
        <v>0</v>
      </c>
      <c r="Q241" s="151">
        <v>0</v>
      </c>
      <c r="R241" s="151">
        <v>0</v>
      </c>
      <c r="S241" s="151">
        <v>0</v>
      </c>
      <c r="T241" s="151">
        <v>0</v>
      </c>
      <c r="U241" s="151">
        <v>0</v>
      </c>
      <c r="V241" s="151">
        <v>0</v>
      </c>
      <c r="W241" s="151">
        <v>146894</v>
      </c>
      <c r="X241" s="151">
        <v>0</v>
      </c>
      <c r="Y241" s="151">
        <v>0</v>
      </c>
      <c r="Z241" s="151">
        <v>0</v>
      </c>
      <c r="AA241" s="151">
        <v>0</v>
      </c>
      <c r="AB241" s="151">
        <v>0</v>
      </c>
      <c r="AC241" s="151">
        <v>0</v>
      </c>
      <c r="AD241" s="151">
        <v>0</v>
      </c>
      <c r="AE241" s="151">
        <v>0</v>
      </c>
      <c r="AF241" s="151">
        <v>301748</v>
      </c>
      <c r="AG241" s="151">
        <v>0</v>
      </c>
      <c r="AH241" s="151">
        <v>0</v>
      </c>
      <c r="AI241" s="151">
        <v>-396</v>
      </c>
      <c r="AJ241" s="151">
        <v>0</v>
      </c>
      <c r="AK241" s="151">
        <v>0</v>
      </c>
      <c r="AL241" s="151">
        <v>0</v>
      </c>
      <c r="AM241" s="151">
        <v>0</v>
      </c>
      <c r="AN241" s="151">
        <v>0</v>
      </c>
      <c r="AO241" s="151">
        <v>0</v>
      </c>
      <c r="AP241" s="151">
        <v>-10319</v>
      </c>
      <c r="AQ241" s="151">
        <v>0</v>
      </c>
      <c r="AR241" s="151">
        <v>0</v>
      </c>
      <c r="AS241" s="151">
        <v>2255.2399999999998</v>
      </c>
      <c r="AT241" s="151">
        <v>0</v>
      </c>
      <c r="AU241" s="151">
        <v>0</v>
      </c>
      <c r="AV241" s="151">
        <v>0</v>
      </c>
      <c r="AW241" s="151">
        <v>0</v>
      </c>
      <c r="AX241" s="151">
        <v>-665</v>
      </c>
      <c r="AY241" s="151">
        <v>15521</v>
      </c>
      <c r="AZ241" s="151">
        <v>0</v>
      </c>
      <c r="BA241" s="10"/>
      <c r="BB241" s="10"/>
      <c r="BC241" s="10"/>
      <c r="BD241" s="10"/>
      <c r="BE241" s="10"/>
      <c r="BF241" s="10"/>
      <c r="BG241" s="10"/>
      <c r="BH241" s="10"/>
      <c r="BI241" s="10"/>
      <c r="BJ241" s="10"/>
      <c r="BK241" s="10"/>
      <c r="BL241" s="10"/>
      <c r="BM241" s="10"/>
      <c r="BN241" s="10"/>
      <c r="BO241" s="10"/>
      <c r="BP241" s="10"/>
      <c r="BQ241" s="10"/>
      <c r="BR241" s="10"/>
      <c r="BS241" s="10"/>
    </row>
    <row r="242" spans="1:71" ht="16.5" hidden="1" customHeight="1" x14ac:dyDescent="0.3">
      <c r="A242" s="151" t="s">
        <v>849</v>
      </c>
      <c r="B242" s="151">
        <v>0</v>
      </c>
      <c r="C242" s="151">
        <v>0</v>
      </c>
      <c r="D242" s="151">
        <v>0</v>
      </c>
      <c r="E242" s="151">
        <v>0</v>
      </c>
      <c r="F242" s="151">
        <v>0</v>
      </c>
      <c r="G242" s="151">
        <v>0</v>
      </c>
      <c r="H242" s="151">
        <v>0</v>
      </c>
      <c r="I242" s="151">
        <v>0</v>
      </c>
      <c r="J242" s="151">
        <v>0</v>
      </c>
      <c r="K242" s="151">
        <v>0</v>
      </c>
      <c r="L242" s="151">
        <v>0</v>
      </c>
      <c r="M242" s="151">
        <v>0</v>
      </c>
      <c r="N242" s="151">
        <v>0</v>
      </c>
      <c r="O242" s="151">
        <v>0</v>
      </c>
      <c r="P242" s="151">
        <v>0</v>
      </c>
      <c r="Q242" s="151">
        <v>0</v>
      </c>
      <c r="R242" s="151">
        <v>0</v>
      </c>
      <c r="S242" s="151">
        <v>0</v>
      </c>
      <c r="T242" s="151">
        <v>0</v>
      </c>
      <c r="U242" s="151">
        <v>0</v>
      </c>
      <c r="V242" s="151">
        <v>0</v>
      </c>
      <c r="W242" s="151">
        <v>0</v>
      </c>
      <c r="X242" s="151">
        <v>0</v>
      </c>
      <c r="Y242" s="151">
        <v>0</v>
      </c>
      <c r="Z242" s="151">
        <v>0</v>
      </c>
      <c r="AA242" s="151">
        <v>0</v>
      </c>
      <c r="AB242" s="151">
        <v>0</v>
      </c>
      <c r="AC242" s="151">
        <v>0</v>
      </c>
      <c r="AD242" s="151">
        <v>0</v>
      </c>
      <c r="AE242" s="151">
        <v>0</v>
      </c>
      <c r="AF242" s="151">
        <v>0</v>
      </c>
      <c r="AG242" s="151">
        <v>0</v>
      </c>
      <c r="AH242" s="151">
        <v>0</v>
      </c>
      <c r="AI242" s="151">
        <v>0</v>
      </c>
      <c r="AJ242" s="151">
        <v>0</v>
      </c>
      <c r="AK242" s="151">
        <v>0</v>
      </c>
      <c r="AL242" s="151">
        <v>0</v>
      </c>
      <c r="AM242" s="151">
        <v>0</v>
      </c>
      <c r="AN242" s="151">
        <v>0</v>
      </c>
      <c r="AO242" s="151">
        <v>0</v>
      </c>
      <c r="AP242" s="151">
        <v>0</v>
      </c>
      <c r="AQ242" s="151">
        <v>0</v>
      </c>
      <c r="AR242" s="151">
        <v>0</v>
      </c>
      <c r="AS242" s="151">
        <v>0</v>
      </c>
      <c r="AT242" s="151">
        <v>0</v>
      </c>
      <c r="AU242" s="151">
        <v>0</v>
      </c>
      <c r="AV242" s="151">
        <v>0</v>
      </c>
      <c r="AW242" s="151">
        <v>0</v>
      </c>
      <c r="AX242" s="151">
        <v>553819</v>
      </c>
      <c r="AY242" s="151">
        <v>0</v>
      </c>
      <c r="AZ242" s="151">
        <v>0</v>
      </c>
      <c r="BA242" s="10"/>
      <c r="BB242" s="10"/>
      <c r="BC242" s="10"/>
      <c r="BD242" s="10"/>
      <c r="BE242" s="10"/>
      <c r="BF242" s="10"/>
      <c r="BG242" s="10"/>
      <c r="BH242" s="10"/>
      <c r="BI242" s="10"/>
      <c r="BJ242" s="10"/>
      <c r="BK242" s="10"/>
      <c r="BL242" s="10"/>
      <c r="BM242" s="10"/>
      <c r="BN242" s="10"/>
      <c r="BO242" s="10"/>
      <c r="BP242" s="10"/>
      <c r="BQ242" s="10"/>
      <c r="BR242" s="10"/>
      <c r="BS242" s="10"/>
    </row>
    <row r="243" spans="1:71" ht="16.5" hidden="1" customHeight="1" x14ac:dyDescent="0.3">
      <c r="A243" s="151" t="s">
        <v>1060</v>
      </c>
      <c r="B243" s="151">
        <v>0</v>
      </c>
      <c r="C243" s="151">
        <v>0</v>
      </c>
      <c r="D243" s="151">
        <v>0</v>
      </c>
      <c r="E243" s="151">
        <v>0</v>
      </c>
      <c r="F243" s="151">
        <v>0</v>
      </c>
      <c r="G243" s="151">
        <v>0</v>
      </c>
      <c r="H243" s="151">
        <v>6728</v>
      </c>
      <c r="I243" s="151">
        <v>8453</v>
      </c>
      <c r="J243" s="151">
        <v>0</v>
      </c>
      <c r="K243" s="151">
        <v>0</v>
      </c>
      <c r="L243" s="151">
        <v>0</v>
      </c>
      <c r="M243" s="151">
        <v>0</v>
      </c>
      <c r="N243" s="151">
        <v>0</v>
      </c>
      <c r="O243" s="151">
        <v>0</v>
      </c>
      <c r="P243" s="151">
        <v>0</v>
      </c>
      <c r="Q243" s="151">
        <v>0</v>
      </c>
      <c r="R243" s="151">
        <v>0</v>
      </c>
      <c r="S243" s="151">
        <v>0</v>
      </c>
      <c r="T243" s="151">
        <v>0</v>
      </c>
      <c r="U243" s="151">
        <v>0</v>
      </c>
      <c r="V243" s="151">
        <v>0</v>
      </c>
      <c r="W243" s="151">
        <v>0</v>
      </c>
      <c r="X243" s="151">
        <v>0</v>
      </c>
      <c r="Y243" s="151">
        <v>0</v>
      </c>
      <c r="Z243" s="151">
        <v>0</v>
      </c>
      <c r="AA243" s="151">
        <v>0</v>
      </c>
      <c r="AB243" s="151">
        <v>0</v>
      </c>
      <c r="AC243" s="151">
        <v>0</v>
      </c>
      <c r="AD243" s="151">
        <v>0</v>
      </c>
      <c r="AE243" s="151">
        <v>0</v>
      </c>
      <c r="AF243" s="151">
        <v>0</v>
      </c>
      <c r="AG243" s="151">
        <v>0</v>
      </c>
      <c r="AH243" s="151">
        <v>0</v>
      </c>
      <c r="AI243" s="151">
        <v>0</v>
      </c>
      <c r="AJ243" s="151">
        <v>0</v>
      </c>
      <c r="AK243" s="151">
        <v>0</v>
      </c>
      <c r="AL243" s="151">
        <v>0</v>
      </c>
      <c r="AM243" s="151">
        <v>0</v>
      </c>
      <c r="AN243" s="151">
        <v>0</v>
      </c>
      <c r="AO243" s="151">
        <v>0</v>
      </c>
      <c r="AP243" s="151">
        <v>0</v>
      </c>
      <c r="AQ243" s="151">
        <v>0</v>
      </c>
      <c r="AR243" s="151">
        <v>0</v>
      </c>
      <c r="AS243" s="151">
        <v>0</v>
      </c>
      <c r="AT243" s="151">
        <v>0</v>
      </c>
      <c r="AU243" s="151">
        <v>0</v>
      </c>
      <c r="AV243" s="151">
        <v>0</v>
      </c>
      <c r="AW243" s="151">
        <v>0</v>
      </c>
      <c r="AX243" s="151">
        <v>164778</v>
      </c>
      <c r="AY243" s="151">
        <v>372801.99</v>
      </c>
      <c r="AZ243" s="151">
        <v>0</v>
      </c>
      <c r="BA243" s="10"/>
      <c r="BB243" s="10"/>
      <c r="BC243" s="10"/>
      <c r="BD243" s="10"/>
      <c r="BE243" s="10"/>
      <c r="BF243" s="10"/>
      <c r="BG243" s="10"/>
      <c r="BH243" s="10"/>
      <c r="BI243" s="10"/>
      <c r="BJ243" s="10"/>
      <c r="BK243" s="10"/>
      <c r="BL243" s="10"/>
      <c r="BM243" s="10"/>
      <c r="BN243" s="10"/>
      <c r="BO243" s="10"/>
      <c r="BP243" s="10"/>
      <c r="BQ243" s="10"/>
      <c r="BR243" s="10"/>
      <c r="BS243" s="10"/>
    </row>
    <row r="244" spans="1:71" ht="16.5" hidden="1" customHeight="1" x14ac:dyDescent="0.3">
      <c r="A244" s="151" t="s">
        <v>1176</v>
      </c>
      <c r="B244" s="151">
        <v>0</v>
      </c>
      <c r="C244" s="151">
        <v>0</v>
      </c>
      <c r="D244" s="151">
        <v>0</v>
      </c>
      <c r="E244" s="151">
        <v>0</v>
      </c>
      <c r="F244" s="151">
        <v>0</v>
      </c>
      <c r="G244" s="151">
        <v>0</v>
      </c>
      <c r="H244" s="151">
        <v>0</v>
      </c>
      <c r="I244" s="151">
        <v>0</v>
      </c>
      <c r="J244" s="151">
        <v>0</v>
      </c>
      <c r="K244" s="151">
        <v>0</v>
      </c>
      <c r="L244" s="151">
        <v>0</v>
      </c>
      <c r="M244" s="151">
        <v>0</v>
      </c>
      <c r="N244" s="151">
        <v>0</v>
      </c>
      <c r="O244" s="151">
        <v>0</v>
      </c>
      <c r="P244" s="151">
        <v>0</v>
      </c>
      <c r="Q244" s="151">
        <v>0</v>
      </c>
      <c r="R244" s="151">
        <v>0</v>
      </c>
      <c r="S244" s="151">
        <v>0</v>
      </c>
      <c r="T244" s="151">
        <v>0</v>
      </c>
      <c r="U244" s="151">
        <v>0</v>
      </c>
      <c r="V244" s="151">
        <v>0</v>
      </c>
      <c r="W244" s="151">
        <v>0</v>
      </c>
      <c r="X244" s="151">
        <v>0</v>
      </c>
      <c r="Y244" s="151">
        <v>562133.54299999995</v>
      </c>
      <c r="Z244" s="151">
        <v>0</v>
      </c>
      <c r="AA244" s="151">
        <v>0</v>
      </c>
      <c r="AB244" s="151">
        <v>0</v>
      </c>
      <c r="AC244" s="151">
        <v>0</v>
      </c>
      <c r="AD244" s="151">
        <v>0</v>
      </c>
      <c r="AE244" s="151">
        <v>0</v>
      </c>
      <c r="AF244" s="151">
        <v>0</v>
      </c>
      <c r="AG244" s="151">
        <v>0</v>
      </c>
      <c r="AH244" s="151">
        <v>0</v>
      </c>
      <c r="AI244" s="151">
        <v>0</v>
      </c>
      <c r="AJ244" s="151">
        <v>0</v>
      </c>
      <c r="AK244" s="151">
        <v>0</v>
      </c>
      <c r="AL244" s="151">
        <v>0</v>
      </c>
      <c r="AM244" s="151">
        <v>0</v>
      </c>
      <c r="AN244" s="151">
        <v>0</v>
      </c>
      <c r="AO244" s="151">
        <v>0</v>
      </c>
      <c r="AP244" s="151">
        <v>0</v>
      </c>
      <c r="AQ244" s="151">
        <v>0</v>
      </c>
      <c r="AR244" s="151">
        <v>0</v>
      </c>
      <c r="AS244" s="151">
        <v>0</v>
      </c>
      <c r="AT244" s="151">
        <v>0</v>
      </c>
      <c r="AU244" s="151">
        <v>0</v>
      </c>
      <c r="AV244" s="151">
        <v>0</v>
      </c>
      <c r="AW244" s="151">
        <v>0</v>
      </c>
      <c r="AX244" s="151">
        <v>0</v>
      </c>
      <c r="AY244" s="151">
        <v>0</v>
      </c>
      <c r="AZ244" s="151">
        <v>0</v>
      </c>
      <c r="BA244" s="10"/>
      <c r="BB244" s="10"/>
      <c r="BC244" s="10"/>
      <c r="BD244" s="10"/>
      <c r="BE244" s="10"/>
      <c r="BF244" s="10"/>
      <c r="BG244" s="10"/>
      <c r="BH244" s="10"/>
      <c r="BI244" s="10"/>
      <c r="BJ244" s="10"/>
      <c r="BK244" s="10"/>
      <c r="BL244" s="10"/>
      <c r="BM244" s="10"/>
      <c r="BN244" s="10"/>
      <c r="BO244" s="10"/>
      <c r="BP244" s="10"/>
      <c r="BQ244" s="10"/>
      <c r="BR244" s="10"/>
      <c r="BS244" s="10"/>
    </row>
    <row r="245" spans="1:71" ht="16.5" hidden="1" customHeight="1" x14ac:dyDescent="0.3">
      <c r="A245" s="151" t="s">
        <v>850</v>
      </c>
      <c r="B245" s="151">
        <v>0</v>
      </c>
      <c r="C245" s="151">
        <v>0</v>
      </c>
      <c r="D245" s="151">
        <v>0</v>
      </c>
      <c r="E245" s="151">
        <v>0</v>
      </c>
      <c r="F245" s="151">
        <v>0</v>
      </c>
      <c r="G245" s="151">
        <v>1004438</v>
      </c>
      <c r="H245" s="151">
        <v>0</v>
      </c>
      <c r="I245" s="151">
        <v>0</v>
      </c>
      <c r="J245" s="151">
        <v>432096</v>
      </c>
      <c r="K245" s="151">
        <v>867423</v>
      </c>
      <c r="L245" s="151">
        <v>1297872</v>
      </c>
      <c r="M245" s="151">
        <v>1734856</v>
      </c>
      <c r="N245" s="151">
        <v>431225</v>
      </c>
      <c r="O245" s="151">
        <v>875062</v>
      </c>
      <c r="P245" s="151">
        <v>1314213</v>
      </c>
      <c r="Q245" s="151">
        <v>1665626.98</v>
      </c>
      <c r="R245" s="151">
        <v>287466</v>
      </c>
      <c r="S245" s="151">
        <v>579837</v>
      </c>
      <c r="T245" s="151">
        <v>834969</v>
      </c>
      <c r="U245" s="151">
        <v>1092793.7949999999</v>
      </c>
      <c r="V245" s="151">
        <v>274813</v>
      </c>
      <c r="W245" s="151">
        <v>533236</v>
      </c>
      <c r="X245" s="151">
        <v>773976</v>
      </c>
      <c r="Y245" s="151">
        <v>1002278.159</v>
      </c>
      <c r="Z245" s="151">
        <v>228997</v>
      </c>
      <c r="AA245" s="151">
        <v>598432</v>
      </c>
      <c r="AB245" s="151">
        <v>1069045</v>
      </c>
      <c r="AC245" s="151">
        <v>1526869.915</v>
      </c>
      <c r="AD245" s="151">
        <v>428818</v>
      </c>
      <c r="AE245" s="151">
        <v>898708</v>
      </c>
      <c r="AF245" s="151">
        <v>1362145</v>
      </c>
      <c r="AG245" s="151">
        <v>1959562.798</v>
      </c>
      <c r="AH245" s="151">
        <v>751461</v>
      </c>
      <c r="AI245" s="151">
        <v>1593731</v>
      </c>
      <c r="AJ245" s="151">
        <v>2904664</v>
      </c>
      <c r="AK245" s="151">
        <v>4236138.9859999996</v>
      </c>
      <c r="AL245" s="151">
        <v>1292810</v>
      </c>
      <c r="AM245" s="151">
        <v>2616978</v>
      </c>
      <c r="AN245" s="151">
        <v>3955938</v>
      </c>
      <c r="AO245" s="151">
        <v>5301632.4850000003</v>
      </c>
      <c r="AP245" s="151">
        <v>1292249</v>
      </c>
      <c r="AQ245" s="151">
        <v>2582197</v>
      </c>
      <c r="AR245" s="151">
        <v>3859412</v>
      </c>
      <c r="AS245" s="151">
        <v>5147685.4000000004</v>
      </c>
      <c r="AT245" s="151">
        <v>1216794</v>
      </c>
      <c r="AU245" s="151">
        <v>2410571</v>
      </c>
      <c r="AV245" s="151">
        <v>3605310</v>
      </c>
      <c r="AW245" s="151">
        <v>4776605.5329999998</v>
      </c>
      <c r="AX245" s="151">
        <v>1564341</v>
      </c>
      <c r="AY245" s="151">
        <v>3110145</v>
      </c>
      <c r="AZ245" s="151">
        <v>4559379</v>
      </c>
      <c r="BA245" s="10"/>
      <c r="BB245" s="10"/>
      <c r="BC245" s="10"/>
      <c r="BD245" s="10"/>
      <c r="BE245" s="10"/>
      <c r="BF245" s="10"/>
      <c r="BG245" s="10"/>
      <c r="BH245" s="10"/>
      <c r="BI245" s="10"/>
      <c r="BJ245" s="10"/>
      <c r="BK245" s="10"/>
      <c r="BL245" s="10"/>
      <c r="BM245" s="10"/>
      <c r="BN245" s="10"/>
      <c r="BO245" s="10"/>
      <c r="BP245" s="10"/>
      <c r="BQ245" s="10"/>
      <c r="BR245" s="10"/>
      <c r="BS245" s="10"/>
    </row>
    <row r="246" spans="1:71" ht="16.5" hidden="1" customHeight="1" x14ac:dyDescent="0.3">
      <c r="A246" s="151" t="s">
        <v>829</v>
      </c>
      <c r="B246" s="151">
        <v>0</v>
      </c>
      <c r="C246" s="151">
        <v>0</v>
      </c>
      <c r="D246" s="151">
        <v>0</v>
      </c>
      <c r="E246" s="151">
        <v>0</v>
      </c>
      <c r="F246" s="151">
        <v>0</v>
      </c>
      <c r="G246" s="151">
        <v>3637555</v>
      </c>
      <c r="H246" s="151">
        <v>0</v>
      </c>
      <c r="I246" s="151">
        <v>0</v>
      </c>
      <c r="J246" s="151">
        <v>2252212</v>
      </c>
      <c r="K246" s="151">
        <v>4472422</v>
      </c>
      <c r="L246" s="151">
        <v>6728657</v>
      </c>
      <c r="M246" s="151">
        <v>9366908</v>
      </c>
      <c r="N246" s="151">
        <v>2891703</v>
      </c>
      <c r="O246" s="151">
        <v>5647039</v>
      </c>
      <c r="P246" s="151">
        <v>8487479</v>
      </c>
      <c r="Q246" s="151">
        <v>14364870.300000001</v>
      </c>
      <c r="R246" s="151">
        <v>2700961</v>
      </c>
      <c r="S246" s="151">
        <v>5304878</v>
      </c>
      <c r="T246" s="151">
        <v>7942848</v>
      </c>
      <c r="U246" s="151">
        <v>10714505.892999999</v>
      </c>
      <c r="V246" s="151">
        <v>2523185</v>
      </c>
      <c r="W246" s="151">
        <v>4862587</v>
      </c>
      <c r="X246" s="151">
        <v>7300494</v>
      </c>
      <c r="Y246" s="151">
        <v>10007635.247</v>
      </c>
      <c r="Z246" s="151">
        <v>2442659</v>
      </c>
      <c r="AA246" s="151">
        <v>4669060</v>
      </c>
      <c r="AB246" s="151">
        <v>6980039</v>
      </c>
      <c r="AC246" s="151">
        <v>10079716.669</v>
      </c>
      <c r="AD246" s="151">
        <v>2399753</v>
      </c>
      <c r="AE246" s="151">
        <v>4906340</v>
      </c>
      <c r="AF246" s="151">
        <v>7401184</v>
      </c>
      <c r="AG246" s="151">
        <v>9999166.6510000005</v>
      </c>
      <c r="AH246" s="151">
        <v>754182</v>
      </c>
      <c r="AI246" s="151">
        <v>3210542</v>
      </c>
      <c r="AJ246" s="151">
        <v>4581323</v>
      </c>
      <c r="AK246" s="151">
        <v>5175299.5080000004</v>
      </c>
      <c r="AL246" s="151">
        <v>1667990</v>
      </c>
      <c r="AM246" s="151">
        <v>3110503</v>
      </c>
      <c r="AN246" s="151">
        <v>4331204</v>
      </c>
      <c r="AO246" s="151">
        <v>5843428.3370000003</v>
      </c>
      <c r="AP246" s="151">
        <v>1657576</v>
      </c>
      <c r="AQ246" s="151">
        <v>3256948</v>
      </c>
      <c r="AR246" s="151">
        <v>4602096</v>
      </c>
      <c r="AS246" s="151">
        <v>5922538.9100000001</v>
      </c>
      <c r="AT246" s="151">
        <v>1523270</v>
      </c>
      <c r="AU246" s="151">
        <v>3073019</v>
      </c>
      <c r="AV246" s="151">
        <v>4906212</v>
      </c>
      <c r="AW246" s="151">
        <v>6209242.358</v>
      </c>
      <c r="AX246" s="151">
        <v>1334881</v>
      </c>
      <c r="AY246" s="151">
        <v>2745591</v>
      </c>
      <c r="AZ246" s="151">
        <v>3960912</v>
      </c>
      <c r="BA246" s="10"/>
      <c r="BB246" s="10"/>
      <c r="BC246" s="10"/>
      <c r="BD246" s="10"/>
      <c r="BE246" s="10"/>
      <c r="BF246" s="10"/>
      <c r="BG246" s="10"/>
      <c r="BH246" s="10"/>
      <c r="BI246" s="10"/>
      <c r="BJ246" s="10"/>
      <c r="BK246" s="10"/>
      <c r="BL246" s="10"/>
      <c r="BM246" s="10"/>
      <c r="BN246" s="10"/>
      <c r="BO246" s="10"/>
      <c r="BP246" s="10"/>
      <c r="BQ246" s="10"/>
      <c r="BR246" s="10"/>
      <c r="BS246" s="10"/>
    </row>
    <row r="247" spans="1:71" ht="16.5" hidden="1" customHeight="1" x14ac:dyDescent="0.3">
      <c r="A247" s="151" t="s">
        <v>851</v>
      </c>
      <c r="B247" s="151">
        <v>2740334</v>
      </c>
      <c r="C247" s="151">
        <v>5712106</v>
      </c>
      <c r="D247" s="151">
        <v>8284471</v>
      </c>
      <c r="E247" s="151">
        <v>12336989</v>
      </c>
      <c r="F247" s="151">
        <v>2601906</v>
      </c>
      <c r="G247" s="151">
        <v>-59956</v>
      </c>
      <c r="H247" s="151">
        <v>-274360</v>
      </c>
      <c r="I247" s="151">
        <v>-344173</v>
      </c>
      <c r="J247" s="151">
        <v>380201</v>
      </c>
      <c r="K247" s="151">
        <v>646499</v>
      </c>
      <c r="L247" s="151">
        <v>967311</v>
      </c>
      <c r="M247" s="151">
        <v>1273808</v>
      </c>
      <c r="N247" s="151">
        <v>-100814</v>
      </c>
      <c r="O247" s="151">
        <v>-262457</v>
      </c>
      <c r="P247" s="151">
        <v>-468402</v>
      </c>
      <c r="Q247" s="151">
        <v>941672.92</v>
      </c>
      <c r="R247" s="151">
        <v>-191161</v>
      </c>
      <c r="S247" s="151">
        <v>-412703</v>
      </c>
      <c r="T247" s="151">
        <v>-632580</v>
      </c>
      <c r="U247" s="151">
        <v>-409900.19300000003</v>
      </c>
      <c r="V247" s="151">
        <v>-60901</v>
      </c>
      <c r="W247" s="151">
        <v>998</v>
      </c>
      <c r="X247" s="151">
        <v>-171567</v>
      </c>
      <c r="Y247" s="151">
        <v>-541218.35800000001</v>
      </c>
      <c r="Z247" s="151">
        <v>232520</v>
      </c>
      <c r="AA247" s="151">
        <v>492781</v>
      </c>
      <c r="AB247" s="151">
        <v>578112</v>
      </c>
      <c r="AC247" s="151">
        <v>586781.65700000001</v>
      </c>
      <c r="AD247" s="151">
        <v>276020</v>
      </c>
      <c r="AE247" s="151">
        <v>283888</v>
      </c>
      <c r="AF247" s="151">
        <v>-227018</v>
      </c>
      <c r="AG247" s="151">
        <v>248670.50399999999</v>
      </c>
      <c r="AH247" s="151">
        <v>50847</v>
      </c>
      <c r="AI247" s="151">
        <v>-79612</v>
      </c>
      <c r="AJ247" s="151">
        <v>236112</v>
      </c>
      <c r="AK247" s="151">
        <v>291182.14600000001</v>
      </c>
      <c r="AL247" s="151">
        <v>-222605</v>
      </c>
      <c r="AM247" s="151">
        <v>-97337</v>
      </c>
      <c r="AN247" s="151">
        <v>152656</v>
      </c>
      <c r="AO247" s="151">
        <v>472332.88</v>
      </c>
      <c r="AP247" s="151">
        <v>6127</v>
      </c>
      <c r="AQ247" s="151">
        <v>247817</v>
      </c>
      <c r="AR247" s="151">
        <v>477538</v>
      </c>
      <c r="AS247" s="151">
        <v>62275.54</v>
      </c>
      <c r="AT247" s="151">
        <v>428422</v>
      </c>
      <c r="AU247" s="151">
        <v>1410080</v>
      </c>
      <c r="AV247" s="151">
        <v>1902483</v>
      </c>
      <c r="AW247" s="151">
        <v>2549351.6889999998</v>
      </c>
      <c r="AX247" s="151">
        <v>169316</v>
      </c>
      <c r="AY247" s="151">
        <v>243736</v>
      </c>
      <c r="AZ247" s="151">
        <v>863738</v>
      </c>
      <c r="BA247" s="10"/>
      <c r="BB247" s="10"/>
      <c r="BC247" s="10"/>
      <c r="BD247" s="10"/>
      <c r="BE247" s="10"/>
      <c r="BF247" s="10"/>
      <c r="BG247" s="10"/>
      <c r="BH247" s="10"/>
      <c r="BI247" s="10"/>
      <c r="BJ247" s="10"/>
      <c r="BK247" s="10"/>
      <c r="BL247" s="10"/>
      <c r="BM247" s="10"/>
      <c r="BN247" s="10"/>
      <c r="BO247" s="10"/>
      <c r="BP247" s="10"/>
      <c r="BQ247" s="10"/>
      <c r="BR247" s="10"/>
      <c r="BS247" s="10"/>
    </row>
    <row r="248" spans="1:71" ht="16.5" hidden="1" customHeight="1" x14ac:dyDescent="0.3">
      <c r="A248" s="151" t="s">
        <v>852</v>
      </c>
      <c r="B248" s="151">
        <v>12500321</v>
      </c>
      <c r="C248" s="151">
        <v>26491788</v>
      </c>
      <c r="D248" s="151">
        <v>38390740</v>
      </c>
      <c r="E248" s="151">
        <v>47702053</v>
      </c>
      <c r="F248" s="151">
        <v>12029763</v>
      </c>
      <c r="G248" s="151">
        <v>23620209</v>
      </c>
      <c r="H248" s="151">
        <v>35302959</v>
      </c>
      <c r="I248" s="151">
        <v>47225415</v>
      </c>
      <c r="J248" s="151">
        <v>13131239</v>
      </c>
      <c r="K248" s="151">
        <v>26011611</v>
      </c>
      <c r="L248" s="151">
        <v>38875213</v>
      </c>
      <c r="M248" s="151">
        <v>52995489</v>
      </c>
      <c r="N248" s="151">
        <v>14610104</v>
      </c>
      <c r="O248" s="151">
        <v>28826599</v>
      </c>
      <c r="P248" s="151">
        <v>43080617</v>
      </c>
      <c r="Q248" s="151">
        <v>57604419.130000003</v>
      </c>
      <c r="R248" s="151">
        <v>15934811</v>
      </c>
      <c r="S248" s="151">
        <v>31380974</v>
      </c>
      <c r="T248" s="151">
        <v>46872461</v>
      </c>
      <c r="U248" s="151">
        <v>62570391.428999998</v>
      </c>
      <c r="V248" s="151">
        <v>16670470</v>
      </c>
      <c r="W248" s="151">
        <v>32639903</v>
      </c>
      <c r="X248" s="151">
        <v>48218714</v>
      </c>
      <c r="Y248" s="151">
        <v>64658372.704999998</v>
      </c>
      <c r="Z248" s="151">
        <v>16885668</v>
      </c>
      <c r="AA248" s="151">
        <v>33231961</v>
      </c>
      <c r="AB248" s="151">
        <v>50237796</v>
      </c>
      <c r="AC248" s="151">
        <v>68381734.818000004</v>
      </c>
      <c r="AD248" s="151">
        <v>18739433</v>
      </c>
      <c r="AE248" s="151">
        <v>37667724</v>
      </c>
      <c r="AF248" s="151">
        <v>55761150</v>
      </c>
      <c r="AG248" s="151">
        <v>73209335.326000005</v>
      </c>
      <c r="AH248" s="151">
        <v>14158405</v>
      </c>
      <c r="AI248" s="151">
        <v>31893535</v>
      </c>
      <c r="AJ248" s="151">
        <v>47826346</v>
      </c>
      <c r="AK248" s="151">
        <v>63543746.938000001</v>
      </c>
      <c r="AL248" s="151">
        <v>18040563</v>
      </c>
      <c r="AM248" s="151">
        <v>35927503</v>
      </c>
      <c r="AN248" s="151">
        <v>54502907</v>
      </c>
      <c r="AO248" s="151">
        <v>73792059.326000005</v>
      </c>
      <c r="AP248" s="151">
        <v>20019730</v>
      </c>
      <c r="AQ248" s="151">
        <v>40018556</v>
      </c>
      <c r="AR248" s="151">
        <v>58783616</v>
      </c>
      <c r="AS248" s="151">
        <v>77710858.409999996</v>
      </c>
      <c r="AT248" s="151">
        <v>19972519</v>
      </c>
      <c r="AU248" s="151">
        <v>40746185</v>
      </c>
      <c r="AV248" s="151">
        <v>63263049</v>
      </c>
      <c r="AW248" s="151">
        <v>84132198.981000006</v>
      </c>
      <c r="AX248" s="151">
        <v>24280913</v>
      </c>
      <c r="AY248" s="151">
        <v>47582892.990000002</v>
      </c>
      <c r="AZ248" s="151">
        <v>70826703</v>
      </c>
      <c r="BA248" s="10"/>
      <c r="BB248" s="10"/>
      <c r="BC248" s="10"/>
      <c r="BD248" s="10"/>
      <c r="BE248" s="10"/>
      <c r="BF248" s="10"/>
      <c r="BG248" s="10"/>
      <c r="BH248" s="10"/>
      <c r="BI248" s="10"/>
      <c r="BJ248" s="10"/>
      <c r="BK248" s="10"/>
      <c r="BL248" s="10"/>
      <c r="BM248" s="10"/>
      <c r="BN248" s="10"/>
      <c r="BO248" s="10"/>
      <c r="BP248" s="10"/>
      <c r="BQ248" s="10"/>
      <c r="BR248" s="10"/>
      <c r="BS248" s="10"/>
    </row>
    <row r="249" spans="1:71" ht="16.5" hidden="1" customHeight="1" x14ac:dyDescent="0.3">
      <c r="A249" s="151" t="s">
        <v>853</v>
      </c>
      <c r="B249" s="151">
        <v>1798211</v>
      </c>
      <c r="C249" s="151">
        <v>1245471</v>
      </c>
      <c r="D249" s="151">
        <v>1389319</v>
      </c>
      <c r="E249" s="151">
        <v>1074127</v>
      </c>
      <c r="F249" s="151">
        <v>1360071</v>
      </c>
      <c r="G249" s="151">
        <v>1486631</v>
      </c>
      <c r="H249" s="151">
        <v>2435074</v>
      </c>
      <c r="I249" s="151">
        <v>1739951</v>
      </c>
      <c r="J249" s="151">
        <v>-246414</v>
      </c>
      <c r="K249" s="151">
        <v>-162125</v>
      </c>
      <c r="L249" s="151">
        <v>-714852</v>
      </c>
      <c r="M249" s="151">
        <v>-2305957</v>
      </c>
      <c r="N249" s="151">
        <v>-865491</v>
      </c>
      <c r="O249" s="151">
        <v>-881288</v>
      </c>
      <c r="P249" s="151">
        <v>-1000426</v>
      </c>
      <c r="Q249" s="151">
        <v>-3190391.25</v>
      </c>
      <c r="R249" s="151">
        <v>93747</v>
      </c>
      <c r="S249" s="151">
        <v>293613</v>
      </c>
      <c r="T249" s="151">
        <v>-1561255</v>
      </c>
      <c r="U249" s="151">
        <v>-3034692.2310000001</v>
      </c>
      <c r="V249" s="151">
        <v>-157882</v>
      </c>
      <c r="W249" s="151">
        <v>-1472682</v>
      </c>
      <c r="X249" s="151">
        <v>-1836401</v>
      </c>
      <c r="Y249" s="151">
        <v>-5635353.7460000003</v>
      </c>
      <c r="Z249" s="151">
        <v>610917</v>
      </c>
      <c r="AA249" s="151">
        <v>-708727</v>
      </c>
      <c r="AB249" s="151">
        <v>-185319</v>
      </c>
      <c r="AC249" s="151">
        <v>-1796331.2320000001</v>
      </c>
      <c r="AD249" s="151">
        <v>-1448793</v>
      </c>
      <c r="AE249" s="151">
        <v>-4523727</v>
      </c>
      <c r="AF249" s="151">
        <v>-3855283</v>
      </c>
      <c r="AG249" s="151">
        <v>-6177170.7410000004</v>
      </c>
      <c r="AH249" s="151">
        <v>-922070</v>
      </c>
      <c r="AI249" s="151">
        <v>-591299</v>
      </c>
      <c r="AJ249" s="151">
        <v>4631682</v>
      </c>
      <c r="AK249" s="151">
        <v>5016495.6399999997</v>
      </c>
      <c r="AL249" s="151">
        <v>-1334056</v>
      </c>
      <c r="AM249" s="151">
        <v>-1418595</v>
      </c>
      <c r="AN249" s="151">
        <v>-734435</v>
      </c>
      <c r="AO249" s="151">
        <v>-4096700.2220000001</v>
      </c>
      <c r="AP249" s="151">
        <v>-1627110</v>
      </c>
      <c r="AQ249" s="151">
        <v>-2193587</v>
      </c>
      <c r="AR249" s="151">
        <v>-1874915</v>
      </c>
      <c r="AS249" s="151">
        <v>-2892916.17</v>
      </c>
      <c r="AT249" s="151">
        <v>1569586</v>
      </c>
      <c r="AU249" s="151">
        <v>224518</v>
      </c>
      <c r="AV249" s="151">
        <v>-526756</v>
      </c>
      <c r="AW249" s="151">
        <v>-2525676.7940000002</v>
      </c>
      <c r="AX249" s="151">
        <v>1129405</v>
      </c>
      <c r="AY249" s="151">
        <v>-1493313</v>
      </c>
      <c r="AZ249" s="151">
        <v>-1427715</v>
      </c>
      <c r="BA249" s="10"/>
      <c r="BB249" s="10"/>
      <c r="BC249" s="10"/>
      <c r="BD249" s="10"/>
      <c r="BE249" s="10"/>
      <c r="BF249" s="10"/>
      <c r="BG249" s="10"/>
      <c r="BH249" s="10"/>
      <c r="BI249" s="10"/>
      <c r="BJ249" s="10"/>
      <c r="BK249" s="10"/>
      <c r="BL249" s="10"/>
      <c r="BM249" s="10"/>
      <c r="BN249" s="10"/>
      <c r="BO249" s="10"/>
      <c r="BP249" s="10"/>
      <c r="BQ249" s="10"/>
      <c r="BR249" s="10"/>
      <c r="BS249" s="10"/>
    </row>
    <row r="250" spans="1:71" ht="16.5" hidden="1" customHeight="1" x14ac:dyDescent="0.3">
      <c r="A250" s="151" t="s">
        <v>1062</v>
      </c>
      <c r="B250" s="151">
        <v>0</v>
      </c>
      <c r="C250" s="151">
        <v>0</v>
      </c>
      <c r="D250" s="151">
        <v>0</v>
      </c>
      <c r="E250" s="151">
        <v>0</v>
      </c>
      <c r="F250" s="151">
        <v>0</v>
      </c>
      <c r="G250" s="151">
        <v>-79122</v>
      </c>
      <c r="H250" s="151">
        <v>329630</v>
      </c>
      <c r="I250" s="151">
        <v>-812010</v>
      </c>
      <c r="J250" s="151">
        <v>34121</v>
      </c>
      <c r="K250" s="151">
        <v>246277</v>
      </c>
      <c r="L250" s="151">
        <v>288623</v>
      </c>
      <c r="M250" s="151">
        <v>-482476</v>
      </c>
      <c r="N250" s="151">
        <v>-495450</v>
      </c>
      <c r="O250" s="151">
        <v>-800685</v>
      </c>
      <c r="P250" s="151">
        <v>-1292036</v>
      </c>
      <c r="Q250" s="151">
        <v>-1973663.74</v>
      </c>
      <c r="R250" s="151">
        <v>-212579</v>
      </c>
      <c r="S250" s="151">
        <v>-668171</v>
      </c>
      <c r="T250" s="151">
        <v>-952272</v>
      </c>
      <c r="U250" s="151">
        <v>-1564470.3259999999</v>
      </c>
      <c r="V250" s="151">
        <v>-211931</v>
      </c>
      <c r="W250" s="151">
        <v>-726270</v>
      </c>
      <c r="X250" s="151">
        <v>-1646228</v>
      </c>
      <c r="Y250" s="151">
        <v>-3957985.392</v>
      </c>
      <c r="Z250" s="151">
        <v>36469</v>
      </c>
      <c r="AA250" s="151">
        <v>-195571</v>
      </c>
      <c r="AB250" s="151">
        <v>-887096</v>
      </c>
      <c r="AC250" s="151">
        <v>-1696179.791</v>
      </c>
      <c r="AD250" s="151">
        <v>-589997</v>
      </c>
      <c r="AE250" s="151">
        <v>-1286776</v>
      </c>
      <c r="AF250" s="151">
        <v>-1304876</v>
      </c>
      <c r="AG250" s="151">
        <v>-2046091.5560000001</v>
      </c>
      <c r="AH250" s="151">
        <v>120795</v>
      </c>
      <c r="AI250" s="151">
        <v>849734</v>
      </c>
      <c r="AJ250" s="151">
        <v>1471360</v>
      </c>
      <c r="AK250" s="151">
        <v>731903.78500000003</v>
      </c>
      <c r="AL250" s="151">
        <v>-563173</v>
      </c>
      <c r="AM250" s="151">
        <v>-1876658</v>
      </c>
      <c r="AN250" s="151">
        <v>-2986911</v>
      </c>
      <c r="AO250" s="151">
        <v>-5153674.2549999999</v>
      </c>
      <c r="AP250" s="151">
        <v>-1316448</v>
      </c>
      <c r="AQ250" s="151">
        <v>-2280637</v>
      </c>
      <c r="AR250" s="151">
        <v>-2855156</v>
      </c>
      <c r="AS250" s="151">
        <v>-3889748.92</v>
      </c>
      <c r="AT250" s="151">
        <v>602269</v>
      </c>
      <c r="AU250" s="151">
        <v>-389264</v>
      </c>
      <c r="AV250" s="151">
        <v>-2537269</v>
      </c>
      <c r="AW250" s="151">
        <v>-2522918.182</v>
      </c>
      <c r="AX250" s="151">
        <v>-983371</v>
      </c>
      <c r="AY250" s="151">
        <v>-3195101</v>
      </c>
      <c r="AZ250" s="151">
        <v>-3838660</v>
      </c>
      <c r="BA250" s="10"/>
      <c r="BB250" s="10"/>
      <c r="BC250" s="10"/>
      <c r="BD250" s="10"/>
      <c r="BE250" s="10"/>
      <c r="BF250" s="10"/>
      <c r="BG250" s="10"/>
      <c r="BH250" s="10"/>
      <c r="BI250" s="10"/>
      <c r="BJ250" s="10"/>
      <c r="BK250" s="10"/>
      <c r="BL250" s="10"/>
      <c r="BM250" s="10"/>
      <c r="BN250" s="10"/>
      <c r="BO250" s="10"/>
      <c r="BP250" s="10"/>
      <c r="BQ250" s="10"/>
      <c r="BR250" s="10"/>
      <c r="BS250" s="10"/>
    </row>
    <row r="251" spans="1:71" ht="16.5" hidden="1" customHeight="1" x14ac:dyDescent="0.3">
      <c r="A251" s="151" t="s">
        <v>1177</v>
      </c>
      <c r="B251" s="151">
        <v>0</v>
      </c>
      <c r="C251" s="151">
        <v>0</v>
      </c>
      <c r="D251" s="151">
        <v>0</v>
      </c>
      <c r="E251" s="151">
        <v>0</v>
      </c>
      <c r="F251" s="151">
        <v>0</v>
      </c>
      <c r="G251" s="151">
        <v>0</v>
      </c>
      <c r="H251" s="151">
        <v>188</v>
      </c>
      <c r="I251" s="151">
        <v>61</v>
      </c>
      <c r="J251" s="151">
        <v>-504</v>
      </c>
      <c r="K251" s="151">
        <v>-749</v>
      </c>
      <c r="L251" s="151">
        <v>75</v>
      </c>
      <c r="M251" s="151">
        <v>0</v>
      </c>
      <c r="N251" s="151">
        <v>0</v>
      </c>
      <c r="O251" s="151">
        <v>0</v>
      </c>
      <c r="P251" s="151">
        <v>0</v>
      </c>
      <c r="Q251" s="151">
        <v>0</v>
      </c>
      <c r="R251" s="151">
        <v>0</v>
      </c>
      <c r="S251" s="151">
        <v>0</v>
      </c>
      <c r="T251" s="151">
        <v>0</v>
      </c>
      <c r="U251" s="151">
        <v>0</v>
      </c>
      <c r="V251" s="151">
        <v>0</v>
      </c>
      <c r="W251" s="151">
        <v>0</v>
      </c>
      <c r="X251" s="151">
        <v>0</v>
      </c>
      <c r="Y251" s="151">
        <v>0</v>
      </c>
      <c r="Z251" s="151">
        <v>0</v>
      </c>
      <c r="AA251" s="151">
        <v>0</v>
      </c>
      <c r="AB251" s="151">
        <v>0</v>
      </c>
      <c r="AC251" s="151">
        <v>0</v>
      </c>
      <c r="AD251" s="151">
        <v>0</v>
      </c>
      <c r="AE251" s="151">
        <v>0</v>
      </c>
      <c r="AF251" s="151">
        <v>0</v>
      </c>
      <c r="AG251" s="151">
        <v>0</v>
      </c>
      <c r="AH251" s="151">
        <v>0</v>
      </c>
      <c r="AI251" s="151">
        <v>0</v>
      </c>
      <c r="AJ251" s="151">
        <v>0</v>
      </c>
      <c r="AK251" s="151">
        <v>0</v>
      </c>
      <c r="AL251" s="151">
        <v>0</v>
      </c>
      <c r="AM251" s="151">
        <v>0</v>
      </c>
      <c r="AN251" s="151">
        <v>0</v>
      </c>
      <c r="AO251" s="151">
        <v>0</v>
      </c>
      <c r="AP251" s="151">
        <v>0</v>
      </c>
      <c r="AQ251" s="151">
        <v>0</v>
      </c>
      <c r="AR251" s="151">
        <v>0</v>
      </c>
      <c r="AS251" s="151">
        <v>0</v>
      </c>
      <c r="AT251" s="151">
        <v>0</v>
      </c>
      <c r="AU251" s="151">
        <v>0</v>
      </c>
      <c r="AV251" s="151">
        <v>0</v>
      </c>
      <c r="AW251" s="151">
        <v>0</v>
      </c>
      <c r="AX251" s="151">
        <v>0</v>
      </c>
      <c r="AY251" s="151">
        <v>0</v>
      </c>
      <c r="AZ251" s="151">
        <v>0</v>
      </c>
      <c r="BA251" s="10"/>
      <c r="BB251" s="10"/>
      <c r="BC251" s="10"/>
      <c r="BD251" s="10"/>
      <c r="BE251" s="10"/>
      <c r="BF251" s="10"/>
      <c r="BG251" s="10"/>
      <c r="BH251" s="10"/>
      <c r="BI251" s="10"/>
      <c r="BJ251" s="10"/>
      <c r="BK251" s="10"/>
      <c r="BL251" s="10"/>
      <c r="BM251" s="10"/>
      <c r="BN251" s="10"/>
      <c r="BO251" s="10"/>
      <c r="BP251" s="10"/>
      <c r="BQ251" s="10"/>
      <c r="BR251" s="10"/>
      <c r="BS251" s="10"/>
    </row>
    <row r="252" spans="1:71" ht="16.5" hidden="1" customHeight="1" x14ac:dyDescent="0.3">
      <c r="A252" s="151" t="s">
        <v>1063</v>
      </c>
      <c r="B252" s="151">
        <v>0</v>
      </c>
      <c r="C252" s="151">
        <v>0</v>
      </c>
      <c r="D252" s="151">
        <v>0</v>
      </c>
      <c r="E252" s="151">
        <v>0</v>
      </c>
      <c r="F252" s="151">
        <v>0</v>
      </c>
      <c r="G252" s="151">
        <v>0</v>
      </c>
      <c r="H252" s="151">
        <v>0</v>
      </c>
      <c r="I252" s="151">
        <v>0</v>
      </c>
      <c r="J252" s="151">
        <v>0</v>
      </c>
      <c r="K252" s="151">
        <v>0</v>
      </c>
      <c r="L252" s="151">
        <v>0</v>
      </c>
      <c r="M252" s="151">
        <v>0</v>
      </c>
      <c r="N252" s="151">
        <v>0</v>
      </c>
      <c r="O252" s="151">
        <v>0</v>
      </c>
      <c r="P252" s="151">
        <v>0</v>
      </c>
      <c r="Q252" s="151">
        <v>0</v>
      </c>
      <c r="R252" s="151">
        <v>0</v>
      </c>
      <c r="S252" s="151">
        <v>0</v>
      </c>
      <c r="T252" s="151">
        <v>0</v>
      </c>
      <c r="U252" s="151">
        <v>0</v>
      </c>
      <c r="V252" s="151">
        <v>0</v>
      </c>
      <c r="W252" s="151">
        <v>-471772</v>
      </c>
      <c r="X252" s="151">
        <v>0</v>
      </c>
      <c r="Y252" s="151">
        <v>0</v>
      </c>
      <c r="Z252" s="151">
        <v>0</v>
      </c>
      <c r="AA252" s="151">
        <v>0</v>
      </c>
      <c r="AB252" s="151">
        <v>0</v>
      </c>
      <c r="AC252" s="151">
        <v>0</v>
      </c>
      <c r="AD252" s="151">
        <v>0</v>
      </c>
      <c r="AE252" s="151">
        <v>0</v>
      </c>
      <c r="AF252" s="151">
        <v>0</v>
      </c>
      <c r="AG252" s="151">
        <v>0</v>
      </c>
      <c r="AH252" s="151">
        <v>0</v>
      </c>
      <c r="AI252" s="151">
        <v>0</v>
      </c>
      <c r="AJ252" s="151">
        <v>0</v>
      </c>
      <c r="AK252" s="151">
        <v>0</v>
      </c>
      <c r="AL252" s="151">
        <v>0</v>
      </c>
      <c r="AM252" s="151">
        <v>0</v>
      </c>
      <c r="AN252" s="151">
        <v>0</v>
      </c>
      <c r="AO252" s="151">
        <v>0</v>
      </c>
      <c r="AP252" s="151">
        <v>0</v>
      </c>
      <c r="AQ252" s="151">
        <v>0</v>
      </c>
      <c r="AR252" s="151">
        <v>0</v>
      </c>
      <c r="AS252" s="151">
        <v>0</v>
      </c>
      <c r="AT252" s="151">
        <v>0</v>
      </c>
      <c r="AU252" s="151">
        <v>0</v>
      </c>
      <c r="AV252" s="151">
        <v>0</v>
      </c>
      <c r="AW252" s="151">
        <v>0</v>
      </c>
      <c r="AX252" s="151">
        <v>0</v>
      </c>
      <c r="AY252" s="151">
        <v>0</v>
      </c>
      <c r="AZ252" s="151">
        <v>0</v>
      </c>
      <c r="BA252" s="10"/>
      <c r="BB252" s="10"/>
      <c r="BC252" s="10"/>
      <c r="BD252" s="10"/>
      <c r="BE252" s="10"/>
      <c r="BF252" s="10"/>
      <c r="BG252" s="10"/>
      <c r="BH252" s="10"/>
      <c r="BI252" s="10"/>
      <c r="BJ252" s="10"/>
      <c r="BK252" s="10"/>
      <c r="BL252" s="10"/>
      <c r="BM252" s="10"/>
      <c r="BN252" s="10"/>
      <c r="BO252" s="10"/>
      <c r="BP252" s="10"/>
      <c r="BQ252" s="10"/>
      <c r="BR252" s="10"/>
      <c r="BS252" s="10"/>
    </row>
    <row r="253" spans="1:71" ht="16.5" hidden="1" customHeight="1" x14ac:dyDescent="0.3">
      <c r="A253" s="151" t="s">
        <v>1178</v>
      </c>
      <c r="B253" s="151">
        <v>0</v>
      </c>
      <c r="C253" s="151">
        <v>0</v>
      </c>
      <c r="D253" s="151">
        <v>0</v>
      </c>
      <c r="E253" s="151">
        <v>0</v>
      </c>
      <c r="F253" s="151">
        <v>0</v>
      </c>
      <c r="G253" s="151">
        <v>0</v>
      </c>
      <c r="H253" s="151">
        <v>0</v>
      </c>
      <c r="I253" s="151">
        <v>0</v>
      </c>
      <c r="J253" s="151">
        <v>0</v>
      </c>
      <c r="K253" s="151">
        <v>0</v>
      </c>
      <c r="L253" s="151">
        <v>0</v>
      </c>
      <c r="M253" s="151">
        <v>0</v>
      </c>
      <c r="N253" s="151">
        <v>1287</v>
      </c>
      <c r="O253" s="151">
        <v>1548</v>
      </c>
      <c r="P253" s="151">
        <v>0</v>
      </c>
      <c r="Q253" s="151">
        <v>0</v>
      </c>
      <c r="R253" s="151">
        <v>0</v>
      </c>
      <c r="S253" s="151">
        <v>0</v>
      </c>
      <c r="T253" s="151">
        <v>0</v>
      </c>
      <c r="U253" s="151">
        <v>0</v>
      </c>
      <c r="V253" s="151">
        <v>0</v>
      </c>
      <c r="W253" s="151">
        <v>0</v>
      </c>
      <c r="X253" s="151">
        <v>0</v>
      </c>
      <c r="Y253" s="151">
        <v>0</v>
      </c>
      <c r="Z253" s="151">
        <v>0</v>
      </c>
      <c r="AA253" s="151">
        <v>0</v>
      </c>
      <c r="AB253" s="151">
        <v>0</v>
      </c>
      <c r="AC253" s="151">
        <v>0</v>
      </c>
      <c r="AD253" s="151">
        <v>0</v>
      </c>
      <c r="AE253" s="151">
        <v>0</v>
      </c>
      <c r="AF253" s="151">
        <v>0</v>
      </c>
      <c r="AG253" s="151">
        <v>0</v>
      </c>
      <c r="AH253" s="151">
        <v>0</v>
      </c>
      <c r="AI253" s="151">
        <v>0</v>
      </c>
      <c r="AJ253" s="151">
        <v>0</v>
      </c>
      <c r="AK253" s="151">
        <v>0</v>
      </c>
      <c r="AL253" s="151">
        <v>0</v>
      </c>
      <c r="AM253" s="151">
        <v>0</v>
      </c>
      <c r="AN253" s="151">
        <v>0</v>
      </c>
      <c r="AO253" s="151">
        <v>0</v>
      </c>
      <c r="AP253" s="151">
        <v>0</v>
      </c>
      <c r="AQ253" s="151">
        <v>0</v>
      </c>
      <c r="AR253" s="151">
        <v>0</v>
      </c>
      <c r="AS253" s="151">
        <v>0</v>
      </c>
      <c r="AT253" s="151">
        <v>0</v>
      </c>
      <c r="AU253" s="151">
        <v>0</v>
      </c>
      <c r="AV253" s="151">
        <v>0</v>
      </c>
      <c r="AW253" s="151">
        <v>0</v>
      </c>
      <c r="AX253" s="151">
        <v>0</v>
      </c>
      <c r="AY253" s="151">
        <v>0</v>
      </c>
      <c r="AZ253" s="151">
        <v>0</v>
      </c>
      <c r="BA253" s="10"/>
      <c r="BB253" s="10"/>
      <c r="BC253" s="10"/>
      <c r="BD253" s="10"/>
      <c r="BE253" s="10"/>
      <c r="BF253" s="10"/>
      <c r="BG253" s="10"/>
      <c r="BH253" s="10"/>
      <c r="BI253" s="10"/>
      <c r="BJ253" s="10"/>
      <c r="BK253" s="10"/>
      <c r="BL253" s="10"/>
      <c r="BM253" s="10"/>
      <c r="BN253" s="10"/>
      <c r="BO253" s="10"/>
      <c r="BP253" s="10"/>
      <c r="BQ253" s="10"/>
      <c r="BR253" s="10"/>
      <c r="BS253" s="10"/>
    </row>
    <row r="254" spans="1:71" ht="16.5" hidden="1" customHeight="1" x14ac:dyDescent="0.3">
      <c r="A254" s="151" t="s">
        <v>1064</v>
      </c>
      <c r="B254" s="151">
        <v>0</v>
      </c>
      <c r="C254" s="151">
        <v>0</v>
      </c>
      <c r="D254" s="151">
        <v>0</v>
      </c>
      <c r="E254" s="151">
        <v>0</v>
      </c>
      <c r="F254" s="151">
        <v>0</v>
      </c>
      <c r="G254" s="151">
        <v>660018</v>
      </c>
      <c r="H254" s="151">
        <v>879177</v>
      </c>
      <c r="I254" s="151">
        <v>967542</v>
      </c>
      <c r="J254" s="151">
        <v>-133716</v>
      </c>
      <c r="K254" s="151">
        <v>-386240</v>
      </c>
      <c r="L254" s="151">
        <v>-97593</v>
      </c>
      <c r="M254" s="151">
        <v>-296131</v>
      </c>
      <c r="N254" s="151">
        <v>-369085</v>
      </c>
      <c r="O254" s="151">
        <v>-284606</v>
      </c>
      <c r="P254" s="151">
        <v>223368</v>
      </c>
      <c r="Q254" s="151">
        <v>31641.35</v>
      </c>
      <c r="R254" s="151">
        <v>-394739</v>
      </c>
      <c r="S254" s="151">
        <v>-68131</v>
      </c>
      <c r="T254" s="151">
        <v>305181</v>
      </c>
      <c r="U254" s="151">
        <v>-362233.20799999998</v>
      </c>
      <c r="V254" s="151">
        <v>-223315</v>
      </c>
      <c r="W254" s="151">
        <v>-179099</v>
      </c>
      <c r="X254" s="151">
        <v>-192442</v>
      </c>
      <c r="Y254" s="151">
        <v>-1511529.3459999999</v>
      </c>
      <c r="Z254" s="151">
        <v>467984</v>
      </c>
      <c r="AA254" s="151">
        <v>85499</v>
      </c>
      <c r="AB254" s="151">
        <v>962400</v>
      </c>
      <c r="AC254" s="151">
        <v>284438.15700000001</v>
      </c>
      <c r="AD254" s="151">
        <v>-1193137</v>
      </c>
      <c r="AE254" s="151">
        <v>-2429488</v>
      </c>
      <c r="AF254" s="151">
        <v>-1087276</v>
      </c>
      <c r="AG254" s="151">
        <v>-2714489.8679999998</v>
      </c>
      <c r="AH254" s="151">
        <v>-1229919</v>
      </c>
      <c r="AI254" s="151">
        <v>-2310795</v>
      </c>
      <c r="AJ254" s="151">
        <v>366274</v>
      </c>
      <c r="AK254" s="151">
        <v>1672451.34</v>
      </c>
      <c r="AL254" s="151">
        <v>-1008268</v>
      </c>
      <c r="AM254" s="151">
        <v>-924512</v>
      </c>
      <c r="AN254" s="151">
        <v>852065</v>
      </c>
      <c r="AO254" s="151">
        <v>-473275.18599999999</v>
      </c>
      <c r="AP254" s="151">
        <v>-602292</v>
      </c>
      <c r="AQ254" s="151">
        <v>-349974</v>
      </c>
      <c r="AR254" s="151">
        <v>461994</v>
      </c>
      <c r="AS254" s="151">
        <v>307110.76</v>
      </c>
      <c r="AT254" s="151">
        <v>229132</v>
      </c>
      <c r="AU254" s="151">
        <v>-330477</v>
      </c>
      <c r="AV254" s="151">
        <v>876226</v>
      </c>
      <c r="AW254" s="151">
        <v>-989858.91599999997</v>
      </c>
      <c r="AX254" s="151">
        <v>2145366</v>
      </c>
      <c r="AY254" s="151">
        <v>1755545</v>
      </c>
      <c r="AZ254" s="151">
        <v>2219245</v>
      </c>
      <c r="BA254" s="10"/>
      <c r="BB254" s="10"/>
      <c r="BC254" s="10"/>
      <c r="BD254" s="10"/>
      <c r="BE254" s="10"/>
      <c r="BF254" s="10"/>
      <c r="BG254" s="10"/>
      <c r="BH254" s="10"/>
      <c r="BI254" s="10"/>
      <c r="BJ254" s="10"/>
      <c r="BK254" s="10"/>
      <c r="BL254" s="10"/>
      <c r="BM254" s="10"/>
      <c r="BN254" s="10"/>
      <c r="BO254" s="10"/>
      <c r="BP254" s="10"/>
      <c r="BQ254" s="10"/>
      <c r="BR254" s="10"/>
      <c r="BS254" s="10"/>
    </row>
    <row r="255" spans="1:71" ht="16.5" hidden="1" customHeight="1" x14ac:dyDescent="0.3">
      <c r="A255" s="151" t="s">
        <v>854</v>
      </c>
      <c r="B255" s="151">
        <v>0</v>
      </c>
      <c r="C255" s="151">
        <v>0</v>
      </c>
      <c r="D255" s="151">
        <v>0</v>
      </c>
      <c r="E255" s="151">
        <v>0</v>
      </c>
      <c r="F255" s="151">
        <v>0</v>
      </c>
      <c r="G255" s="151">
        <v>939986</v>
      </c>
      <c r="H255" s="151">
        <v>1265773</v>
      </c>
      <c r="I255" s="151">
        <v>1625749</v>
      </c>
      <c r="J255" s="151">
        <v>-169937</v>
      </c>
      <c r="K255" s="151">
        <v>-56372</v>
      </c>
      <c r="L255" s="151">
        <v>-959891</v>
      </c>
      <c r="M255" s="151">
        <v>-1673109</v>
      </c>
      <c r="N255" s="151">
        <v>57381</v>
      </c>
      <c r="O255" s="151">
        <v>253812</v>
      </c>
      <c r="P255" s="151">
        <v>93271</v>
      </c>
      <c r="Q255" s="151">
        <v>-1313080.9099999999</v>
      </c>
      <c r="R255" s="151">
        <v>693342</v>
      </c>
      <c r="S255" s="151">
        <v>1070790</v>
      </c>
      <c r="T255" s="151">
        <v>-832726</v>
      </c>
      <c r="U255" s="151">
        <v>-1141360.459</v>
      </c>
      <c r="V255" s="151">
        <v>274134</v>
      </c>
      <c r="W255" s="151">
        <v>-88839</v>
      </c>
      <c r="X255" s="151">
        <v>9097</v>
      </c>
      <c r="Y255" s="151">
        <v>-157458.84400000001</v>
      </c>
      <c r="Z255" s="151">
        <v>111628</v>
      </c>
      <c r="AA255" s="151">
        <v>-571937</v>
      </c>
      <c r="AB255" s="151">
        <v>-230765</v>
      </c>
      <c r="AC255" s="151">
        <v>-344408.61099999998</v>
      </c>
      <c r="AD255" s="151">
        <v>551479</v>
      </c>
      <c r="AE255" s="151">
        <v>-507911</v>
      </c>
      <c r="AF255" s="151">
        <v>-824892</v>
      </c>
      <c r="AG255" s="151">
        <v>-794446.98699999996</v>
      </c>
      <c r="AH255" s="151">
        <v>152405</v>
      </c>
      <c r="AI255" s="151">
        <v>533884</v>
      </c>
      <c r="AJ255" s="151">
        <v>1638385</v>
      </c>
      <c r="AK255" s="151">
        <v>2506738.531</v>
      </c>
      <c r="AL255" s="151">
        <v>111647</v>
      </c>
      <c r="AM255" s="151">
        <v>283333</v>
      </c>
      <c r="AN255" s="151">
        <v>541482</v>
      </c>
      <c r="AO255" s="151">
        <v>390487.09100000001</v>
      </c>
      <c r="AP255" s="151">
        <v>486426</v>
      </c>
      <c r="AQ255" s="151">
        <v>532745</v>
      </c>
      <c r="AR255" s="151">
        <v>623271</v>
      </c>
      <c r="AS255" s="151">
        <v>429337.15</v>
      </c>
      <c r="AT255" s="151">
        <v>492580</v>
      </c>
      <c r="AU255" s="151">
        <v>498950</v>
      </c>
      <c r="AV255" s="151">
        <v>715895</v>
      </c>
      <c r="AW255" s="151">
        <v>573917.86699999997</v>
      </c>
      <c r="AX255" s="151">
        <v>39995</v>
      </c>
      <c r="AY255" s="151">
        <v>289709</v>
      </c>
      <c r="AZ255" s="151">
        <v>586028</v>
      </c>
      <c r="BA255" s="10"/>
      <c r="BB255" s="10"/>
      <c r="BC255" s="10"/>
      <c r="BD255" s="10"/>
      <c r="BE255" s="10"/>
      <c r="BF255" s="10"/>
      <c r="BG255" s="10"/>
      <c r="BH255" s="10"/>
      <c r="BI255" s="10"/>
      <c r="BJ255" s="10"/>
      <c r="BK255" s="10"/>
      <c r="BL255" s="10"/>
      <c r="BM255" s="10"/>
      <c r="BN255" s="10"/>
      <c r="BO255" s="10"/>
      <c r="BP255" s="10"/>
      <c r="BQ255" s="10"/>
      <c r="BR255" s="10"/>
      <c r="BS255" s="10"/>
    </row>
    <row r="256" spans="1:71" ht="16.5" hidden="1" customHeight="1" x14ac:dyDescent="0.3">
      <c r="A256" s="151" t="s">
        <v>855</v>
      </c>
      <c r="B256" s="151">
        <v>0</v>
      </c>
      <c r="C256" s="151">
        <v>0</v>
      </c>
      <c r="D256" s="151">
        <v>0</v>
      </c>
      <c r="E256" s="151">
        <v>0</v>
      </c>
      <c r="F256" s="151">
        <v>0</v>
      </c>
      <c r="G256" s="151">
        <v>-34251</v>
      </c>
      <c r="H256" s="151">
        <v>-39694</v>
      </c>
      <c r="I256" s="151">
        <v>-41392</v>
      </c>
      <c r="J256" s="151">
        <v>23622</v>
      </c>
      <c r="K256" s="151">
        <v>34959</v>
      </c>
      <c r="L256" s="151">
        <v>53934</v>
      </c>
      <c r="M256" s="151">
        <v>145760</v>
      </c>
      <c r="N256" s="151">
        <v>-59624</v>
      </c>
      <c r="O256" s="151">
        <v>-51357</v>
      </c>
      <c r="P256" s="151">
        <v>-25029</v>
      </c>
      <c r="Q256" s="151">
        <v>64712.05</v>
      </c>
      <c r="R256" s="151">
        <v>7723</v>
      </c>
      <c r="S256" s="151">
        <v>-40875</v>
      </c>
      <c r="T256" s="151">
        <v>-81438</v>
      </c>
      <c r="U256" s="151">
        <v>33371.762000000002</v>
      </c>
      <c r="V256" s="151">
        <v>3230</v>
      </c>
      <c r="W256" s="151">
        <v>-6702</v>
      </c>
      <c r="X256" s="151">
        <v>-6828</v>
      </c>
      <c r="Y256" s="151">
        <v>-8380.1640000000007</v>
      </c>
      <c r="Z256" s="151">
        <v>-5164</v>
      </c>
      <c r="AA256" s="151">
        <v>-26718</v>
      </c>
      <c r="AB256" s="151">
        <v>-29858</v>
      </c>
      <c r="AC256" s="151">
        <v>-40180.987000000001</v>
      </c>
      <c r="AD256" s="151">
        <v>-217138</v>
      </c>
      <c r="AE256" s="151">
        <v>-299552</v>
      </c>
      <c r="AF256" s="151">
        <v>-638239</v>
      </c>
      <c r="AG256" s="151">
        <v>-622142.32999999996</v>
      </c>
      <c r="AH256" s="151">
        <v>34649</v>
      </c>
      <c r="AI256" s="151">
        <v>335878</v>
      </c>
      <c r="AJ256" s="151">
        <v>1155663</v>
      </c>
      <c r="AK256" s="151">
        <v>105401.984</v>
      </c>
      <c r="AL256" s="151">
        <v>125738</v>
      </c>
      <c r="AM256" s="151">
        <v>1099242</v>
      </c>
      <c r="AN256" s="151">
        <v>858929</v>
      </c>
      <c r="AO256" s="151">
        <v>1139762.128</v>
      </c>
      <c r="AP256" s="151">
        <v>-194796</v>
      </c>
      <c r="AQ256" s="151">
        <v>-95721</v>
      </c>
      <c r="AR256" s="151">
        <v>-105024</v>
      </c>
      <c r="AS256" s="151">
        <v>260384.84</v>
      </c>
      <c r="AT256" s="151">
        <v>245605</v>
      </c>
      <c r="AU256" s="151">
        <v>445309</v>
      </c>
      <c r="AV256" s="151">
        <v>418392</v>
      </c>
      <c r="AW256" s="151">
        <v>413182.43699999998</v>
      </c>
      <c r="AX256" s="151">
        <v>-72585</v>
      </c>
      <c r="AY256" s="151">
        <v>-343466</v>
      </c>
      <c r="AZ256" s="151">
        <v>-394328</v>
      </c>
      <c r="BA256" s="10"/>
      <c r="BB256" s="10"/>
      <c r="BC256" s="10"/>
      <c r="BD256" s="10"/>
      <c r="BE256" s="10"/>
      <c r="BF256" s="10"/>
      <c r="BG256" s="10"/>
      <c r="BH256" s="10"/>
      <c r="BI256" s="10"/>
      <c r="BJ256" s="10"/>
      <c r="BK256" s="10"/>
      <c r="BL256" s="10"/>
      <c r="BM256" s="10"/>
      <c r="BN256" s="10"/>
      <c r="BO256" s="10"/>
      <c r="BP256" s="10"/>
      <c r="BQ256" s="10"/>
      <c r="BR256" s="10"/>
      <c r="BS256" s="10"/>
    </row>
    <row r="257" spans="1:71" ht="16.5" hidden="1" customHeight="1" x14ac:dyDescent="0.3">
      <c r="A257" s="151" t="s">
        <v>856</v>
      </c>
      <c r="B257" s="151">
        <v>500650</v>
      </c>
      <c r="C257" s="151">
        <v>-7009519</v>
      </c>
      <c r="D257" s="151">
        <v>-8529325</v>
      </c>
      <c r="E257" s="151">
        <v>-3228948</v>
      </c>
      <c r="F257" s="151">
        <v>-372300</v>
      </c>
      <c r="G257" s="151">
        <v>1563315</v>
      </c>
      <c r="H257" s="151">
        <v>2499841</v>
      </c>
      <c r="I257" s="151">
        <v>-392342</v>
      </c>
      <c r="J257" s="151">
        <v>2079336</v>
      </c>
      <c r="K257" s="151">
        <v>2991269</v>
      </c>
      <c r="L257" s="151">
        <v>4923310</v>
      </c>
      <c r="M257" s="151">
        <v>2267044</v>
      </c>
      <c r="N257" s="151">
        <v>861856</v>
      </c>
      <c r="O257" s="151">
        <v>3096206</v>
      </c>
      <c r="P257" s="151">
        <v>6182454</v>
      </c>
      <c r="Q257" s="151">
        <v>4003491.21</v>
      </c>
      <c r="R257" s="151">
        <v>401065</v>
      </c>
      <c r="S257" s="151">
        <v>3604528</v>
      </c>
      <c r="T257" s="151">
        <v>7204373</v>
      </c>
      <c r="U257" s="151">
        <v>2706461.8849999998</v>
      </c>
      <c r="V257" s="151">
        <v>-319872</v>
      </c>
      <c r="W257" s="151">
        <v>2794173</v>
      </c>
      <c r="X257" s="151">
        <v>5948039</v>
      </c>
      <c r="Y257" s="151">
        <v>1530356.1229999999</v>
      </c>
      <c r="Z257" s="151">
        <v>-564179</v>
      </c>
      <c r="AA257" s="151">
        <v>1387398</v>
      </c>
      <c r="AB257" s="151">
        <v>2803583</v>
      </c>
      <c r="AC257" s="151">
        <v>5588959.1560000004</v>
      </c>
      <c r="AD257" s="151">
        <v>-115657</v>
      </c>
      <c r="AE257" s="151">
        <v>109198</v>
      </c>
      <c r="AF257" s="151">
        <v>514268</v>
      </c>
      <c r="AG257" s="151">
        <v>2891825.1320000002</v>
      </c>
      <c r="AH257" s="151">
        <v>3817626</v>
      </c>
      <c r="AI257" s="151">
        <v>1218030</v>
      </c>
      <c r="AJ257" s="151">
        <v>-1646235</v>
      </c>
      <c r="AK257" s="151">
        <v>2977461.307</v>
      </c>
      <c r="AL257" s="151">
        <v>-2540016</v>
      </c>
      <c r="AM257" s="151">
        <v>-1884697</v>
      </c>
      <c r="AN257" s="151">
        <v>-1798885</v>
      </c>
      <c r="AO257" s="151">
        <v>1366146.861</v>
      </c>
      <c r="AP257" s="151">
        <v>-307008</v>
      </c>
      <c r="AQ257" s="151">
        <v>-3230686</v>
      </c>
      <c r="AR257" s="151">
        <v>-1734121</v>
      </c>
      <c r="AS257" s="151">
        <v>1076452.2</v>
      </c>
      <c r="AT257" s="151">
        <v>-437993</v>
      </c>
      <c r="AU257" s="151">
        <v>-2970448</v>
      </c>
      <c r="AV257" s="151">
        <v>-699462</v>
      </c>
      <c r="AW257" s="151">
        <v>1742129.26</v>
      </c>
      <c r="AX257" s="151">
        <v>-2390753</v>
      </c>
      <c r="AY257" s="151">
        <v>-2975687</v>
      </c>
      <c r="AZ257" s="151">
        <v>-4184818</v>
      </c>
      <c r="BA257" s="10"/>
      <c r="BB257" s="10"/>
      <c r="BC257" s="10"/>
      <c r="BD257" s="10"/>
      <c r="BE257" s="10"/>
      <c r="BF257" s="10"/>
      <c r="BG257" s="10"/>
      <c r="BH257" s="10"/>
      <c r="BI257" s="10"/>
      <c r="BJ257" s="10"/>
      <c r="BK257" s="10"/>
      <c r="BL257" s="10"/>
      <c r="BM257" s="10"/>
      <c r="BN257" s="10"/>
      <c r="BO257" s="10"/>
      <c r="BP257" s="10"/>
      <c r="BQ257" s="10"/>
      <c r="BR257" s="10"/>
      <c r="BS257" s="10"/>
    </row>
    <row r="258" spans="1:71" ht="16.5" hidden="1" customHeight="1" x14ac:dyDescent="0.3">
      <c r="A258" s="151" t="s">
        <v>1065</v>
      </c>
      <c r="B258" s="151">
        <v>0</v>
      </c>
      <c r="C258" s="151">
        <v>0</v>
      </c>
      <c r="D258" s="151">
        <v>0</v>
      </c>
      <c r="E258" s="151">
        <v>0</v>
      </c>
      <c r="F258" s="151">
        <v>0</v>
      </c>
      <c r="G258" s="151">
        <v>243427</v>
      </c>
      <c r="H258" s="151">
        <v>-197740</v>
      </c>
      <c r="I258" s="151">
        <v>-454611</v>
      </c>
      <c r="J258" s="151">
        <v>386521</v>
      </c>
      <c r="K258" s="151">
        <v>31243</v>
      </c>
      <c r="L258" s="151">
        <v>327460</v>
      </c>
      <c r="M258" s="151">
        <v>716915</v>
      </c>
      <c r="N258" s="151">
        <v>-130571</v>
      </c>
      <c r="O258" s="151">
        <v>-298329</v>
      </c>
      <c r="P258" s="151">
        <v>-55273</v>
      </c>
      <c r="Q258" s="151">
        <v>813001.04</v>
      </c>
      <c r="R258" s="151">
        <v>-265576</v>
      </c>
      <c r="S258" s="151">
        <v>-184284</v>
      </c>
      <c r="T258" s="151">
        <v>1577567</v>
      </c>
      <c r="U258" s="151">
        <v>1648103.5149999999</v>
      </c>
      <c r="V258" s="151">
        <v>-2605148</v>
      </c>
      <c r="W258" s="151">
        <v>-1397967</v>
      </c>
      <c r="X258" s="151">
        <v>-195590</v>
      </c>
      <c r="Y258" s="151">
        <v>2610009.2110000001</v>
      </c>
      <c r="Z258" s="151">
        <v>-2115431</v>
      </c>
      <c r="AA258" s="151">
        <v>-1678653</v>
      </c>
      <c r="AB258" s="151">
        <v>-117144</v>
      </c>
      <c r="AC258" s="151">
        <v>2411268.6030000001</v>
      </c>
      <c r="AD258" s="151">
        <v>-1070938</v>
      </c>
      <c r="AE258" s="151">
        <v>-753486</v>
      </c>
      <c r="AF258" s="151">
        <v>-797785</v>
      </c>
      <c r="AG258" s="151">
        <v>2018694.672</v>
      </c>
      <c r="AH258" s="151">
        <v>3700815</v>
      </c>
      <c r="AI258" s="151">
        <v>1513253</v>
      </c>
      <c r="AJ258" s="151">
        <v>-787144</v>
      </c>
      <c r="AK258" s="151">
        <v>3289463.173</v>
      </c>
      <c r="AL258" s="151">
        <v>-2505487</v>
      </c>
      <c r="AM258" s="151">
        <v>-2047344</v>
      </c>
      <c r="AN258" s="151">
        <v>-1814738</v>
      </c>
      <c r="AO258" s="151">
        <v>1504332.1440000001</v>
      </c>
      <c r="AP258" s="151">
        <v>10615</v>
      </c>
      <c r="AQ258" s="151">
        <v>-2554921</v>
      </c>
      <c r="AR258" s="151">
        <v>-971476</v>
      </c>
      <c r="AS258" s="151">
        <v>1344423.5</v>
      </c>
      <c r="AT258" s="151">
        <v>-233529</v>
      </c>
      <c r="AU258" s="151">
        <v>-2578951</v>
      </c>
      <c r="AV258" s="151">
        <v>-348048</v>
      </c>
      <c r="AW258" s="151">
        <v>1904589.59</v>
      </c>
      <c r="AX258" s="151">
        <v>-2299101</v>
      </c>
      <c r="AY258" s="151">
        <v>-2875131</v>
      </c>
      <c r="AZ258" s="151">
        <v>-3959508</v>
      </c>
      <c r="BA258" s="10"/>
      <c r="BB258" s="10"/>
      <c r="BC258" s="10"/>
      <c r="BD258" s="10"/>
      <c r="BE258" s="10"/>
      <c r="BF258" s="10"/>
      <c r="BG258" s="10"/>
      <c r="BH258" s="10"/>
      <c r="BI258" s="10"/>
      <c r="BJ258" s="10"/>
      <c r="BK258" s="10"/>
      <c r="BL258" s="10"/>
      <c r="BM258" s="10"/>
      <c r="BN258" s="10"/>
      <c r="BO258" s="10"/>
      <c r="BP258" s="10"/>
      <c r="BQ258" s="10"/>
      <c r="BR258" s="10"/>
      <c r="BS258" s="10"/>
    </row>
    <row r="259" spans="1:71" ht="16.5" hidden="1" customHeight="1" x14ac:dyDescent="0.3">
      <c r="A259" s="151" t="s">
        <v>1066</v>
      </c>
      <c r="B259" s="151">
        <v>0</v>
      </c>
      <c r="C259" s="151">
        <v>0</v>
      </c>
      <c r="D259" s="151">
        <v>0</v>
      </c>
      <c r="E259" s="151">
        <v>0</v>
      </c>
      <c r="F259" s="151">
        <v>0</v>
      </c>
      <c r="G259" s="151">
        <v>0</v>
      </c>
      <c r="H259" s="151">
        <v>0</v>
      </c>
      <c r="I259" s="151">
        <v>0</v>
      </c>
      <c r="J259" s="151">
        <v>0</v>
      </c>
      <c r="K259" s="151">
        <v>0</v>
      </c>
      <c r="L259" s="151">
        <v>0</v>
      </c>
      <c r="M259" s="151">
        <v>0</v>
      </c>
      <c r="N259" s="151">
        <v>0</v>
      </c>
      <c r="O259" s="151">
        <v>0</v>
      </c>
      <c r="P259" s="151">
        <v>0</v>
      </c>
      <c r="Q259" s="151">
        <v>0</v>
      </c>
      <c r="R259" s="151">
        <v>0</v>
      </c>
      <c r="S259" s="151">
        <v>0</v>
      </c>
      <c r="T259" s="151">
        <v>0</v>
      </c>
      <c r="U259" s="151">
        <v>-110797.90399999999</v>
      </c>
      <c r="V259" s="151">
        <v>0</v>
      </c>
      <c r="W259" s="151">
        <v>-334723</v>
      </c>
      <c r="X259" s="151">
        <v>0</v>
      </c>
      <c r="Y259" s="151">
        <v>0</v>
      </c>
      <c r="Z259" s="151">
        <v>0</v>
      </c>
      <c r="AA259" s="151">
        <v>0</v>
      </c>
      <c r="AB259" s="151">
        <v>0</v>
      </c>
      <c r="AC259" s="151">
        <v>0</v>
      </c>
      <c r="AD259" s="151">
        <v>0</v>
      </c>
      <c r="AE259" s="151">
        <v>0</v>
      </c>
      <c r="AF259" s="151">
        <v>-314701</v>
      </c>
      <c r="AG259" s="151">
        <v>0</v>
      </c>
      <c r="AH259" s="151">
        <v>0</v>
      </c>
      <c r="AI259" s="151">
        <v>-14292</v>
      </c>
      <c r="AJ259" s="151">
        <v>0</v>
      </c>
      <c r="AK259" s="151">
        <v>0</v>
      </c>
      <c r="AL259" s="151">
        <v>0</v>
      </c>
      <c r="AM259" s="151">
        <v>0</v>
      </c>
      <c r="AN259" s="151">
        <v>0</v>
      </c>
      <c r="AO259" s="151">
        <v>0</v>
      </c>
      <c r="AP259" s="151">
        <v>0</v>
      </c>
      <c r="AQ259" s="151">
        <v>0</v>
      </c>
      <c r="AR259" s="151">
        <v>0</v>
      </c>
      <c r="AS259" s="151">
        <v>0</v>
      </c>
      <c r="AT259" s="151">
        <v>0</v>
      </c>
      <c r="AU259" s="151">
        <v>0</v>
      </c>
      <c r="AV259" s="151">
        <v>0</v>
      </c>
      <c r="AW259" s="151">
        <v>0</v>
      </c>
      <c r="AX259" s="151">
        <v>0</v>
      </c>
      <c r="AY259" s="151">
        <v>0</v>
      </c>
      <c r="AZ259" s="151">
        <v>0</v>
      </c>
      <c r="BA259" s="10"/>
      <c r="BB259" s="10"/>
      <c r="BC259" s="10"/>
      <c r="BD259" s="10"/>
      <c r="BE259" s="10"/>
      <c r="BF259" s="10"/>
      <c r="BG259" s="10"/>
      <c r="BH259" s="10"/>
      <c r="BI259" s="10"/>
      <c r="BJ259" s="10"/>
      <c r="BK259" s="10"/>
      <c r="BL259" s="10"/>
      <c r="BM259" s="10"/>
      <c r="BN259" s="10"/>
      <c r="BO259" s="10"/>
      <c r="BP259" s="10"/>
      <c r="BQ259" s="10"/>
      <c r="BR259" s="10"/>
      <c r="BS259" s="10"/>
    </row>
    <row r="260" spans="1:71" ht="16.5" hidden="1" customHeight="1" x14ac:dyDescent="0.3">
      <c r="A260" s="151" t="s">
        <v>1179</v>
      </c>
      <c r="B260" s="151">
        <v>0</v>
      </c>
      <c r="C260" s="151">
        <v>0</v>
      </c>
      <c r="D260" s="151">
        <v>0</v>
      </c>
      <c r="E260" s="151">
        <v>0</v>
      </c>
      <c r="F260" s="151">
        <v>0</v>
      </c>
      <c r="G260" s="151">
        <v>-297261</v>
      </c>
      <c r="H260" s="151">
        <v>-350235</v>
      </c>
      <c r="I260" s="151">
        <v>-246232</v>
      </c>
      <c r="J260" s="151">
        <v>-112432</v>
      </c>
      <c r="K260" s="151">
        <v>-39796</v>
      </c>
      <c r="L260" s="151">
        <v>-38066</v>
      </c>
      <c r="M260" s="151">
        <v>4842</v>
      </c>
      <c r="N260" s="151">
        <v>-47072</v>
      </c>
      <c r="O260" s="151">
        <v>-17727</v>
      </c>
      <c r="P260" s="151">
        <v>0</v>
      </c>
      <c r="Q260" s="151">
        <v>0</v>
      </c>
      <c r="R260" s="151">
        <v>0</v>
      </c>
      <c r="S260" s="151">
        <v>0</v>
      </c>
      <c r="T260" s="151">
        <v>0</v>
      </c>
      <c r="U260" s="151">
        <v>0</v>
      </c>
      <c r="V260" s="151">
        <v>0</v>
      </c>
      <c r="W260" s="151">
        <v>0</v>
      </c>
      <c r="X260" s="151">
        <v>0</v>
      </c>
      <c r="Y260" s="151">
        <v>0</v>
      </c>
      <c r="Z260" s="151">
        <v>0</v>
      </c>
      <c r="AA260" s="151">
        <v>0</v>
      </c>
      <c r="AB260" s="151">
        <v>0</v>
      </c>
      <c r="AC260" s="151">
        <v>0</v>
      </c>
      <c r="AD260" s="151">
        <v>0</v>
      </c>
      <c r="AE260" s="151">
        <v>0</v>
      </c>
      <c r="AF260" s="151">
        <v>0</v>
      </c>
      <c r="AG260" s="151">
        <v>0</v>
      </c>
      <c r="AH260" s="151">
        <v>0</v>
      </c>
      <c r="AI260" s="151">
        <v>0</v>
      </c>
      <c r="AJ260" s="151">
        <v>0</v>
      </c>
      <c r="AK260" s="151">
        <v>0</v>
      </c>
      <c r="AL260" s="151">
        <v>0</v>
      </c>
      <c r="AM260" s="151">
        <v>0</v>
      </c>
      <c r="AN260" s="151">
        <v>0</v>
      </c>
      <c r="AO260" s="151">
        <v>0</v>
      </c>
      <c r="AP260" s="151">
        <v>0</v>
      </c>
      <c r="AQ260" s="151">
        <v>0</v>
      </c>
      <c r="AR260" s="151">
        <v>0</v>
      </c>
      <c r="AS260" s="151">
        <v>0</v>
      </c>
      <c r="AT260" s="151">
        <v>0</v>
      </c>
      <c r="AU260" s="151">
        <v>0</v>
      </c>
      <c r="AV260" s="151">
        <v>0</v>
      </c>
      <c r="AW260" s="151">
        <v>0</v>
      </c>
      <c r="AX260" s="151">
        <v>0</v>
      </c>
      <c r="AY260" s="151">
        <v>0</v>
      </c>
      <c r="AZ260" s="151">
        <v>0</v>
      </c>
      <c r="BA260" s="10"/>
      <c r="BB260" s="10"/>
      <c r="BC260" s="10"/>
      <c r="BD260" s="10"/>
      <c r="BE260" s="10"/>
      <c r="BF260" s="10"/>
      <c r="BG260" s="10"/>
      <c r="BH260" s="10"/>
      <c r="BI260" s="10"/>
      <c r="BJ260" s="10"/>
      <c r="BK260" s="10"/>
      <c r="BL260" s="10"/>
      <c r="BM260" s="10"/>
      <c r="BN260" s="10"/>
      <c r="BO260" s="10"/>
      <c r="BP260" s="10"/>
      <c r="BQ260" s="10"/>
      <c r="BR260" s="10"/>
      <c r="BS260" s="10"/>
    </row>
    <row r="261" spans="1:71" ht="16.5" hidden="1" customHeight="1" x14ac:dyDescent="0.3">
      <c r="A261" s="151" t="s">
        <v>857</v>
      </c>
      <c r="B261" s="151">
        <v>0</v>
      </c>
      <c r="C261" s="151">
        <v>0</v>
      </c>
      <c r="D261" s="151">
        <v>0</v>
      </c>
      <c r="E261" s="151">
        <v>0</v>
      </c>
      <c r="F261" s="151">
        <v>0</v>
      </c>
      <c r="G261" s="151">
        <v>1617329</v>
      </c>
      <c r="H261" s="151">
        <v>3048012</v>
      </c>
      <c r="I261" s="151">
        <v>308697</v>
      </c>
      <c r="J261" s="151">
        <v>1805262</v>
      </c>
      <c r="K261" s="151">
        <v>2999877</v>
      </c>
      <c r="L261" s="151">
        <v>4634042</v>
      </c>
      <c r="M261" s="151">
        <v>1545438</v>
      </c>
      <c r="N261" s="151">
        <v>1034328</v>
      </c>
      <c r="O261" s="151">
        <v>3408313</v>
      </c>
      <c r="P261" s="151">
        <v>6226578</v>
      </c>
      <c r="Q261" s="151">
        <v>3171187.85</v>
      </c>
      <c r="R261" s="151">
        <v>664917</v>
      </c>
      <c r="S261" s="151">
        <v>3782813</v>
      </c>
      <c r="T261" s="151">
        <v>5613040</v>
      </c>
      <c r="U261" s="151">
        <v>1118543.243</v>
      </c>
      <c r="V261" s="151">
        <v>2279375</v>
      </c>
      <c r="W261" s="151">
        <v>4489647</v>
      </c>
      <c r="X261" s="151">
        <v>6086205</v>
      </c>
      <c r="Y261" s="151">
        <v>-1163221.5330000001</v>
      </c>
      <c r="Z261" s="151">
        <v>1527092</v>
      </c>
      <c r="AA261" s="151">
        <v>3027420</v>
      </c>
      <c r="AB261" s="151">
        <v>2865288</v>
      </c>
      <c r="AC261" s="151">
        <v>3093212.4440000001</v>
      </c>
      <c r="AD261" s="151">
        <v>937684</v>
      </c>
      <c r="AE261" s="151">
        <v>818564</v>
      </c>
      <c r="AF261" s="151">
        <v>1552335</v>
      </c>
      <c r="AG261" s="151">
        <v>776122.06799999997</v>
      </c>
      <c r="AH261" s="151">
        <v>63684</v>
      </c>
      <c r="AI261" s="151">
        <v>-413418</v>
      </c>
      <c r="AJ261" s="151">
        <v>-1055223</v>
      </c>
      <c r="AK261" s="151">
        <v>-588109.44400000002</v>
      </c>
      <c r="AL261" s="151">
        <v>-14260</v>
      </c>
      <c r="AM261" s="151">
        <v>53167</v>
      </c>
      <c r="AN261" s="151">
        <v>-139585</v>
      </c>
      <c r="AO261" s="151">
        <v>-138925.266</v>
      </c>
      <c r="AP261" s="151">
        <v>-247401</v>
      </c>
      <c r="AQ261" s="151">
        <v>-653863</v>
      </c>
      <c r="AR261" s="151">
        <v>-735922</v>
      </c>
      <c r="AS261" s="151">
        <v>-265830.65000000002</v>
      </c>
      <c r="AT261" s="151">
        <v>-193420</v>
      </c>
      <c r="AU261" s="151">
        <v>-364438</v>
      </c>
      <c r="AV261" s="151">
        <v>-293327</v>
      </c>
      <c r="AW261" s="151">
        <v>-113271.14200000001</v>
      </c>
      <c r="AX261" s="151">
        <v>-44967</v>
      </c>
      <c r="AY261" s="151">
        <v>-40780</v>
      </c>
      <c r="AZ261" s="151">
        <v>-154799</v>
      </c>
      <c r="BA261" s="10"/>
      <c r="BB261" s="10"/>
      <c r="BC261" s="10"/>
      <c r="BD261" s="10"/>
      <c r="BE261" s="10"/>
      <c r="BF261" s="10"/>
      <c r="BG261" s="10"/>
      <c r="BH261" s="10"/>
      <c r="BI261" s="10"/>
      <c r="BJ261" s="10"/>
      <c r="BK261" s="10"/>
      <c r="BL261" s="10"/>
      <c r="BM261" s="10"/>
      <c r="BN261" s="10"/>
      <c r="BO261" s="10"/>
      <c r="BP261" s="10"/>
      <c r="BQ261" s="10"/>
      <c r="BR261" s="10"/>
      <c r="BS261" s="10"/>
    </row>
    <row r="262" spans="1:71" ht="16.5" hidden="1" customHeight="1" x14ac:dyDescent="0.3">
      <c r="A262" s="151" t="s">
        <v>858</v>
      </c>
      <c r="B262" s="151">
        <v>0</v>
      </c>
      <c r="C262" s="151">
        <v>0</v>
      </c>
      <c r="D262" s="151">
        <v>0</v>
      </c>
      <c r="E262" s="151">
        <v>0</v>
      </c>
      <c r="F262" s="151">
        <v>0</v>
      </c>
      <c r="G262" s="151">
        <v>-180</v>
      </c>
      <c r="H262" s="151">
        <v>-196</v>
      </c>
      <c r="I262" s="151">
        <v>-196</v>
      </c>
      <c r="J262" s="151">
        <v>-15</v>
      </c>
      <c r="K262" s="151">
        <v>-55</v>
      </c>
      <c r="L262" s="151">
        <v>-126</v>
      </c>
      <c r="M262" s="151">
        <v>-151</v>
      </c>
      <c r="N262" s="151">
        <v>5171</v>
      </c>
      <c r="O262" s="151">
        <v>3949</v>
      </c>
      <c r="P262" s="151">
        <v>11149</v>
      </c>
      <c r="Q262" s="151">
        <v>19302.330000000002</v>
      </c>
      <c r="R262" s="151">
        <v>1724</v>
      </c>
      <c r="S262" s="151">
        <v>5999</v>
      </c>
      <c r="T262" s="151">
        <v>13766</v>
      </c>
      <c r="U262" s="151">
        <v>50613.031000000003</v>
      </c>
      <c r="V262" s="151">
        <v>5901</v>
      </c>
      <c r="W262" s="151">
        <v>37216</v>
      </c>
      <c r="X262" s="151">
        <v>57424</v>
      </c>
      <c r="Y262" s="151">
        <v>83568.445000000007</v>
      </c>
      <c r="Z262" s="151">
        <v>24160</v>
      </c>
      <c r="AA262" s="151">
        <v>38631</v>
      </c>
      <c r="AB262" s="151">
        <v>55439</v>
      </c>
      <c r="AC262" s="151">
        <v>84478.108999999997</v>
      </c>
      <c r="AD262" s="151">
        <v>17597</v>
      </c>
      <c r="AE262" s="151">
        <v>44120</v>
      </c>
      <c r="AF262" s="151">
        <v>74419</v>
      </c>
      <c r="AG262" s="151">
        <v>97008.392000000007</v>
      </c>
      <c r="AH262" s="151">
        <v>53127</v>
      </c>
      <c r="AI262" s="151">
        <v>132487</v>
      </c>
      <c r="AJ262" s="151">
        <v>196132</v>
      </c>
      <c r="AK262" s="151">
        <v>276107.57799999998</v>
      </c>
      <c r="AL262" s="151">
        <v>-20269</v>
      </c>
      <c r="AM262" s="151">
        <v>109480</v>
      </c>
      <c r="AN262" s="151">
        <v>155438</v>
      </c>
      <c r="AO262" s="151">
        <v>739.98299999999995</v>
      </c>
      <c r="AP262" s="151">
        <v>-70222</v>
      </c>
      <c r="AQ262" s="151">
        <v>-21902</v>
      </c>
      <c r="AR262" s="151">
        <v>-26723</v>
      </c>
      <c r="AS262" s="151">
        <v>-2140.65</v>
      </c>
      <c r="AT262" s="151">
        <v>-11044</v>
      </c>
      <c r="AU262" s="151">
        <v>-27059</v>
      </c>
      <c r="AV262" s="151">
        <v>-58087</v>
      </c>
      <c r="AW262" s="151">
        <v>-49189.188000000002</v>
      </c>
      <c r="AX262" s="151">
        <v>-46685</v>
      </c>
      <c r="AY262" s="151">
        <v>-59776</v>
      </c>
      <c r="AZ262" s="151">
        <v>-70511</v>
      </c>
      <c r="BA262" s="10"/>
      <c r="BB262" s="10"/>
      <c r="BC262" s="10"/>
      <c r="BD262" s="10"/>
      <c r="BE262" s="10"/>
      <c r="BF262" s="10"/>
      <c r="BG262" s="10"/>
      <c r="BH262" s="10"/>
      <c r="BI262" s="10"/>
      <c r="BJ262" s="10"/>
      <c r="BK262" s="10"/>
      <c r="BL262" s="10"/>
      <c r="BM262" s="10"/>
      <c r="BN262" s="10"/>
      <c r="BO262" s="10"/>
      <c r="BP262" s="10"/>
      <c r="BQ262" s="10"/>
      <c r="BR262" s="10"/>
      <c r="BS262" s="10"/>
    </row>
    <row r="263" spans="1:71" ht="16.5" hidden="1" customHeight="1" x14ac:dyDescent="0.3">
      <c r="A263" s="151" t="s">
        <v>859</v>
      </c>
      <c r="B263" s="151">
        <v>14799182</v>
      </c>
      <c r="C263" s="151">
        <v>20727740</v>
      </c>
      <c r="D263" s="151">
        <v>31250734</v>
      </c>
      <c r="E263" s="151">
        <v>45547232</v>
      </c>
      <c r="F263" s="151">
        <v>13017534</v>
      </c>
      <c r="G263" s="151">
        <v>26670155</v>
      </c>
      <c r="H263" s="151">
        <v>40237874</v>
      </c>
      <c r="I263" s="151">
        <v>48573024</v>
      </c>
      <c r="J263" s="151">
        <v>14964161</v>
      </c>
      <c r="K263" s="151">
        <v>28840755</v>
      </c>
      <c r="L263" s="151">
        <v>43083671</v>
      </c>
      <c r="M263" s="151">
        <v>52956576</v>
      </c>
      <c r="N263" s="151">
        <v>14606469</v>
      </c>
      <c r="O263" s="151">
        <v>31041517</v>
      </c>
      <c r="P263" s="151">
        <v>48262645</v>
      </c>
      <c r="Q263" s="151">
        <v>58417519.079999998</v>
      </c>
      <c r="R263" s="151">
        <v>16429623</v>
      </c>
      <c r="S263" s="151">
        <v>35279115</v>
      </c>
      <c r="T263" s="151">
        <v>52515579</v>
      </c>
      <c r="U263" s="151">
        <v>62242161.082999997</v>
      </c>
      <c r="V263" s="151">
        <v>16192716</v>
      </c>
      <c r="W263" s="151">
        <v>33961394</v>
      </c>
      <c r="X263" s="151">
        <v>52330352</v>
      </c>
      <c r="Y263" s="151">
        <v>60553375.082000002</v>
      </c>
      <c r="Z263" s="151">
        <v>16932406</v>
      </c>
      <c r="AA263" s="151">
        <v>33910632</v>
      </c>
      <c r="AB263" s="151">
        <v>52856060</v>
      </c>
      <c r="AC263" s="151">
        <v>72174362.741999999</v>
      </c>
      <c r="AD263" s="151">
        <v>17174983</v>
      </c>
      <c r="AE263" s="151">
        <v>33253195</v>
      </c>
      <c r="AF263" s="151">
        <v>52420135</v>
      </c>
      <c r="AG263" s="151">
        <v>69923989.716999993</v>
      </c>
      <c r="AH263" s="151">
        <v>17053961</v>
      </c>
      <c r="AI263" s="151">
        <v>32520266</v>
      </c>
      <c r="AJ263" s="151">
        <v>50811793</v>
      </c>
      <c r="AK263" s="151">
        <v>71537703.885000005</v>
      </c>
      <c r="AL263" s="151">
        <v>14166491</v>
      </c>
      <c r="AM263" s="151">
        <v>32624211</v>
      </c>
      <c r="AN263" s="151">
        <v>51969587</v>
      </c>
      <c r="AO263" s="151">
        <v>71061505.965000004</v>
      </c>
      <c r="AP263" s="151">
        <v>18085612</v>
      </c>
      <c r="AQ263" s="151">
        <v>34594283</v>
      </c>
      <c r="AR263" s="151">
        <v>55174580</v>
      </c>
      <c r="AS263" s="151">
        <v>75894394.439999998</v>
      </c>
      <c r="AT263" s="151">
        <v>21104112</v>
      </c>
      <c r="AU263" s="151">
        <v>38000255</v>
      </c>
      <c r="AV263" s="151">
        <v>62036831</v>
      </c>
      <c r="AW263" s="151">
        <v>83348651.446999997</v>
      </c>
      <c r="AX263" s="151">
        <v>23019565</v>
      </c>
      <c r="AY263" s="151">
        <v>43113892.990000002</v>
      </c>
      <c r="AZ263" s="151">
        <v>65214170</v>
      </c>
      <c r="BA263" s="10"/>
      <c r="BB263" s="10"/>
      <c r="BC263" s="10"/>
      <c r="BD263" s="10"/>
      <c r="BE263" s="10"/>
      <c r="BF263" s="10"/>
      <c r="BG263" s="10"/>
      <c r="BH263" s="10"/>
      <c r="BI263" s="10"/>
      <c r="BJ263" s="10"/>
      <c r="BK263" s="10"/>
      <c r="BL263" s="10"/>
      <c r="BM263" s="10"/>
      <c r="BN263" s="10"/>
      <c r="BO263" s="10"/>
      <c r="BP263" s="10"/>
      <c r="BQ263" s="10"/>
      <c r="BR263" s="10"/>
      <c r="BS263" s="10"/>
    </row>
    <row r="264" spans="1:71" ht="16.5" hidden="1" customHeight="1" x14ac:dyDescent="0.3">
      <c r="A264" s="151" t="s">
        <v>862</v>
      </c>
      <c r="B264" s="151">
        <v>0</v>
      </c>
      <c r="C264" s="151">
        <v>0</v>
      </c>
      <c r="D264" s="151">
        <v>0</v>
      </c>
      <c r="E264" s="151">
        <v>-8825742</v>
      </c>
      <c r="F264" s="151">
        <v>-587473</v>
      </c>
      <c r="G264" s="151">
        <v>-4008918</v>
      </c>
      <c r="H264" s="151">
        <v>-7096949</v>
      </c>
      <c r="I264" s="151">
        <v>-7659524</v>
      </c>
      <c r="J264" s="151">
        <v>-1494288</v>
      </c>
      <c r="K264" s="151">
        <v>-3942583</v>
      </c>
      <c r="L264" s="151">
        <v>-7329108</v>
      </c>
      <c r="M264" s="151">
        <v>-7732401</v>
      </c>
      <c r="N264" s="151">
        <v>-476010</v>
      </c>
      <c r="O264" s="151">
        <v>-5052335</v>
      </c>
      <c r="P264" s="151">
        <v>-9663241</v>
      </c>
      <c r="Q264" s="151">
        <v>-10201076.27</v>
      </c>
      <c r="R264" s="151">
        <v>-544151</v>
      </c>
      <c r="S264" s="151">
        <v>-6029426</v>
      </c>
      <c r="T264" s="151">
        <v>-10591077</v>
      </c>
      <c r="U264" s="151">
        <v>-11109515.279999999</v>
      </c>
      <c r="V264" s="151">
        <v>-508555</v>
      </c>
      <c r="W264" s="151">
        <v>-4554970</v>
      </c>
      <c r="X264" s="151">
        <v>-8736273</v>
      </c>
      <c r="Y264" s="151">
        <v>-9224648.1089999992</v>
      </c>
      <c r="Z264" s="151">
        <v>-656079</v>
      </c>
      <c r="AA264" s="151">
        <v>-3914410</v>
      </c>
      <c r="AB264" s="151">
        <v>-8731245</v>
      </c>
      <c r="AC264" s="151">
        <v>-9353964.8489999995</v>
      </c>
      <c r="AD264" s="151">
        <v>-798362</v>
      </c>
      <c r="AE264" s="151">
        <v>-3647199</v>
      </c>
      <c r="AF264" s="151">
        <v>-7809567</v>
      </c>
      <c r="AG264" s="151">
        <v>-8294587.9400000004</v>
      </c>
      <c r="AH264" s="151">
        <v>-427595</v>
      </c>
      <c r="AI264" s="151">
        <v>-5677637</v>
      </c>
      <c r="AJ264" s="151">
        <v>-9566582</v>
      </c>
      <c r="AK264" s="151">
        <v>-9902247.1109999996</v>
      </c>
      <c r="AL264" s="151">
        <v>-328842</v>
      </c>
      <c r="AM264" s="151">
        <v>-2366364</v>
      </c>
      <c r="AN264" s="151">
        <v>-5207263</v>
      </c>
      <c r="AO264" s="151">
        <v>-5532986.8490000004</v>
      </c>
      <c r="AP264" s="151">
        <v>-351393</v>
      </c>
      <c r="AQ264" s="151">
        <v>-3401180</v>
      </c>
      <c r="AR264" s="151">
        <v>-6292603</v>
      </c>
      <c r="AS264" s="151">
        <v>-6762700.25</v>
      </c>
      <c r="AT264" s="151">
        <v>-492729</v>
      </c>
      <c r="AU264" s="151">
        <v>-3389131</v>
      </c>
      <c r="AV264" s="151">
        <v>-6100638</v>
      </c>
      <c r="AW264" s="151">
        <v>-6721408.8739999998</v>
      </c>
      <c r="AX264" s="151">
        <v>-469368</v>
      </c>
      <c r="AY264" s="151">
        <v>-788657</v>
      </c>
      <c r="AZ264" s="151">
        <v>-5979638</v>
      </c>
      <c r="BA264" s="10"/>
      <c r="BB264" s="10"/>
      <c r="BC264" s="10"/>
      <c r="BD264" s="10"/>
      <c r="BE264" s="10"/>
      <c r="BF264" s="10"/>
      <c r="BG264" s="10"/>
      <c r="BH264" s="10"/>
      <c r="BI264" s="10"/>
      <c r="BJ264" s="10"/>
      <c r="BK264" s="10"/>
      <c r="BL264" s="10"/>
      <c r="BM264" s="10"/>
      <c r="BN264" s="10"/>
      <c r="BO264" s="10"/>
      <c r="BP264" s="10"/>
      <c r="BQ264" s="10"/>
      <c r="BR264" s="10"/>
      <c r="BS264" s="10"/>
    </row>
    <row r="265" spans="1:71" ht="16.5" hidden="1" customHeight="1" x14ac:dyDescent="0.3">
      <c r="A265" s="151" t="s">
        <v>863</v>
      </c>
      <c r="B265" s="151">
        <v>14799182</v>
      </c>
      <c r="C265" s="151">
        <v>20727740</v>
      </c>
      <c r="D265" s="151">
        <v>31250734</v>
      </c>
      <c r="E265" s="151">
        <v>36721490</v>
      </c>
      <c r="F265" s="151">
        <v>12430061</v>
      </c>
      <c r="G265" s="151">
        <v>22661237</v>
      </c>
      <c r="H265" s="151">
        <v>33140925</v>
      </c>
      <c r="I265" s="151">
        <v>40913500</v>
      </c>
      <c r="J265" s="151">
        <v>13469873</v>
      </c>
      <c r="K265" s="151">
        <v>24898172</v>
      </c>
      <c r="L265" s="151">
        <v>35754563</v>
      </c>
      <c r="M265" s="151">
        <v>45224176</v>
      </c>
      <c r="N265" s="151">
        <v>14130459</v>
      </c>
      <c r="O265" s="151">
        <v>25989182</v>
      </c>
      <c r="P265" s="151">
        <v>38599404</v>
      </c>
      <c r="Q265" s="151">
        <v>48216442.810000002</v>
      </c>
      <c r="R265" s="151">
        <v>15885472</v>
      </c>
      <c r="S265" s="151">
        <v>29249689</v>
      </c>
      <c r="T265" s="151">
        <v>41924502</v>
      </c>
      <c r="U265" s="151">
        <v>51132645.803000003</v>
      </c>
      <c r="V265" s="151">
        <v>15684161</v>
      </c>
      <c r="W265" s="151">
        <v>29406424</v>
      </c>
      <c r="X265" s="151">
        <v>43594079</v>
      </c>
      <c r="Y265" s="151">
        <v>51328726.972999997</v>
      </c>
      <c r="Z265" s="151">
        <v>16276327</v>
      </c>
      <c r="AA265" s="151">
        <v>29996222</v>
      </c>
      <c r="AB265" s="151">
        <v>44124815</v>
      </c>
      <c r="AC265" s="151">
        <v>62820397.892999999</v>
      </c>
      <c r="AD265" s="151">
        <v>16376621</v>
      </c>
      <c r="AE265" s="151">
        <v>29605996</v>
      </c>
      <c r="AF265" s="151">
        <v>44610568</v>
      </c>
      <c r="AG265" s="151">
        <v>61629401.777000003</v>
      </c>
      <c r="AH265" s="151">
        <v>16626366</v>
      </c>
      <c r="AI265" s="151">
        <v>26842629</v>
      </c>
      <c r="AJ265" s="151">
        <v>41245211</v>
      </c>
      <c r="AK265" s="151">
        <v>61635456.773999996</v>
      </c>
      <c r="AL265" s="151">
        <v>13837649</v>
      </c>
      <c r="AM265" s="151">
        <v>30257847</v>
      </c>
      <c r="AN265" s="151">
        <v>46762324</v>
      </c>
      <c r="AO265" s="151">
        <v>65528519.115999997</v>
      </c>
      <c r="AP265" s="151">
        <v>17734219</v>
      </c>
      <c r="AQ265" s="151">
        <v>31193103</v>
      </c>
      <c r="AR265" s="151">
        <v>48881977</v>
      </c>
      <c r="AS265" s="151">
        <v>69131694.189999998</v>
      </c>
      <c r="AT265" s="151">
        <v>20611383</v>
      </c>
      <c r="AU265" s="151">
        <v>34611124</v>
      </c>
      <c r="AV265" s="151">
        <v>55936193</v>
      </c>
      <c r="AW265" s="151">
        <v>76627242.572999999</v>
      </c>
      <c r="AX265" s="151">
        <v>22550197</v>
      </c>
      <c r="AY265" s="151">
        <v>42325235.990000002</v>
      </c>
      <c r="AZ265" s="151">
        <v>59234532</v>
      </c>
      <c r="BA265" s="10"/>
      <c r="BB265" s="10"/>
      <c r="BC265" s="10"/>
      <c r="BD265" s="10"/>
      <c r="BE265" s="10"/>
      <c r="BF265" s="10"/>
      <c r="BG265" s="10"/>
      <c r="BH265" s="10"/>
      <c r="BI265" s="10"/>
      <c r="BJ265" s="10"/>
      <c r="BK265" s="10"/>
      <c r="BL265" s="10"/>
      <c r="BM265" s="10"/>
      <c r="BN265" s="10"/>
      <c r="BO265" s="10"/>
      <c r="BP265" s="10"/>
      <c r="BQ265" s="10"/>
      <c r="BR265" s="10"/>
      <c r="BS265" s="10"/>
    </row>
    <row r="266" spans="1:71" ht="16.5" hidden="1" customHeight="1" x14ac:dyDescent="0.3">
      <c r="A266" s="151"/>
      <c r="B266" s="151"/>
      <c r="C266" s="151"/>
      <c r="D266" s="151"/>
      <c r="E266" s="151"/>
      <c r="F266" s="151"/>
      <c r="G266" s="151"/>
      <c r="H266" s="151"/>
      <c r="I266" s="151"/>
      <c r="J266" s="151"/>
      <c r="K266" s="151"/>
      <c r="L266" s="151"/>
      <c r="M266" s="151"/>
      <c r="N266" s="151"/>
      <c r="O266" s="151"/>
      <c r="P266" s="151"/>
      <c r="Q266" s="151"/>
      <c r="R266" s="151"/>
      <c r="S266" s="151"/>
      <c r="T266" s="151"/>
      <c r="U266" s="151"/>
      <c r="V266" s="151"/>
      <c r="W266" s="151"/>
      <c r="X266" s="151"/>
      <c r="Y266" s="151"/>
      <c r="Z266" s="151"/>
      <c r="AA266" s="151"/>
      <c r="AB266" s="151"/>
      <c r="AC266" s="151"/>
      <c r="AD266" s="151"/>
      <c r="AE266" s="151"/>
      <c r="AF266" s="151"/>
      <c r="AG266" s="151"/>
      <c r="AH266" s="151"/>
      <c r="AI266" s="151"/>
      <c r="AJ266" s="151"/>
      <c r="AK266" s="151"/>
      <c r="AL266" s="151"/>
      <c r="AM266" s="151"/>
      <c r="AN266" s="151"/>
      <c r="AO266" s="151"/>
      <c r="AP266" s="151"/>
      <c r="AQ266" s="151"/>
      <c r="AR266" s="151"/>
      <c r="AS266" s="151"/>
      <c r="AT266" s="151"/>
      <c r="AU266" s="151"/>
      <c r="AV266" s="151"/>
      <c r="AW266" s="151"/>
      <c r="AX266" s="151"/>
      <c r="AY266" s="151"/>
      <c r="AZ266" s="151"/>
      <c r="BA266" s="10"/>
      <c r="BB266" s="10"/>
      <c r="BC266" s="10"/>
      <c r="BD266" s="10"/>
      <c r="BE266" s="10"/>
      <c r="BF266" s="10"/>
      <c r="BG266" s="10"/>
      <c r="BH266" s="10"/>
      <c r="BI266" s="10"/>
      <c r="BJ266" s="10"/>
      <c r="BK266" s="10"/>
      <c r="BL266" s="10"/>
      <c r="BM266" s="10"/>
      <c r="BN266" s="10"/>
      <c r="BO266" s="10"/>
      <c r="BP266" s="10"/>
      <c r="BQ266" s="10"/>
      <c r="BR266" s="10"/>
      <c r="BS266" s="10"/>
    </row>
    <row r="267" spans="1:71" ht="16.5" hidden="1" customHeight="1" x14ac:dyDescent="0.3">
      <c r="A267" s="151" t="s">
        <v>864</v>
      </c>
      <c r="B267" s="151"/>
      <c r="C267" s="151"/>
      <c r="D267" s="151"/>
      <c r="E267" s="151"/>
      <c r="F267" s="151"/>
      <c r="G267" s="151"/>
      <c r="H267" s="151"/>
      <c r="I267" s="151"/>
      <c r="J267" s="151"/>
      <c r="K267" s="151"/>
      <c r="L267" s="151"/>
      <c r="M267" s="151"/>
      <c r="N267" s="151"/>
      <c r="O267" s="151"/>
      <c r="P267" s="151"/>
      <c r="Q267" s="151"/>
      <c r="R267" s="151"/>
      <c r="S267" s="151"/>
      <c r="T267" s="151"/>
      <c r="U267" s="151"/>
      <c r="V267" s="151"/>
      <c r="W267" s="151"/>
      <c r="X267" s="151"/>
      <c r="Y267" s="151"/>
      <c r="Z267" s="151"/>
      <c r="AA267" s="151"/>
      <c r="AB267" s="151"/>
      <c r="AC267" s="151"/>
      <c r="AD267" s="151"/>
      <c r="AE267" s="151"/>
      <c r="AF267" s="151"/>
      <c r="AG267" s="151"/>
      <c r="AH267" s="151"/>
      <c r="AI267" s="151"/>
      <c r="AJ267" s="151"/>
      <c r="AK267" s="151"/>
      <c r="AL267" s="151"/>
      <c r="AM267" s="151"/>
      <c r="AN267" s="151"/>
      <c r="AO267" s="151"/>
      <c r="AP267" s="151"/>
      <c r="AQ267" s="151"/>
      <c r="AR267" s="151"/>
      <c r="AS267" s="151"/>
      <c r="AT267" s="151"/>
      <c r="AU267" s="151"/>
      <c r="AV267" s="151"/>
      <c r="AW267" s="151"/>
      <c r="AX267" s="151"/>
      <c r="AY267" s="151"/>
      <c r="AZ267" s="151"/>
      <c r="BA267" s="10"/>
      <c r="BB267" s="10"/>
      <c r="BC267" s="10"/>
      <c r="BD267" s="10"/>
      <c r="BE267" s="10"/>
      <c r="BF267" s="10"/>
      <c r="BG267" s="10"/>
      <c r="BH267" s="10"/>
      <c r="BI267" s="10"/>
      <c r="BJ267" s="10"/>
      <c r="BK267" s="10"/>
      <c r="BL267" s="10"/>
      <c r="BM267" s="10"/>
      <c r="BN267" s="10"/>
      <c r="BO267" s="10"/>
      <c r="BP267" s="10"/>
      <c r="BQ267" s="10"/>
      <c r="BR267" s="10"/>
      <c r="BS267" s="10"/>
    </row>
    <row r="268" spans="1:71" ht="16.5" hidden="1" customHeight="1" x14ac:dyDescent="0.3">
      <c r="A268" s="151" t="s">
        <v>865</v>
      </c>
      <c r="B268" s="151">
        <v>0</v>
      </c>
      <c r="C268" s="151">
        <v>0</v>
      </c>
      <c r="D268" s="151">
        <v>0</v>
      </c>
      <c r="E268" s="151">
        <v>0</v>
      </c>
      <c r="F268" s="151">
        <v>0</v>
      </c>
      <c r="G268" s="151">
        <v>105968</v>
      </c>
      <c r="H268" s="151">
        <v>56155</v>
      </c>
      <c r="I268" s="151">
        <v>96154</v>
      </c>
      <c r="J268" s="151">
        <v>-1909559</v>
      </c>
      <c r="K268" s="151">
        <v>-4930319</v>
      </c>
      <c r="L268" s="151">
        <v>-5062151</v>
      </c>
      <c r="M268" s="151">
        <v>-4021586</v>
      </c>
      <c r="N268" s="151">
        <v>4101442</v>
      </c>
      <c r="O268" s="151">
        <v>3600105</v>
      </c>
      <c r="P268" s="151">
        <v>3596572</v>
      </c>
      <c r="Q268" s="151">
        <v>3494040.48</v>
      </c>
      <c r="R268" s="151">
        <v>-208582</v>
      </c>
      <c r="S268" s="151">
        <v>-6616573</v>
      </c>
      <c r="T268" s="151">
        <v>-2493990</v>
      </c>
      <c r="U268" s="151">
        <v>-612419.78799999994</v>
      </c>
      <c r="V268" s="151">
        <v>0</v>
      </c>
      <c r="W268" s="151">
        <v>0</v>
      </c>
      <c r="X268" s="151">
        <v>0</v>
      </c>
      <c r="Y268" s="151">
        <v>-233830.51699999999</v>
      </c>
      <c r="Z268" s="151">
        <v>0</v>
      </c>
      <c r="AA268" s="151">
        <v>0</v>
      </c>
      <c r="AB268" s="151">
        <v>0</v>
      </c>
      <c r="AC268" s="151">
        <v>0</v>
      </c>
      <c r="AD268" s="151">
        <v>0</v>
      </c>
      <c r="AE268" s="151">
        <v>0</v>
      </c>
      <c r="AF268" s="151">
        <v>1125936</v>
      </c>
      <c r="AG268" s="151">
        <v>0</v>
      </c>
      <c r="AH268" s="151">
        <v>0</v>
      </c>
      <c r="AI268" s="151">
        <v>269800</v>
      </c>
      <c r="AJ268" s="151">
        <v>0</v>
      </c>
      <c r="AK268" s="151">
        <v>0</v>
      </c>
      <c r="AL268" s="151">
        <v>0</v>
      </c>
      <c r="AM268" s="151">
        <v>0</v>
      </c>
      <c r="AN268" s="151">
        <v>0</v>
      </c>
      <c r="AO268" s="151">
        <v>0</v>
      </c>
      <c r="AP268" s="151">
        <v>0</v>
      </c>
      <c r="AQ268" s="151">
        <v>0</v>
      </c>
      <c r="AR268" s="151">
        <v>0</v>
      </c>
      <c r="AS268" s="151">
        <v>0</v>
      </c>
      <c r="AT268" s="151">
        <v>0</v>
      </c>
      <c r="AU268" s="151">
        <v>0</v>
      </c>
      <c r="AV268" s="151">
        <v>0</v>
      </c>
      <c r="AW268" s="151">
        <v>0</v>
      </c>
      <c r="AX268" s="151">
        <v>0</v>
      </c>
      <c r="AY268" s="151">
        <v>0</v>
      </c>
      <c r="AZ268" s="151">
        <v>0</v>
      </c>
      <c r="BA268" s="10"/>
      <c r="BB268" s="10"/>
      <c r="BC268" s="10"/>
      <c r="BD268" s="10"/>
      <c r="BE268" s="10"/>
      <c r="BF268" s="10"/>
      <c r="BG268" s="10"/>
      <c r="BH268" s="10"/>
      <c r="BI268" s="10"/>
      <c r="BJ268" s="10"/>
      <c r="BK268" s="10"/>
      <c r="BL268" s="10"/>
      <c r="BM268" s="10"/>
      <c r="BN268" s="10"/>
      <c r="BO268" s="10"/>
      <c r="BP268" s="10"/>
      <c r="BQ268" s="10"/>
      <c r="BR268" s="10"/>
      <c r="BS268" s="10"/>
    </row>
    <row r="269" spans="1:71" ht="16.5" hidden="1" customHeight="1" x14ac:dyDescent="0.3">
      <c r="A269" s="151" t="s">
        <v>866</v>
      </c>
      <c r="B269" s="151">
        <v>0</v>
      </c>
      <c r="C269" s="151">
        <v>0</v>
      </c>
      <c r="D269" s="151">
        <v>0</v>
      </c>
      <c r="E269" s="151">
        <v>0</v>
      </c>
      <c r="F269" s="151">
        <v>0</v>
      </c>
      <c r="G269" s="151">
        <v>0</v>
      </c>
      <c r="H269" s="151">
        <v>-61598</v>
      </c>
      <c r="I269" s="151">
        <v>0</v>
      </c>
      <c r="J269" s="151">
        <v>-232227</v>
      </c>
      <c r="K269" s="151">
        <v>2325752</v>
      </c>
      <c r="L269" s="151">
        <v>2051999</v>
      </c>
      <c r="M269" s="151">
        <v>2999471</v>
      </c>
      <c r="N269" s="151">
        <v>0</v>
      </c>
      <c r="O269" s="151">
        <v>-98</v>
      </c>
      <c r="P269" s="151">
        <v>-98</v>
      </c>
      <c r="Q269" s="151">
        <v>-97.77</v>
      </c>
      <c r="R269" s="151">
        <v>0</v>
      </c>
      <c r="S269" s="151">
        <v>-287</v>
      </c>
      <c r="T269" s="151">
        <v>-287</v>
      </c>
      <c r="U269" s="151">
        <v>-791.12800000000004</v>
      </c>
      <c r="V269" s="151">
        <v>0</v>
      </c>
      <c r="W269" s="151">
        <v>0</v>
      </c>
      <c r="X269" s="151">
        <v>0</v>
      </c>
      <c r="Y269" s="151">
        <v>0</v>
      </c>
      <c r="Z269" s="151">
        <v>0</v>
      </c>
      <c r="AA269" s="151">
        <v>0</v>
      </c>
      <c r="AB269" s="151">
        <v>0</v>
      </c>
      <c r="AC269" s="151">
        <v>0</v>
      </c>
      <c r="AD269" s="151">
        <v>0</v>
      </c>
      <c r="AE269" s="151">
        <v>0</v>
      </c>
      <c r="AF269" s="151">
        <v>0</v>
      </c>
      <c r="AG269" s="151">
        <v>0</v>
      </c>
      <c r="AH269" s="151">
        <v>0</v>
      </c>
      <c r="AI269" s="151">
        <v>0</v>
      </c>
      <c r="AJ269" s="151">
        <v>0</v>
      </c>
      <c r="AK269" s="151">
        <v>0</v>
      </c>
      <c r="AL269" s="151">
        <v>-45000</v>
      </c>
      <c r="AM269" s="151">
        <v>-45000</v>
      </c>
      <c r="AN269" s="151">
        <v>-45000</v>
      </c>
      <c r="AO269" s="151">
        <v>0</v>
      </c>
      <c r="AP269" s="151">
        <v>-577</v>
      </c>
      <c r="AQ269" s="151">
        <v>-577</v>
      </c>
      <c r="AR269" s="151">
        <v>-577</v>
      </c>
      <c r="AS269" s="151">
        <v>0</v>
      </c>
      <c r="AT269" s="151">
        <v>0</v>
      </c>
      <c r="AU269" s="151">
        <v>0</v>
      </c>
      <c r="AV269" s="151">
        <v>0</v>
      </c>
      <c r="AW269" s="151">
        <v>0</v>
      </c>
      <c r="AX269" s="151">
        <v>0</v>
      </c>
      <c r="AY269" s="151">
        <v>0</v>
      </c>
      <c r="AZ269" s="151">
        <v>0</v>
      </c>
      <c r="BA269" s="10"/>
      <c r="BB269" s="10"/>
      <c r="BC269" s="10"/>
      <c r="BD269" s="10"/>
      <c r="BE269" s="10"/>
      <c r="BF269" s="10"/>
      <c r="BG269" s="10"/>
      <c r="BH269" s="10"/>
      <c r="BI269" s="10"/>
      <c r="BJ269" s="10"/>
      <c r="BK269" s="10"/>
      <c r="BL269" s="10"/>
      <c r="BM269" s="10"/>
      <c r="BN269" s="10"/>
      <c r="BO269" s="10"/>
      <c r="BP269" s="10"/>
      <c r="BQ269" s="10"/>
      <c r="BR269" s="10"/>
      <c r="BS269" s="10"/>
    </row>
    <row r="270" spans="1:71" ht="16.5" hidden="1" customHeight="1" x14ac:dyDescent="0.3">
      <c r="A270" s="151" t="s">
        <v>867</v>
      </c>
      <c r="B270" s="151">
        <v>0</v>
      </c>
      <c r="C270" s="151">
        <v>0</v>
      </c>
      <c r="D270" s="151">
        <v>0</v>
      </c>
      <c r="E270" s="151">
        <v>0</v>
      </c>
      <c r="F270" s="151">
        <v>0</v>
      </c>
      <c r="G270" s="151">
        <v>0</v>
      </c>
      <c r="H270" s="151">
        <v>0</v>
      </c>
      <c r="I270" s="151">
        <v>0</v>
      </c>
      <c r="J270" s="151">
        <v>0</v>
      </c>
      <c r="K270" s="151">
        <v>0</v>
      </c>
      <c r="L270" s="151">
        <v>0</v>
      </c>
      <c r="M270" s="151">
        <v>0</v>
      </c>
      <c r="N270" s="151">
        <v>0</v>
      </c>
      <c r="O270" s="151">
        <v>0</v>
      </c>
      <c r="P270" s="151">
        <v>0</v>
      </c>
      <c r="Q270" s="151">
        <v>0</v>
      </c>
      <c r="R270" s="151">
        <v>0</v>
      </c>
      <c r="S270" s="151">
        <v>0</v>
      </c>
      <c r="T270" s="151">
        <v>0</v>
      </c>
      <c r="U270" s="151">
        <v>0</v>
      </c>
      <c r="V270" s="151">
        <v>0</v>
      </c>
      <c r="W270" s="151">
        <v>0</v>
      </c>
      <c r="X270" s="151">
        <v>0</v>
      </c>
      <c r="Y270" s="151">
        <v>0</v>
      </c>
      <c r="Z270" s="151">
        <v>0</v>
      </c>
      <c r="AA270" s="151">
        <v>0</v>
      </c>
      <c r="AB270" s="151">
        <v>0</v>
      </c>
      <c r="AC270" s="151">
        <v>0</v>
      </c>
      <c r="AD270" s="151">
        <v>0</v>
      </c>
      <c r="AE270" s="151">
        <v>0</v>
      </c>
      <c r="AF270" s="151">
        <v>0</v>
      </c>
      <c r="AG270" s="151">
        <v>0</v>
      </c>
      <c r="AH270" s="151">
        <v>0</v>
      </c>
      <c r="AI270" s="151">
        <v>0</v>
      </c>
      <c r="AJ270" s="151">
        <v>0</v>
      </c>
      <c r="AK270" s="151">
        <v>0</v>
      </c>
      <c r="AL270" s="151">
        <v>0</v>
      </c>
      <c r="AM270" s="151">
        <v>0</v>
      </c>
      <c r="AN270" s="151">
        <v>0</v>
      </c>
      <c r="AO270" s="151">
        <v>0</v>
      </c>
      <c r="AP270" s="151">
        <v>-577</v>
      </c>
      <c r="AQ270" s="151">
        <v>0</v>
      </c>
      <c r="AR270" s="151">
        <v>0</v>
      </c>
      <c r="AS270" s="151">
        <v>0</v>
      </c>
      <c r="AT270" s="151">
        <v>0</v>
      </c>
      <c r="AU270" s="151">
        <v>0</v>
      </c>
      <c r="AV270" s="151">
        <v>0</v>
      </c>
      <c r="AW270" s="151">
        <v>0</v>
      </c>
      <c r="AX270" s="151">
        <v>0</v>
      </c>
      <c r="AY270" s="151">
        <v>0</v>
      </c>
      <c r="AZ270" s="151">
        <v>0</v>
      </c>
      <c r="BA270" s="10"/>
      <c r="BB270" s="10"/>
      <c r="BC270" s="10"/>
      <c r="BD270" s="10"/>
      <c r="BE270" s="10"/>
      <c r="BF270" s="10"/>
      <c r="BG270" s="10"/>
      <c r="BH270" s="10"/>
      <c r="BI270" s="10"/>
      <c r="BJ270" s="10"/>
      <c r="BK270" s="10"/>
      <c r="BL270" s="10"/>
      <c r="BM270" s="10"/>
      <c r="BN270" s="10"/>
      <c r="BO270" s="10"/>
      <c r="BP270" s="10"/>
      <c r="BQ270" s="10"/>
      <c r="BR270" s="10"/>
      <c r="BS270" s="10"/>
    </row>
    <row r="271" spans="1:71" ht="16.5" hidden="1" customHeight="1" x14ac:dyDescent="0.3">
      <c r="A271" s="151" t="s">
        <v>1068</v>
      </c>
      <c r="B271" s="151">
        <v>0</v>
      </c>
      <c r="C271" s="151">
        <v>0</v>
      </c>
      <c r="D271" s="151">
        <v>0</v>
      </c>
      <c r="E271" s="151">
        <v>0</v>
      </c>
      <c r="F271" s="151">
        <v>0</v>
      </c>
      <c r="G271" s="151">
        <v>0</v>
      </c>
      <c r="H271" s="151">
        <v>0</v>
      </c>
      <c r="I271" s="151">
        <v>0</v>
      </c>
      <c r="J271" s="151">
        <v>0</v>
      </c>
      <c r="K271" s="151">
        <v>0</v>
      </c>
      <c r="L271" s="151">
        <v>0</v>
      </c>
      <c r="M271" s="151">
        <v>0</v>
      </c>
      <c r="N271" s="151">
        <v>0</v>
      </c>
      <c r="O271" s="151">
        <v>0</v>
      </c>
      <c r="P271" s="151">
        <v>0</v>
      </c>
      <c r="Q271" s="151">
        <v>0</v>
      </c>
      <c r="R271" s="151">
        <v>0</v>
      </c>
      <c r="S271" s="151">
        <v>0</v>
      </c>
      <c r="T271" s="151">
        <v>0</v>
      </c>
      <c r="U271" s="151">
        <v>0</v>
      </c>
      <c r="V271" s="151">
        <v>0</v>
      </c>
      <c r="W271" s="151">
        <v>0</v>
      </c>
      <c r="X271" s="151">
        <v>0</v>
      </c>
      <c r="Y271" s="151">
        <v>0</v>
      </c>
      <c r="Z271" s="151">
        <v>0</v>
      </c>
      <c r="AA271" s="151">
        <v>-3625</v>
      </c>
      <c r="AB271" s="151">
        <v>-3625</v>
      </c>
      <c r="AC271" s="151">
        <v>-3625</v>
      </c>
      <c r="AD271" s="151">
        <v>0</v>
      </c>
      <c r="AE271" s="151">
        <v>0</v>
      </c>
      <c r="AF271" s="151">
        <v>-10875</v>
      </c>
      <c r="AG271" s="151">
        <v>-10875</v>
      </c>
      <c r="AH271" s="151">
        <v>0</v>
      </c>
      <c r="AI271" s="151">
        <v>0</v>
      </c>
      <c r="AJ271" s="151">
        <v>0</v>
      </c>
      <c r="AK271" s="151">
        <v>-15000</v>
      </c>
      <c r="AL271" s="151">
        <v>0</v>
      </c>
      <c r="AM271" s="151">
        <v>0</v>
      </c>
      <c r="AN271" s="151">
        <v>0</v>
      </c>
      <c r="AO271" s="151">
        <v>-44999.85</v>
      </c>
      <c r="AP271" s="151">
        <v>-787499</v>
      </c>
      <c r="AQ271" s="151">
        <v>-4162839</v>
      </c>
      <c r="AR271" s="151">
        <v>-4162839</v>
      </c>
      <c r="AS271" s="151">
        <v>-787498.92</v>
      </c>
      <c r="AT271" s="151">
        <v>0</v>
      </c>
      <c r="AU271" s="151">
        <v>0</v>
      </c>
      <c r="AV271" s="151">
        <v>0</v>
      </c>
      <c r="AW271" s="151">
        <v>0</v>
      </c>
      <c r="AX271" s="151">
        <v>-225900</v>
      </c>
      <c r="AY271" s="151">
        <v>-225900</v>
      </c>
      <c r="AZ271" s="151">
        <v>-246900</v>
      </c>
      <c r="BA271" s="10"/>
      <c r="BB271" s="10"/>
      <c r="BC271" s="10"/>
      <c r="BD271" s="10"/>
      <c r="BE271" s="10"/>
      <c r="BF271" s="10"/>
      <c r="BG271" s="10"/>
      <c r="BH271" s="10"/>
      <c r="BI271" s="10"/>
      <c r="BJ271" s="10"/>
      <c r="BK271" s="10"/>
      <c r="BL271" s="10"/>
      <c r="BM271" s="10"/>
      <c r="BN271" s="10"/>
      <c r="BO271" s="10"/>
      <c r="BP271" s="10"/>
      <c r="BQ271" s="10"/>
      <c r="BR271" s="10"/>
      <c r="BS271" s="10"/>
    </row>
    <row r="272" spans="1:71" ht="16.5" hidden="1" customHeight="1" x14ac:dyDescent="0.3">
      <c r="A272" s="151" t="s">
        <v>1069</v>
      </c>
      <c r="B272" s="151">
        <v>0</v>
      </c>
      <c r="C272" s="151">
        <v>0</v>
      </c>
      <c r="D272" s="151">
        <v>0</v>
      </c>
      <c r="E272" s="151">
        <v>0</v>
      </c>
      <c r="F272" s="151">
        <v>0</v>
      </c>
      <c r="G272" s="151">
        <v>0</v>
      </c>
      <c r="H272" s="151">
        <v>0</v>
      </c>
      <c r="I272" s="151">
        <v>0</v>
      </c>
      <c r="J272" s="151">
        <v>0</v>
      </c>
      <c r="K272" s="151">
        <v>0</v>
      </c>
      <c r="L272" s="151">
        <v>0</v>
      </c>
      <c r="M272" s="151">
        <v>0</v>
      </c>
      <c r="N272" s="151">
        <v>0</v>
      </c>
      <c r="O272" s="151">
        <v>0</v>
      </c>
      <c r="P272" s="151">
        <v>0</v>
      </c>
      <c r="Q272" s="151">
        <v>0</v>
      </c>
      <c r="R272" s="151">
        <v>0</v>
      </c>
      <c r="S272" s="151">
        <v>0</v>
      </c>
      <c r="T272" s="151">
        <v>0</v>
      </c>
      <c r="U272" s="151">
        <v>0</v>
      </c>
      <c r="V272" s="151">
        <v>0</v>
      </c>
      <c r="W272" s="151">
        <v>0</v>
      </c>
      <c r="X272" s="151">
        <v>0</v>
      </c>
      <c r="Y272" s="151">
        <v>0</v>
      </c>
      <c r="Z272" s="151">
        <v>0</v>
      </c>
      <c r="AA272" s="151">
        <v>0</v>
      </c>
      <c r="AB272" s="151">
        <v>0</v>
      </c>
      <c r="AC272" s="151">
        <v>0</v>
      </c>
      <c r="AD272" s="151">
        <v>0</v>
      </c>
      <c r="AE272" s="151">
        <v>0</v>
      </c>
      <c r="AF272" s="151">
        <v>-10875</v>
      </c>
      <c r="AG272" s="151">
        <v>-10875</v>
      </c>
      <c r="AH272" s="151">
        <v>0</v>
      </c>
      <c r="AI272" s="151">
        <v>0</v>
      </c>
      <c r="AJ272" s="151">
        <v>0</v>
      </c>
      <c r="AK272" s="151">
        <v>-15000</v>
      </c>
      <c r="AL272" s="151">
        <v>0</v>
      </c>
      <c r="AM272" s="151">
        <v>0</v>
      </c>
      <c r="AN272" s="151">
        <v>0</v>
      </c>
      <c r="AO272" s="151">
        <v>0</v>
      </c>
      <c r="AP272" s="151">
        <v>-787499</v>
      </c>
      <c r="AQ272" s="151">
        <v>0</v>
      </c>
      <c r="AR272" s="151">
        <v>0</v>
      </c>
      <c r="AS272" s="151">
        <v>-787498.92</v>
      </c>
      <c r="AT272" s="151">
        <v>0</v>
      </c>
      <c r="AU272" s="151">
        <v>0</v>
      </c>
      <c r="AV272" s="151">
        <v>0</v>
      </c>
      <c r="AW272" s="151">
        <v>0</v>
      </c>
      <c r="AX272" s="151">
        <v>-225900</v>
      </c>
      <c r="AY272" s="151">
        <v>-225900</v>
      </c>
      <c r="AZ272" s="151">
        <v>0</v>
      </c>
      <c r="BA272" s="10"/>
      <c r="BB272" s="10"/>
      <c r="BC272" s="10"/>
      <c r="BD272" s="10"/>
      <c r="BE272" s="10"/>
      <c r="BF272" s="10"/>
      <c r="BG272" s="10"/>
      <c r="BH272" s="10"/>
      <c r="BI272" s="10"/>
      <c r="BJ272" s="10"/>
      <c r="BK272" s="10"/>
      <c r="BL272" s="10"/>
      <c r="BM272" s="10"/>
      <c r="BN272" s="10"/>
      <c r="BO272" s="10"/>
      <c r="BP272" s="10"/>
      <c r="BQ272" s="10"/>
      <c r="BR272" s="10"/>
      <c r="BS272" s="10"/>
    </row>
    <row r="273" spans="1:71" ht="16.5" hidden="1" customHeight="1" x14ac:dyDescent="0.3">
      <c r="A273" s="151" t="s">
        <v>1071</v>
      </c>
      <c r="B273" s="151">
        <v>-3329345</v>
      </c>
      <c r="C273" s="151">
        <v>-5061872</v>
      </c>
      <c r="D273" s="151">
        <v>-7121054</v>
      </c>
      <c r="E273" s="151">
        <v>-228914</v>
      </c>
      <c r="F273" s="151">
        <v>-2146257</v>
      </c>
      <c r="G273" s="151">
        <v>-3891918</v>
      </c>
      <c r="H273" s="151">
        <v>0</v>
      </c>
      <c r="I273" s="151">
        <v>-3104310</v>
      </c>
      <c r="J273" s="151">
        <v>0</v>
      </c>
      <c r="K273" s="151">
        <v>0</v>
      </c>
      <c r="L273" s="151">
        <v>0</v>
      </c>
      <c r="M273" s="151">
        <v>0</v>
      </c>
      <c r="N273" s="151">
        <v>0</v>
      </c>
      <c r="O273" s="151">
        <v>0</v>
      </c>
      <c r="P273" s="151">
        <v>0</v>
      </c>
      <c r="Q273" s="151">
        <v>0</v>
      </c>
      <c r="R273" s="151">
        <v>0</v>
      </c>
      <c r="S273" s="151">
        <v>0</v>
      </c>
      <c r="T273" s="151">
        <v>0</v>
      </c>
      <c r="U273" s="151">
        <v>0</v>
      </c>
      <c r="V273" s="151">
        <v>59091</v>
      </c>
      <c r="W273" s="151">
        <v>-118864</v>
      </c>
      <c r="X273" s="151">
        <v>-221316</v>
      </c>
      <c r="Y273" s="151">
        <v>2857.0120000000002</v>
      </c>
      <c r="Z273" s="151">
        <v>0</v>
      </c>
      <c r="AA273" s="151">
        <v>62833</v>
      </c>
      <c r="AB273" s="151">
        <v>100912</v>
      </c>
      <c r="AC273" s="151">
        <v>82882.254000000001</v>
      </c>
      <c r="AD273" s="151">
        <v>-18138</v>
      </c>
      <c r="AE273" s="151">
        <v>-54625</v>
      </c>
      <c r="AF273" s="151">
        <v>0</v>
      </c>
      <c r="AG273" s="151">
        <v>1230043.6370000001</v>
      </c>
      <c r="AH273" s="151">
        <v>244368</v>
      </c>
      <c r="AI273" s="151">
        <v>0</v>
      </c>
      <c r="AJ273" s="151">
        <v>304674</v>
      </c>
      <c r="AK273" s="151">
        <v>303674.04499999998</v>
      </c>
      <c r="AL273" s="151">
        <v>0</v>
      </c>
      <c r="AM273" s="151">
        <v>0</v>
      </c>
      <c r="AN273" s="151">
        <v>0</v>
      </c>
      <c r="AO273" s="151">
        <v>0</v>
      </c>
      <c r="AP273" s="151">
        <v>-3375339</v>
      </c>
      <c r="AQ273" s="151">
        <v>0</v>
      </c>
      <c r="AR273" s="151">
        <v>0</v>
      </c>
      <c r="AS273" s="151">
        <v>-3375916.53</v>
      </c>
      <c r="AT273" s="151">
        <v>0</v>
      </c>
      <c r="AU273" s="151">
        <v>0</v>
      </c>
      <c r="AV273" s="151">
        <v>-8056</v>
      </c>
      <c r="AW273" s="151">
        <v>-8056</v>
      </c>
      <c r="AX273" s="151">
        <v>0</v>
      </c>
      <c r="AY273" s="151">
        <v>0</v>
      </c>
      <c r="AZ273" s="151">
        <v>0</v>
      </c>
      <c r="BA273" s="10"/>
      <c r="BB273" s="10"/>
      <c r="BC273" s="10"/>
      <c r="BD273" s="10"/>
      <c r="BE273" s="10"/>
      <c r="BF273" s="10"/>
      <c r="BG273" s="10"/>
      <c r="BH273" s="10"/>
      <c r="BI273" s="10"/>
      <c r="BJ273" s="10"/>
      <c r="BK273" s="10"/>
      <c r="BL273" s="10"/>
      <c r="BM273" s="10"/>
      <c r="BN273" s="10"/>
      <c r="BO273" s="10"/>
      <c r="BP273" s="10"/>
      <c r="BQ273" s="10"/>
      <c r="BR273" s="10"/>
      <c r="BS273" s="10"/>
    </row>
    <row r="274" spans="1:71" ht="16.5" hidden="1" customHeight="1" x14ac:dyDescent="0.3">
      <c r="A274" s="151" t="s">
        <v>1072</v>
      </c>
      <c r="B274" s="151">
        <v>0</v>
      </c>
      <c r="C274" s="151">
        <v>0</v>
      </c>
      <c r="D274" s="151">
        <v>0</v>
      </c>
      <c r="E274" s="151">
        <v>0</v>
      </c>
      <c r="F274" s="151">
        <v>0</v>
      </c>
      <c r="G274" s="151">
        <v>-3891918</v>
      </c>
      <c r="H274" s="151">
        <v>0</v>
      </c>
      <c r="I274" s="151">
        <v>-3104310</v>
      </c>
      <c r="J274" s="151">
        <v>0</v>
      </c>
      <c r="K274" s="151">
        <v>0</v>
      </c>
      <c r="L274" s="151">
        <v>0</v>
      </c>
      <c r="M274" s="151">
        <v>0</v>
      </c>
      <c r="N274" s="151">
        <v>0</v>
      </c>
      <c r="O274" s="151">
        <v>0</v>
      </c>
      <c r="P274" s="151">
        <v>0</v>
      </c>
      <c r="Q274" s="151">
        <v>0</v>
      </c>
      <c r="R274" s="151">
        <v>0</v>
      </c>
      <c r="S274" s="151">
        <v>0</v>
      </c>
      <c r="T274" s="151">
        <v>0</v>
      </c>
      <c r="U274" s="151">
        <v>0</v>
      </c>
      <c r="V274" s="151">
        <v>0</v>
      </c>
      <c r="W274" s="151">
        <v>-118864</v>
      </c>
      <c r="X274" s="151">
        <v>0</v>
      </c>
      <c r="Y274" s="151">
        <v>0</v>
      </c>
      <c r="Z274" s="151">
        <v>0</v>
      </c>
      <c r="AA274" s="151">
        <v>0</v>
      </c>
      <c r="AB274" s="151">
        <v>0</v>
      </c>
      <c r="AC274" s="151">
        <v>0</v>
      </c>
      <c r="AD274" s="151">
        <v>0</v>
      </c>
      <c r="AE274" s="151">
        <v>0</v>
      </c>
      <c r="AF274" s="151">
        <v>0</v>
      </c>
      <c r="AG274" s="151">
        <v>0</v>
      </c>
      <c r="AH274" s="151">
        <v>0</v>
      </c>
      <c r="AI274" s="151">
        <v>0</v>
      </c>
      <c r="AJ274" s="151">
        <v>0</v>
      </c>
      <c r="AK274" s="151">
        <v>0</v>
      </c>
      <c r="AL274" s="151">
        <v>0</v>
      </c>
      <c r="AM274" s="151">
        <v>0</v>
      </c>
      <c r="AN274" s="151">
        <v>0</v>
      </c>
      <c r="AO274" s="151">
        <v>0</v>
      </c>
      <c r="AP274" s="151">
        <v>-3375339</v>
      </c>
      <c r="AQ274" s="151">
        <v>0</v>
      </c>
      <c r="AR274" s="151">
        <v>0</v>
      </c>
      <c r="AS274" s="151">
        <v>-3375916.53</v>
      </c>
      <c r="AT274" s="151">
        <v>0</v>
      </c>
      <c r="AU274" s="151">
        <v>0</v>
      </c>
      <c r="AV274" s="151">
        <v>0</v>
      </c>
      <c r="AW274" s="151">
        <v>0</v>
      </c>
      <c r="AX274" s="151">
        <v>0</v>
      </c>
      <c r="AY274" s="151">
        <v>0</v>
      </c>
      <c r="AZ274" s="151">
        <v>0</v>
      </c>
      <c r="BA274" s="10"/>
      <c r="BB274" s="10"/>
      <c r="BC274" s="10"/>
      <c r="BD274" s="10"/>
      <c r="BE274" s="10"/>
      <c r="BF274" s="10"/>
      <c r="BG274" s="10"/>
      <c r="BH274" s="10"/>
      <c r="BI274" s="10"/>
      <c r="BJ274" s="10"/>
      <c r="BK274" s="10"/>
      <c r="BL274" s="10"/>
      <c r="BM274" s="10"/>
      <c r="BN274" s="10"/>
      <c r="BO274" s="10"/>
      <c r="BP274" s="10"/>
      <c r="BQ274" s="10"/>
      <c r="BR274" s="10"/>
      <c r="BS274" s="10"/>
    </row>
    <row r="275" spans="1:71" ht="16.5" hidden="1" customHeight="1" x14ac:dyDescent="0.3">
      <c r="A275" s="151" t="s">
        <v>1142</v>
      </c>
      <c r="B275" s="151">
        <v>0</v>
      </c>
      <c r="C275" s="151">
        <v>0</v>
      </c>
      <c r="D275" s="151">
        <v>0</v>
      </c>
      <c r="E275" s="151">
        <v>0</v>
      </c>
      <c r="F275" s="151">
        <v>0</v>
      </c>
      <c r="G275" s="151">
        <v>0</v>
      </c>
      <c r="H275" s="151">
        <v>0</v>
      </c>
      <c r="I275" s="151">
        <v>0</v>
      </c>
      <c r="J275" s="151">
        <v>0</v>
      </c>
      <c r="K275" s="151">
        <v>0</v>
      </c>
      <c r="L275" s="151">
        <v>0</v>
      </c>
      <c r="M275" s="151">
        <v>0</v>
      </c>
      <c r="N275" s="151">
        <v>0</v>
      </c>
      <c r="O275" s="151">
        <v>0</v>
      </c>
      <c r="P275" s="151">
        <v>0</v>
      </c>
      <c r="Q275" s="151">
        <v>0</v>
      </c>
      <c r="R275" s="151">
        <v>0</v>
      </c>
      <c r="S275" s="151">
        <v>0</v>
      </c>
      <c r="T275" s="151">
        <v>0</v>
      </c>
      <c r="U275" s="151">
        <v>0</v>
      </c>
      <c r="V275" s="151">
        <v>0</v>
      </c>
      <c r="W275" s="151">
        <v>0</v>
      </c>
      <c r="X275" s="151">
        <v>0</v>
      </c>
      <c r="Y275" s="151">
        <v>0</v>
      </c>
      <c r="Z275" s="151">
        <v>0</v>
      </c>
      <c r="AA275" s="151">
        <v>0</v>
      </c>
      <c r="AB275" s="151">
        <v>0</v>
      </c>
      <c r="AC275" s="151">
        <v>-95000</v>
      </c>
      <c r="AD275" s="151">
        <v>0</v>
      </c>
      <c r="AE275" s="151">
        <v>0</v>
      </c>
      <c r="AF275" s="151">
        <v>0</v>
      </c>
      <c r="AG275" s="151">
        <v>0</v>
      </c>
      <c r="AH275" s="151">
        <v>0</v>
      </c>
      <c r="AI275" s="151">
        <v>0</v>
      </c>
      <c r="AJ275" s="151">
        <v>0</v>
      </c>
      <c r="AK275" s="151">
        <v>0</v>
      </c>
      <c r="AL275" s="151">
        <v>0</v>
      </c>
      <c r="AM275" s="151">
        <v>0</v>
      </c>
      <c r="AN275" s="151">
        <v>0</v>
      </c>
      <c r="AO275" s="151">
        <v>0</v>
      </c>
      <c r="AP275" s="151">
        <v>0</v>
      </c>
      <c r="AQ275" s="151">
        <v>0</v>
      </c>
      <c r="AR275" s="151">
        <v>0</v>
      </c>
      <c r="AS275" s="151">
        <v>0</v>
      </c>
      <c r="AT275" s="151">
        <v>0</v>
      </c>
      <c r="AU275" s="151">
        <v>0</v>
      </c>
      <c r="AV275" s="151">
        <v>0</v>
      </c>
      <c r="AW275" s="151">
        <v>0</v>
      </c>
      <c r="AX275" s="151">
        <v>0</v>
      </c>
      <c r="AY275" s="151">
        <v>0</v>
      </c>
      <c r="AZ275" s="151">
        <v>0</v>
      </c>
      <c r="BA275" s="10"/>
      <c r="BB275" s="10"/>
      <c r="BC275" s="10"/>
      <c r="BD275" s="10"/>
      <c r="BE275" s="10"/>
      <c r="BF275" s="10"/>
      <c r="BG275" s="10"/>
      <c r="BH275" s="10"/>
      <c r="BI275" s="10"/>
      <c r="BJ275" s="10"/>
      <c r="BK275" s="10"/>
      <c r="BL275" s="10"/>
      <c r="BM275" s="10"/>
      <c r="BN275" s="10"/>
      <c r="BO275" s="10"/>
      <c r="BP275" s="10"/>
      <c r="BQ275" s="10"/>
      <c r="BR275" s="10"/>
      <c r="BS275" s="10"/>
    </row>
    <row r="276" spans="1:71" ht="16.5" hidden="1" customHeight="1" x14ac:dyDescent="0.3">
      <c r="A276" s="151" t="s">
        <v>1146</v>
      </c>
      <c r="B276" s="151">
        <v>0</v>
      </c>
      <c r="C276" s="151">
        <v>0</v>
      </c>
      <c r="D276" s="151">
        <v>0</v>
      </c>
      <c r="E276" s="151">
        <v>0</v>
      </c>
      <c r="F276" s="151">
        <v>0</v>
      </c>
      <c r="G276" s="151">
        <v>0</v>
      </c>
      <c r="H276" s="151">
        <v>0</v>
      </c>
      <c r="I276" s="151">
        <v>0</v>
      </c>
      <c r="J276" s="151">
        <v>0</v>
      </c>
      <c r="K276" s="151">
        <v>0</v>
      </c>
      <c r="L276" s="151">
        <v>0</v>
      </c>
      <c r="M276" s="151">
        <v>0</v>
      </c>
      <c r="N276" s="151">
        <v>0</v>
      </c>
      <c r="O276" s="151">
        <v>0</v>
      </c>
      <c r="P276" s="151">
        <v>0</v>
      </c>
      <c r="Q276" s="151">
        <v>0</v>
      </c>
      <c r="R276" s="151">
        <v>0</v>
      </c>
      <c r="S276" s="151">
        <v>0</v>
      </c>
      <c r="T276" s="151">
        <v>0</v>
      </c>
      <c r="U276" s="151">
        <v>0</v>
      </c>
      <c r="V276" s="151">
        <v>0</v>
      </c>
      <c r="W276" s="151">
        <v>0</v>
      </c>
      <c r="X276" s="151">
        <v>0</v>
      </c>
      <c r="Y276" s="151">
        <v>0</v>
      </c>
      <c r="Z276" s="151">
        <v>0</v>
      </c>
      <c r="AA276" s="151">
        <v>0</v>
      </c>
      <c r="AB276" s="151">
        <v>-100000</v>
      </c>
      <c r="AC276" s="151">
        <v>0</v>
      </c>
      <c r="AD276" s="151">
        <v>10500</v>
      </c>
      <c r="AE276" s="151">
        <v>60000</v>
      </c>
      <c r="AF276" s="151">
        <v>95000</v>
      </c>
      <c r="AG276" s="151">
        <v>95000</v>
      </c>
      <c r="AH276" s="151">
        <v>0</v>
      </c>
      <c r="AI276" s="151">
        <v>0</v>
      </c>
      <c r="AJ276" s="151">
        <v>0</v>
      </c>
      <c r="AK276" s="151">
        <v>0</v>
      </c>
      <c r="AL276" s="151">
        <v>0</v>
      </c>
      <c r="AM276" s="151">
        <v>0</v>
      </c>
      <c r="AN276" s="151">
        <v>0</v>
      </c>
      <c r="AO276" s="151">
        <v>0</v>
      </c>
      <c r="AP276" s="151">
        <v>0</v>
      </c>
      <c r="AQ276" s="151">
        <v>0</v>
      </c>
      <c r="AR276" s="151">
        <v>0</v>
      </c>
      <c r="AS276" s="151">
        <v>0</v>
      </c>
      <c r="AT276" s="151">
        <v>0</v>
      </c>
      <c r="AU276" s="151">
        <v>0</v>
      </c>
      <c r="AV276" s="151">
        <v>0</v>
      </c>
      <c r="AW276" s="151">
        <v>0</v>
      </c>
      <c r="AX276" s="151">
        <v>0</v>
      </c>
      <c r="AY276" s="151">
        <v>0</v>
      </c>
      <c r="AZ276" s="151">
        <v>0</v>
      </c>
      <c r="BA276" s="10"/>
      <c r="BB276" s="10"/>
      <c r="BC276" s="10"/>
      <c r="BD276" s="10"/>
      <c r="BE276" s="10"/>
      <c r="BF276" s="10"/>
      <c r="BG276" s="10"/>
      <c r="BH276" s="10"/>
      <c r="BI276" s="10"/>
      <c r="BJ276" s="10"/>
      <c r="BK276" s="10"/>
      <c r="BL276" s="10"/>
      <c r="BM276" s="10"/>
      <c r="BN276" s="10"/>
      <c r="BO276" s="10"/>
      <c r="BP276" s="10"/>
      <c r="BQ276" s="10"/>
      <c r="BR276" s="10"/>
      <c r="BS276" s="10"/>
    </row>
    <row r="277" spans="1:71" ht="16.5" hidden="1" customHeight="1" x14ac:dyDescent="0.3">
      <c r="A277" s="151" t="s">
        <v>868</v>
      </c>
      <c r="B277" s="151">
        <v>-515621</v>
      </c>
      <c r="C277" s="151">
        <v>-972604</v>
      </c>
      <c r="D277" s="151">
        <v>-1734552</v>
      </c>
      <c r="E277" s="151">
        <v>-2629146</v>
      </c>
      <c r="F277" s="151">
        <v>-884093</v>
      </c>
      <c r="G277" s="151">
        <v>-2063919</v>
      </c>
      <c r="H277" s="151">
        <v>-2956295</v>
      </c>
      <c r="I277" s="151">
        <v>-4045435</v>
      </c>
      <c r="J277" s="151">
        <v>-510604</v>
      </c>
      <c r="K277" s="151">
        <v>-1241298</v>
      </c>
      <c r="L277" s="151">
        <v>-1857944</v>
      </c>
      <c r="M277" s="151">
        <v>-2666793</v>
      </c>
      <c r="N277" s="151">
        <v>-616263</v>
      </c>
      <c r="O277" s="151">
        <v>-1317409</v>
      </c>
      <c r="P277" s="151">
        <v>-2051757</v>
      </c>
      <c r="Q277" s="151">
        <v>-3155729.15</v>
      </c>
      <c r="R277" s="151">
        <v>-801862</v>
      </c>
      <c r="S277" s="151">
        <v>-1847833</v>
      </c>
      <c r="T277" s="151">
        <v>-2940233</v>
      </c>
      <c r="U277" s="151">
        <v>-5475039.4170000004</v>
      </c>
      <c r="V277" s="151">
        <v>-3825229</v>
      </c>
      <c r="W277" s="151">
        <v>-8232747</v>
      </c>
      <c r="X277" s="151">
        <v>-14040002</v>
      </c>
      <c r="Y277" s="151">
        <v>-22997974.414000001</v>
      </c>
      <c r="Z277" s="151">
        <v>-7764743</v>
      </c>
      <c r="AA277" s="151">
        <v>-14779767</v>
      </c>
      <c r="AB277" s="151">
        <v>-24896251</v>
      </c>
      <c r="AC277" s="151">
        <v>-31704439.649</v>
      </c>
      <c r="AD277" s="151">
        <v>-7083583</v>
      </c>
      <c r="AE277" s="151">
        <v>-15911298</v>
      </c>
      <c r="AF277" s="151">
        <v>-24664235</v>
      </c>
      <c r="AG277" s="151">
        <v>-32085860.228</v>
      </c>
      <c r="AH277" s="151">
        <v>-12096628</v>
      </c>
      <c r="AI277" s="151">
        <v>-23779857</v>
      </c>
      <c r="AJ277" s="151">
        <v>-37014136</v>
      </c>
      <c r="AK277" s="151">
        <v>-47536703.609999999</v>
      </c>
      <c r="AL277" s="151">
        <v>-11504758</v>
      </c>
      <c r="AM277" s="151">
        <v>-22834280</v>
      </c>
      <c r="AN277" s="151">
        <v>-33713984</v>
      </c>
      <c r="AO277" s="151">
        <v>-40986758.982000001</v>
      </c>
      <c r="AP277" s="151">
        <v>-6156739</v>
      </c>
      <c r="AQ277" s="151">
        <v>-10765205</v>
      </c>
      <c r="AR277" s="151">
        <v>-15753965</v>
      </c>
      <c r="AS277" s="151">
        <v>-19350620.690000001</v>
      </c>
      <c r="AT277" s="151">
        <v>-3104227</v>
      </c>
      <c r="AU277" s="151">
        <v>-9407267</v>
      </c>
      <c r="AV277" s="151">
        <v>-15756030</v>
      </c>
      <c r="AW277" s="151">
        <v>-22952315.991</v>
      </c>
      <c r="AX277" s="151">
        <v>-5891729</v>
      </c>
      <c r="AY277" s="151">
        <v>-12651563</v>
      </c>
      <c r="AZ277" s="151">
        <v>-18012762</v>
      </c>
      <c r="BA277" s="10"/>
      <c r="BB277" s="10"/>
      <c r="BC277" s="10"/>
      <c r="BD277" s="10"/>
      <c r="BE277" s="10"/>
      <c r="BF277" s="10"/>
      <c r="BG277" s="10"/>
      <c r="BH277" s="10"/>
      <c r="BI277" s="10"/>
      <c r="BJ277" s="10"/>
      <c r="BK277" s="10"/>
      <c r="BL277" s="10"/>
      <c r="BM277" s="10"/>
      <c r="BN277" s="10"/>
      <c r="BO277" s="10"/>
      <c r="BP277" s="10"/>
      <c r="BQ277" s="10"/>
      <c r="BR277" s="10"/>
      <c r="BS277" s="10"/>
    </row>
    <row r="278" spans="1:71" ht="16.5" hidden="1" customHeight="1" x14ac:dyDescent="0.3">
      <c r="A278" s="151" t="s">
        <v>869</v>
      </c>
      <c r="B278" s="151">
        <v>1583</v>
      </c>
      <c r="C278" s="151">
        <v>126048</v>
      </c>
      <c r="D278" s="151">
        <v>130439</v>
      </c>
      <c r="E278" s="151">
        <v>132212</v>
      </c>
      <c r="F278" s="151">
        <v>4305</v>
      </c>
      <c r="G278" s="151">
        <v>11362</v>
      </c>
      <c r="H278" s="151">
        <v>15029</v>
      </c>
      <c r="I278" s="151">
        <v>20719</v>
      </c>
      <c r="J278" s="151">
        <v>140621</v>
      </c>
      <c r="K278" s="151">
        <v>23489</v>
      </c>
      <c r="L278" s="151">
        <v>25800</v>
      </c>
      <c r="M278" s="151">
        <v>33254</v>
      </c>
      <c r="N278" s="151">
        <v>634</v>
      </c>
      <c r="O278" s="151">
        <v>8803</v>
      </c>
      <c r="P278" s="151">
        <v>9609</v>
      </c>
      <c r="Q278" s="151">
        <v>12543.2</v>
      </c>
      <c r="R278" s="151">
        <v>1143</v>
      </c>
      <c r="S278" s="151">
        <v>19145</v>
      </c>
      <c r="T278" s="151">
        <v>13932</v>
      </c>
      <c r="U278" s="151">
        <v>27619.467000000001</v>
      </c>
      <c r="V278" s="151">
        <v>2270</v>
      </c>
      <c r="W278" s="151">
        <v>5049</v>
      </c>
      <c r="X278" s="151">
        <v>14402</v>
      </c>
      <c r="Y278" s="151">
        <v>15618.332</v>
      </c>
      <c r="Z278" s="151">
        <v>5272</v>
      </c>
      <c r="AA278" s="151">
        <v>12777</v>
      </c>
      <c r="AB278" s="151">
        <v>21231</v>
      </c>
      <c r="AC278" s="151">
        <v>27409.559000000001</v>
      </c>
      <c r="AD278" s="151">
        <v>3763</v>
      </c>
      <c r="AE278" s="151">
        <v>9428</v>
      </c>
      <c r="AF278" s="151">
        <v>15033</v>
      </c>
      <c r="AG278" s="151">
        <v>22119.867999999999</v>
      </c>
      <c r="AH278" s="151">
        <v>4944</v>
      </c>
      <c r="AI278" s="151">
        <v>15013</v>
      </c>
      <c r="AJ278" s="151">
        <v>16904</v>
      </c>
      <c r="AK278" s="151">
        <v>17398.486000000001</v>
      </c>
      <c r="AL278" s="151">
        <v>4169</v>
      </c>
      <c r="AM278" s="151">
        <v>8621</v>
      </c>
      <c r="AN278" s="151">
        <v>108212</v>
      </c>
      <c r="AO278" s="151">
        <v>121135.58199999999</v>
      </c>
      <c r="AP278" s="151">
        <v>310564</v>
      </c>
      <c r="AQ278" s="151">
        <v>500246</v>
      </c>
      <c r="AR278" s="151">
        <v>758832</v>
      </c>
      <c r="AS278" s="151">
        <v>847166.96</v>
      </c>
      <c r="AT278" s="151">
        <v>18764</v>
      </c>
      <c r="AU278" s="151">
        <v>35743</v>
      </c>
      <c r="AV278" s="151">
        <v>62585</v>
      </c>
      <c r="AW278" s="151">
        <v>76690.653999999995</v>
      </c>
      <c r="AX278" s="151">
        <v>3991</v>
      </c>
      <c r="AY278" s="151">
        <v>8938</v>
      </c>
      <c r="AZ278" s="151">
        <v>27067</v>
      </c>
      <c r="BA278" s="10"/>
      <c r="BB278" s="10"/>
      <c r="BC278" s="10"/>
      <c r="BD278" s="10"/>
      <c r="BE278" s="10"/>
      <c r="BF278" s="10"/>
      <c r="BG278" s="10"/>
      <c r="BH278" s="10"/>
      <c r="BI278" s="10"/>
      <c r="BJ278" s="10"/>
      <c r="BK278" s="10"/>
      <c r="BL278" s="10"/>
      <c r="BM278" s="10"/>
      <c r="BN278" s="10"/>
      <c r="BO278" s="10"/>
      <c r="BP278" s="10"/>
      <c r="BQ278" s="10"/>
      <c r="BR278" s="10"/>
      <c r="BS278" s="10"/>
    </row>
    <row r="279" spans="1:71" ht="16.5" hidden="1" customHeight="1" x14ac:dyDescent="0.3">
      <c r="A279" s="151" t="s">
        <v>870</v>
      </c>
      <c r="B279" s="151">
        <v>-517204</v>
      </c>
      <c r="C279" s="151">
        <v>-1098652</v>
      </c>
      <c r="D279" s="151">
        <v>-1864991</v>
      </c>
      <c r="E279" s="151">
        <v>-2761358</v>
      </c>
      <c r="F279" s="151">
        <v>-888398</v>
      </c>
      <c r="G279" s="151">
        <v>-2075281</v>
      </c>
      <c r="H279" s="151">
        <v>-2971324</v>
      </c>
      <c r="I279" s="151">
        <v>-4066153</v>
      </c>
      <c r="J279" s="151">
        <v>-651225</v>
      </c>
      <c r="K279" s="151">
        <v>-1264787</v>
      </c>
      <c r="L279" s="151">
        <v>-1883744</v>
      </c>
      <c r="M279" s="151">
        <v>-2700047</v>
      </c>
      <c r="N279" s="151">
        <v>-616897</v>
      </c>
      <c r="O279" s="151">
        <v>-1326212</v>
      </c>
      <c r="P279" s="151">
        <v>-2061366</v>
      </c>
      <c r="Q279" s="151">
        <v>-3168272.35</v>
      </c>
      <c r="R279" s="151">
        <v>-803005</v>
      </c>
      <c r="S279" s="151">
        <v>-1866978</v>
      </c>
      <c r="T279" s="151">
        <v>-2954165</v>
      </c>
      <c r="U279" s="151">
        <v>-5502658.8839999996</v>
      </c>
      <c r="V279" s="151">
        <v>-3827499</v>
      </c>
      <c r="W279" s="151">
        <v>-8237796</v>
      </c>
      <c r="X279" s="151">
        <v>-14054404</v>
      </c>
      <c r="Y279" s="151">
        <v>-23013592.745999999</v>
      </c>
      <c r="Z279" s="151">
        <v>-7770015</v>
      </c>
      <c r="AA279" s="151">
        <v>-14792544</v>
      </c>
      <c r="AB279" s="151">
        <v>-24917482</v>
      </c>
      <c r="AC279" s="151">
        <v>-31731849.208000001</v>
      </c>
      <c r="AD279" s="151">
        <v>-7087346</v>
      </c>
      <c r="AE279" s="151">
        <v>-15920726</v>
      </c>
      <c r="AF279" s="151">
        <v>-24679268</v>
      </c>
      <c r="AG279" s="151">
        <v>-32107980.096000001</v>
      </c>
      <c r="AH279" s="151">
        <v>-12101572</v>
      </c>
      <c r="AI279" s="151">
        <v>-23794870</v>
      </c>
      <c r="AJ279" s="151">
        <v>-37031040</v>
      </c>
      <c r="AK279" s="151">
        <v>-47554102.096000001</v>
      </c>
      <c r="AL279" s="151">
        <v>-11508927</v>
      </c>
      <c r="AM279" s="151">
        <v>-22842901</v>
      </c>
      <c r="AN279" s="151">
        <v>-33822196</v>
      </c>
      <c r="AO279" s="151">
        <v>-41107894.564000003</v>
      </c>
      <c r="AP279" s="151">
        <v>-6467303</v>
      </c>
      <c r="AQ279" s="151">
        <v>-11265451</v>
      </c>
      <c r="AR279" s="151">
        <v>-16512797</v>
      </c>
      <c r="AS279" s="151">
        <v>-20197787.649999999</v>
      </c>
      <c r="AT279" s="151">
        <v>-3122991</v>
      </c>
      <c r="AU279" s="151">
        <v>-9443010</v>
      </c>
      <c r="AV279" s="151">
        <v>-15818615</v>
      </c>
      <c r="AW279" s="151">
        <v>-23029006.645</v>
      </c>
      <c r="AX279" s="151">
        <v>-5895720</v>
      </c>
      <c r="AY279" s="151">
        <v>-12660501</v>
      </c>
      <c r="AZ279" s="151">
        <v>-18039829</v>
      </c>
      <c r="BA279" s="10"/>
      <c r="BB279" s="10"/>
      <c r="BC279" s="10"/>
      <c r="BD279" s="10"/>
      <c r="BE279" s="10"/>
      <c r="BF279" s="10"/>
      <c r="BG279" s="10"/>
      <c r="BH279" s="10"/>
      <c r="BI279" s="10"/>
      <c r="BJ279" s="10"/>
      <c r="BK279" s="10"/>
      <c r="BL279" s="10"/>
      <c r="BM279" s="10"/>
      <c r="BN279" s="10"/>
      <c r="BO279" s="10"/>
      <c r="BP279" s="10"/>
      <c r="BQ279" s="10"/>
      <c r="BR279" s="10"/>
      <c r="BS279" s="10"/>
    </row>
    <row r="280" spans="1:71" ht="16.5" hidden="1" customHeight="1" x14ac:dyDescent="0.3">
      <c r="A280" s="151" t="s">
        <v>871</v>
      </c>
      <c r="B280" s="151">
        <v>0</v>
      </c>
      <c r="C280" s="151">
        <v>0</v>
      </c>
      <c r="D280" s="151">
        <v>0</v>
      </c>
      <c r="E280" s="151">
        <v>0</v>
      </c>
      <c r="F280" s="151">
        <v>0</v>
      </c>
      <c r="G280" s="151">
        <v>0</v>
      </c>
      <c r="H280" s="151">
        <v>0</v>
      </c>
      <c r="I280" s="151">
        <v>-5848899</v>
      </c>
      <c r="J280" s="151">
        <v>-153547</v>
      </c>
      <c r="K280" s="151">
        <v>-1023415</v>
      </c>
      <c r="L280" s="151">
        <v>-1575238</v>
      </c>
      <c r="M280" s="151">
        <v>-2489223</v>
      </c>
      <c r="N280" s="151">
        <v>-192034</v>
      </c>
      <c r="O280" s="151">
        <v>-691270</v>
      </c>
      <c r="P280" s="151">
        <v>-1655368</v>
      </c>
      <c r="Q280" s="151">
        <v>-2538991.35</v>
      </c>
      <c r="R280" s="151">
        <v>-1002252</v>
      </c>
      <c r="S280" s="151">
        <v>-1607452</v>
      </c>
      <c r="T280" s="151">
        <v>-3010698</v>
      </c>
      <c r="U280" s="151">
        <v>-11416753.08</v>
      </c>
      <c r="V280" s="151">
        <v>-2148576</v>
      </c>
      <c r="W280" s="151">
        <v>0</v>
      </c>
      <c r="X280" s="151">
        <v>-4890976</v>
      </c>
      <c r="Y280" s="151">
        <v>-5446556.2960000001</v>
      </c>
      <c r="Z280" s="151">
        <v>-247224</v>
      </c>
      <c r="AA280" s="151">
        <v>-668148</v>
      </c>
      <c r="AB280" s="151">
        <v>-778833</v>
      </c>
      <c r="AC280" s="151">
        <v>-830272.64800000004</v>
      </c>
      <c r="AD280" s="151">
        <v>-78012</v>
      </c>
      <c r="AE280" s="151">
        <v>-126935</v>
      </c>
      <c r="AF280" s="151">
        <v>-133614</v>
      </c>
      <c r="AG280" s="151">
        <v>-24306331.631000001</v>
      </c>
      <c r="AH280" s="151">
        <v>0</v>
      </c>
      <c r="AI280" s="151">
        <v>0</v>
      </c>
      <c r="AJ280" s="151">
        <v>-8067738</v>
      </c>
      <c r="AK280" s="151">
        <v>-8069266.6179999998</v>
      </c>
      <c r="AL280" s="151">
        <v>0</v>
      </c>
      <c r="AM280" s="151">
        <v>0</v>
      </c>
      <c r="AN280" s="151">
        <v>0</v>
      </c>
      <c r="AO280" s="151">
        <v>-10246500</v>
      </c>
      <c r="AP280" s="151">
        <v>0</v>
      </c>
      <c r="AQ280" s="151">
        <v>0</v>
      </c>
      <c r="AR280" s="151">
        <v>-10279971</v>
      </c>
      <c r="AS280" s="151">
        <v>-20535811.460000001</v>
      </c>
      <c r="AT280" s="151">
        <v>0</v>
      </c>
      <c r="AU280" s="151">
        <v>0</v>
      </c>
      <c r="AV280" s="151">
        <v>-4023832</v>
      </c>
      <c r="AW280" s="151">
        <v>-4020000</v>
      </c>
      <c r="AX280" s="151">
        <v>-1960485</v>
      </c>
      <c r="AY280" s="151">
        <v>-1960229</v>
      </c>
      <c r="AZ280" s="151">
        <v>-23707229</v>
      </c>
      <c r="BA280" s="10"/>
      <c r="BB280" s="10"/>
      <c r="BC280" s="10"/>
      <c r="BD280" s="10"/>
      <c r="BE280" s="10"/>
      <c r="BF280" s="10"/>
      <c r="BG280" s="10"/>
      <c r="BH280" s="10"/>
      <c r="BI280" s="10"/>
      <c r="BJ280" s="10"/>
      <c r="BK280" s="10"/>
      <c r="BL280" s="10"/>
      <c r="BM280" s="10"/>
      <c r="BN280" s="10"/>
      <c r="BO280" s="10"/>
      <c r="BP280" s="10"/>
      <c r="BQ280" s="10"/>
      <c r="BR280" s="10"/>
      <c r="BS280" s="10"/>
    </row>
    <row r="281" spans="1:71" ht="16.5" hidden="1" customHeight="1" x14ac:dyDescent="0.3">
      <c r="A281" s="151" t="s">
        <v>872</v>
      </c>
      <c r="B281" s="151">
        <v>0</v>
      </c>
      <c r="C281" s="151">
        <v>0</v>
      </c>
      <c r="D281" s="151">
        <v>0</v>
      </c>
      <c r="E281" s="151">
        <v>0</v>
      </c>
      <c r="F281" s="151">
        <v>0</v>
      </c>
      <c r="G281" s="151">
        <v>0</v>
      </c>
      <c r="H281" s="151">
        <v>0</v>
      </c>
      <c r="I281" s="151">
        <v>-5848899</v>
      </c>
      <c r="J281" s="151">
        <v>-153547</v>
      </c>
      <c r="K281" s="151">
        <v>-1023415</v>
      </c>
      <c r="L281" s="151">
        <v>-1575238</v>
      </c>
      <c r="M281" s="151">
        <v>-2489223</v>
      </c>
      <c r="N281" s="151">
        <v>-192034</v>
      </c>
      <c r="O281" s="151">
        <v>0</v>
      </c>
      <c r="P281" s="151">
        <v>0</v>
      </c>
      <c r="Q281" s="151">
        <v>0</v>
      </c>
      <c r="R281" s="151">
        <v>0</v>
      </c>
      <c r="S281" s="151">
        <v>0</v>
      </c>
      <c r="T281" s="151">
        <v>0</v>
      </c>
      <c r="U281" s="151">
        <v>0</v>
      </c>
      <c r="V281" s="151">
        <v>0</v>
      </c>
      <c r="W281" s="151">
        <v>0</v>
      </c>
      <c r="X281" s="151">
        <v>0</v>
      </c>
      <c r="Y281" s="151">
        <v>0</v>
      </c>
      <c r="Z281" s="151">
        <v>0</v>
      </c>
      <c r="AA281" s="151">
        <v>0</v>
      </c>
      <c r="AB281" s="151">
        <v>0</v>
      </c>
      <c r="AC281" s="151">
        <v>0</v>
      </c>
      <c r="AD281" s="151">
        <v>0</v>
      </c>
      <c r="AE281" s="151">
        <v>0</v>
      </c>
      <c r="AF281" s="151">
        <v>-133614</v>
      </c>
      <c r="AG281" s="151">
        <v>0</v>
      </c>
      <c r="AH281" s="151">
        <v>0</v>
      </c>
      <c r="AI281" s="151">
        <v>0</v>
      </c>
      <c r="AJ281" s="151">
        <v>0</v>
      </c>
      <c r="AK281" s="151">
        <v>0</v>
      </c>
      <c r="AL281" s="151">
        <v>0</v>
      </c>
      <c r="AM281" s="151">
        <v>0</v>
      </c>
      <c r="AN281" s="151">
        <v>0</v>
      </c>
      <c r="AO281" s="151">
        <v>0</v>
      </c>
      <c r="AP281" s="151">
        <v>0</v>
      </c>
      <c r="AQ281" s="151">
        <v>0</v>
      </c>
      <c r="AR281" s="151">
        <v>-10279971</v>
      </c>
      <c r="AS281" s="151">
        <v>-20535811.460000001</v>
      </c>
      <c r="AT281" s="151">
        <v>0</v>
      </c>
      <c r="AU281" s="151">
        <v>0</v>
      </c>
      <c r="AV281" s="151">
        <v>-4023832</v>
      </c>
      <c r="AW281" s="151">
        <v>0</v>
      </c>
      <c r="AX281" s="151">
        <v>-1960485</v>
      </c>
      <c r="AY281" s="151">
        <v>-1960229</v>
      </c>
      <c r="AZ281" s="151">
        <v>-23707229</v>
      </c>
      <c r="BA281" s="10"/>
      <c r="BB281" s="10"/>
      <c r="BC281" s="10"/>
      <c r="BD281" s="10"/>
      <c r="BE281" s="10"/>
      <c r="BF281" s="10"/>
      <c r="BG281" s="10"/>
      <c r="BH281" s="10"/>
      <c r="BI281" s="10"/>
      <c r="BJ281" s="10"/>
      <c r="BK281" s="10"/>
      <c r="BL281" s="10"/>
      <c r="BM281" s="10"/>
      <c r="BN281" s="10"/>
      <c r="BO281" s="10"/>
      <c r="BP281" s="10"/>
      <c r="BQ281" s="10"/>
      <c r="BR281" s="10"/>
      <c r="BS281" s="10"/>
    </row>
    <row r="282" spans="1:71" ht="16.5" hidden="1" customHeight="1" x14ac:dyDescent="0.3">
      <c r="A282" s="151" t="s">
        <v>1180</v>
      </c>
      <c r="B282" s="151">
        <v>0</v>
      </c>
      <c r="C282" s="151">
        <v>0</v>
      </c>
      <c r="D282" s="151">
        <v>0</v>
      </c>
      <c r="E282" s="151">
        <v>0</v>
      </c>
      <c r="F282" s="151">
        <v>0</v>
      </c>
      <c r="G282" s="151">
        <v>0</v>
      </c>
      <c r="H282" s="151">
        <v>-5354730</v>
      </c>
      <c r="I282" s="151">
        <v>0</v>
      </c>
      <c r="J282" s="151">
        <v>0</v>
      </c>
      <c r="K282" s="151">
        <v>0</v>
      </c>
      <c r="L282" s="151">
        <v>0</v>
      </c>
      <c r="M282" s="151">
        <v>0</v>
      </c>
      <c r="N282" s="151">
        <v>0</v>
      </c>
      <c r="O282" s="151">
        <v>0</v>
      </c>
      <c r="P282" s="151">
        <v>0</v>
      </c>
      <c r="Q282" s="151">
        <v>0</v>
      </c>
      <c r="R282" s="151">
        <v>0</v>
      </c>
      <c r="S282" s="151">
        <v>0</v>
      </c>
      <c r="T282" s="151">
        <v>0</v>
      </c>
      <c r="U282" s="151">
        <v>0</v>
      </c>
      <c r="V282" s="151">
        <v>0</v>
      </c>
      <c r="W282" s="151">
        <v>-3732477</v>
      </c>
      <c r="X282" s="151">
        <v>0</v>
      </c>
      <c r="Y282" s="151">
        <v>0</v>
      </c>
      <c r="Z282" s="151">
        <v>0</v>
      </c>
      <c r="AA282" s="151">
        <v>0</v>
      </c>
      <c r="AB282" s="151">
        <v>0</v>
      </c>
      <c r="AC282" s="151">
        <v>0</v>
      </c>
      <c r="AD282" s="151">
        <v>0</v>
      </c>
      <c r="AE282" s="151">
        <v>0</v>
      </c>
      <c r="AF282" s="151">
        <v>0</v>
      </c>
      <c r="AG282" s="151">
        <v>0</v>
      </c>
      <c r="AH282" s="151">
        <v>0</v>
      </c>
      <c r="AI282" s="151">
        <v>0</v>
      </c>
      <c r="AJ282" s="151">
        <v>0</v>
      </c>
      <c r="AK282" s="151">
        <v>0</v>
      </c>
      <c r="AL282" s="151">
        <v>0</v>
      </c>
      <c r="AM282" s="151">
        <v>0</v>
      </c>
      <c r="AN282" s="151">
        <v>0</v>
      </c>
      <c r="AO282" s="151">
        <v>0</v>
      </c>
      <c r="AP282" s="151">
        <v>0</v>
      </c>
      <c r="AQ282" s="151">
        <v>0</v>
      </c>
      <c r="AR282" s="151">
        <v>0</v>
      </c>
      <c r="AS282" s="151">
        <v>0</v>
      </c>
      <c r="AT282" s="151">
        <v>0</v>
      </c>
      <c r="AU282" s="151">
        <v>0</v>
      </c>
      <c r="AV282" s="151">
        <v>0</v>
      </c>
      <c r="AW282" s="151">
        <v>0</v>
      </c>
      <c r="AX282" s="151">
        <v>0</v>
      </c>
      <c r="AY282" s="151">
        <v>0</v>
      </c>
      <c r="AZ282" s="151">
        <v>0</v>
      </c>
      <c r="BA282" s="10"/>
      <c r="BB282" s="10"/>
      <c r="BC282" s="10"/>
      <c r="BD282" s="10"/>
      <c r="BE282" s="10"/>
      <c r="BF282" s="10"/>
      <c r="BG282" s="10"/>
      <c r="BH282" s="10"/>
      <c r="BI282" s="10"/>
      <c r="BJ282" s="10"/>
      <c r="BK282" s="10"/>
      <c r="BL282" s="10"/>
      <c r="BM282" s="10"/>
      <c r="BN282" s="10"/>
      <c r="BO282" s="10"/>
      <c r="BP282" s="10"/>
      <c r="BQ282" s="10"/>
      <c r="BR282" s="10"/>
      <c r="BS282" s="10"/>
    </row>
    <row r="283" spans="1:71" ht="16.5" hidden="1" customHeight="1" x14ac:dyDescent="0.3">
      <c r="A283" s="151" t="s">
        <v>1181</v>
      </c>
      <c r="B283" s="151">
        <v>0</v>
      </c>
      <c r="C283" s="151">
        <v>0</v>
      </c>
      <c r="D283" s="151">
        <v>0</v>
      </c>
      <c r="E283" s="151">
        <v>0</v>
      </c>
      <c r="F283" s="151">
        <v>0</v>
      </c>
      <c r="G283" s="151">
        <v>0</v>
      </c>
      <c r="H283" s="151">
        <v>-5354730</v>
      </c>
      <c r="I283" s="151">
        <v>0</v>
      </c>
      <c r="J283" s="151">
        <v>0</v>
      </c>
      <c r="K283" s="151">
        <v>0</v>
      </c>
      <c r="L283" s="151">
        <v>0</v>
      </c>
      <c r="M283" s="151">
        <v>0</v>
      </c>
      <c r="N283" s="151">
        <v>0</v>
      </c>
      <c r="O283" s="151">
        <v>0</v>
      </c>
      <c r="P283" s="151">
        <v>0</v>
      </c>
      <c r="Q283" s="151">
        <v>0</v>
      </c>
      <c r="R283" s="151">
        <v>0</v>
      </c>
      <c r="S283" s="151">
        <v>0</v>
      </c>
      <c r="T283" s="151">
        <v>0</v>
      </c>
      <c r="U283" s="151">
        <v>0</v>
      </c>
      <c r="V283" s="151">
        <v>0</v>
      </c>
      <c r="W283" s="151">
        <v>-3732477</v>
      </c>
      <c r="X283" s="151">
        <v>0</v>
      </c>
      <c r="Y283" s="151">
        <v>0</v>
      </c>
      <c r="Z283" s="151">
        <v>0</v>
      </c>
      <c r="AA283" s="151">
        <v>0</v>
      </c>
      <c r="AB283" s="151">
        <v>0</v>
      </c>
      <c r="AC283" s="151">
        <v>0</v>
      </c>
      <c r="AD283" s="151">
        <v>0</v>
      </c>
      <c r="AE283" s="151">
        <v>0</v>
      </c>
      <c r="AF283" s="151">
        <v>0</v>
      </c>
      <c r="AG283" s="151">
        <v>0</v>
      </c>
      <c r="AH283" s="151">
        <v>0</v>
      </c>
      <c r="AI283" s="151">
        <v>0</v>
      </c>
      <c r="AJ283" s="151">
        <v>0</v>
      </c>
      <c r="AK283" s="151">
        <v>0</v>
      </c>
      <c r="AL283" s="151">
        <v>0</v>
      </c>
      <c r="AM283" s="151">
        <v>0</v>
      </c>
      <c r="AN283" s="151">
        <v>0</v>
      </c>
      <c r="AO283" s="151">
        <v>0</v>
      </c>
      <c r="AP283" s="151">
        <v>0</v>
      </c>
      <c r="AQ283" s="151">
        <v>0</v>
      </c>
      <c r="AR283" s="151">
        <v>0</v>
      </c>
      <c r="AS283" s="151">
        <v>0</v>
      </c>
      <c r="AT283" s="151">
        <v>0</v>
      </c>
      <c r="AU283" s="151">
        <v>0</v>
      </c>
      <c r="AV283" s="151">
        <v>0</v>
      </c>
      <c r="AW283" s="151">
        <v>0</v>
      </c>
      <c r="AX283" s="151">
        <v>0</v>
      </c>
      <c r="AY283" s="151">
        <v>0</v>
      </c>
      <c r="AZ283" s="151">
        <v>0</v>
      </c>
      <c r="BA283" s="10"/>
      <c r="BB283" s="10"/>
      <c r="BC283" s="10"/>
      <c r="BD283" s="10"/>
      <c r="BE283" s="10"/>
      <c r="BF283" s="10"/>
      <c r="BG283" s="10"/>
      <c r="BH283" s="10"/>
      <c r="BI283" s="10"/>
      <c r="BJ283" s="10"/>
      <c r="BK283" s="10"/>
      <c r="BL283" s="10"/>
      <c r="BM283" s="10"/>
      <c r="BN283" s="10"/>
      <c r="BO283" s="10"/>
      <c r="BP283" s="10"/>
      <c r="BQ283" s="10"/>
      <c r="BR283" s="10"/>
      <c r="BS283" s="10"/>
    </row>
    <row r="284" spans="1:71" ht="16.5" hidden="1" customHeight="1" x14ac:dyDescent="0.3">
      <c r="A284" s="151" t="s">
        <v>874</v>
      </c>
      <c r="B284" s="151">
        <v>0</v>
      </c>
      <c r="C284" s="151">
        <v>0</v>
      </c>
      <c r="D284" s="151">
        <v>0</v>
      </c>
      <c r="E284" s="151">
        <v>0</v>
      </c>
      <c r="F284" s="151">
        <v>0</v>
      </c>
      <c r="G284" s="151">
        <v>0</v>
      </c>
      <c r="H284" s="151">
        <v>0</v>
      </c>
      <c r="I284" s="151">
        <v>0</v>
      </c>
      <c r="J284" s="151">
        <v>0</v>
      </c>
      <c r="K284" s="151">
        <v>0</v>
      </c>
      <c r="L284" s="151">
        <v>0</v>
      </c>
      <c r="M284" s="151">
        <v>0</v>
      </c>
      <c r="N284" s="151">
        <v>0</v>
      </c>
      <c r="O284" s="151">
        <v>0</v>
      </c>
      <c r="P284" s="151">
        <v>0</v>
      </c>
      <c r="Q284" s="151">
        <v>0</v>
      </c>
      <c r="R284" s="151">
        <v>0</v>
      </c>
      <c r="S284" s="151">
        <v>0</v>
      </c>
      <c r="T284" s="151">
        <v>0</v>
      </c>
      <c r="U284" s="151">
        <v>0</v>
      </c>
      <c r="V284" s="151">
        <v>0</v>
      </c>
      <c r="W284" s="151">
        <v>0</v>
      </c>
      <c r="X284" s="151">
        <v>0</v>
      </c>
      <c r="Y284" s="151">
        <v>0</v>
      </c>
      <c r="Z284" s="151">
        <v>0</v>
      </c>
      <c r="AA284" s="151">
        <v>10000</v>
      </c>
      <c r="AB284" s="151">
        <v>10000</v>
      </c>
      <c r="AC284" s="151">
        <v>10000</v>
      </c>
      <c r="AD284" s="151">
        <v>0</v>
      </c>
      <c r="AE284" s="151">
        <v>0</v>
      </c>
      <c r="AF284" s="151">
        <v>40000</v>
      </c>
      <c r="AG284" s="151">
        <v>40000</v>
      </c>
      <c r="AH284" s="151">
        <v>0</v>
      </c>
      <c r="AI284" s="151">
        <v>0</v>
      </c>
      <c r="AJ284" s="151">
        <v>0</v>
      </c>
      <c r="AK284" s="151">
        <v>0</v>
      </c>
      <c r="AL284" s="151">
        <v>0</v>
      </c>
      <c r="AM284" s="151">
        <v>0</v>
      </c>
      <c r="AN284" s="151">
        <v>0</v>
      </c>
      <c r="AO284" s="151">
        <v>0</v>
      </c>
      <c r="AP284" s="151">
        <v>0</v>
      </c>
      <c r="AQ284" s="151">
        <v>0</v>
      </c>
      <c r="AR284" s="151">
        <v>0</v>
      </c>
      <c r="AS284" s="151">
        <v>0</v>
      </c>
      <c r="AT284" s="151">
        <v>0</v>
      </c>
      <c r="AU284" s="151">
        <v>7800</v>
      </c>
      <c r="AV284" s="151">
        <v>7800</v>
      </c>
      <c r="AW284" s="151">
        <v>7799.9740000000002</v>
      </c>
      <c r="AX284" s="151">
        <v>0</v>
      </c>
      <c r="AY284" s="151">
        <v>9000</v>
      </c>
      <c r="AZ284" s="151">
        <v>9000</v>
      </c>
      <c r="BA284" s="10"/>
      <c r="BB284" s="10"/>
      <c r="BC284" s="10"/>
      <c r="BD284" s="10"/>
      <c r="BE284" s="10"/>
      <c r="BF284" s="10"/>
      <c r="BG284" s="10"/>
      <c r="BH284" s="10"/>
      <c r="BI284" s="10"/>
      <c r="BJ284" s="10"/>
      <c r="BK284" s="10"/>
      <c r="BL284" s="10"/>
      <c r="BM284" s="10"/>
      <c r="BN284" s="10"/>
      <c r="BO284" s="10"/>
      <c r="BP284" s="10"/>
      <c r="BQ284" s="10"/>
      <c r="BR284" s="10"/>
      <c r="BS284" s="10"/>
    </row>
    <row r="285" spans="1:71" ht="16.5" hidden="1" customHeight="1" x14ac:dyDescent="0.3">
      <c r="A285" s="151" t="s">
        <v>860</v>
      </c>
      <c r="B285" s="151">
        <v>0</v>
      </c>
      <c r="C285" s="151">
        <v>0</v>
      </c>
      <c r="D285" s="151">
        <v>0</v>
      </c>
      <c r="E285" s="151">
        <v>0</v>
      </c>
      <c r="F285" s="151">
        <v>0</v>
      </c>
      <c r="G285" s="151">
        <v>157151</v>
      </c>
      <c r="H285" s="151">
        <v>236280</v>
      </c>
      <c r="I285" s="151">
        <v>310108</v>
      </c>
      <c r="J285" s="151">
        <v>84883</v>
      </c>
      <c r="K285" s="151">
        <v>181462</v>
      </c>
      <c r="L285" s="151">
        <v>264705</v>
      </c>
      <c r="M285" s="151">
        <v>378656</v>
      </c>
      <c r="N285" s="151">
        <v>90631</v>
      </c>
      <c r="O285" s="151">
        <v>245071</v>
      </c>
      <c r="P285" s="151">
        <v>437111</v>
      </c>
      <c r="Q285" s="151">
        <v>619822.94999999995</v>
      </c>
      <c r="R285" s="151">
        <v>136450</v>
      </c>
      <c r="S285" s="151">
        <v>346383</v>
      </c>
      <c r="T285" s="151">
        <v>606292</v>
      </c>
      <c r="U285" s="151">
        <v>746495.27500000002</v>
      </c>
      <c r="V285" s="151">
        <v>156271</v>
      </c>
      <c r="W285" s="151">
        <v>321617</v>
      </c>
      <c r="X285" s="151">
        <v>464703</v>
      </c>
      <c r="Y285" s="151">
        <v>558886.73</v>
      </c>
      <c r="Z285" s="151">
        <v>78018</v>
      </c>
      <c r="AA285" s="151">
        <v>159994</v>
      </c>
      <c r="AB285" s="151">
        <v>290457</v>
      </c>
      <c r="AC285" s="151">
        <v>372803.49699999997</v>
      </c>
      <c r="AD285" s="151">
        <v>97896</v>
      </c>
      <c r="AE285" s="151">
        <v>178204</v>
      </c>
      <c r="AF285" s="151">
        <v>238887</v>
      </c>
      <c r="AG285" s="151">
        <v>282277.603</v>
      </c>
      <c r="AH285" s="151">
        <v>46549</v>
      </c>
      <c r="AI285" s="151">
        <v>100577</v>
      </c>
      <c r="AJ285" s="151">
        <v>157410</v>
      </c>
      <c r="AK285" s="151">
        <v>215749.753</v>
      </c>
      <c r="AL285" s="151">
        <v>42028</v>
      </c>
      <c r="AM285" s="151">
        <v>82188</v>
      </c>
      <c r="AN285" s="151">
        <v>121346</v>
      </c>
      <c r="AO285" s="151">
        <v>169264.03200000001</v>
      </c>
      <c r="AP285" s="151">
        <v>55065</v>
      </c>
      <c r="AQ285" s="151">
        <v>96996</v>
      </c>
      <c r="AR285" s="151">
        <v>135498</v>
      </c>
      <c r="AS285" s="151">
        <v>173093.61</v>
      </c>
      <c r="AT285" s="151">
        <v>36194</v>
      </c>
      <c r="AU285" s="151">
        <v>83181</v>
      </c>
      <c r="AV285" s="151">
        <v>98920</v>
      </c>
      <c r="AW285" s="151">
        <v>188219.05300000001</v>
      </c>
      <c r="AX285" s="151">
        <v>19161</v>
      </c>
      <c r="AY285" s="151">
        <v>196681</v>
      </c>
      <c r="AZ285" s="151">
        <v>201386</v>
      </c>
      <c r="BA285" s="10"/>
      <c r="BB285" s="10"/>
      <c r="BC285" s="10"/>
      <c r="BD285" s="10"/>
      <c r="BE285" s="10"/>
      <c r="BF285" s="10"/>
      <c r="BG285" s="10"/>
      <c r="BH285" s="10"/>
      <c r="BI285" s="10"/>
      <c r="BJ285" s="10"/>
      <c r="BK285" s="10"/>
      <c r="BL285" s="10"/>
      <c r="BM285" s="10"/>
      <c r="BN285" s="10"/>
      <c r="BO285" s="10"/>
      <c r="BP285" s="10"/>
      <c r="BQ285" s="10"/>
      <c r="BR285" s="10"/>
      <c r="BS285" s="10"/>
    </row>
    <row r="286" spans="1:71" ht="16.5" hidden="1" customHeight="1" x14ac:dyDescent="0.3">
      <c r="A286" s="151" t="s">
        <v>875</v>
      </c>
      <c r="B286" s="151">
        <v>58699</v>
      </c>
      <c r="C286" s="151">
        <v>140111</v>
      </c>
      <c r="D286" s="151">
        <v>249943</v>
      </c>
      <c r="E286" s="151">
        <v>-9501045</v>
      </c>
      <c r="F286" s="151">
        <v>72821</v>
      </c>
      <c r="G286" s="151">
        <v>0</v>
      </c>
      <c r="H286" s="151">
        <v>0</v>
      </c>
      <c r="I286" s="151">
        <v>0</v>
      </c>
      <c r="J286" s="151">
        <v>0</v>
      </c>
      <c r="K286" s="151">
        <v>0</v>
      </c>
      <c r="L286" s="151">
        <v>0</v>
      </c>
      <c r="M286" s="151">
        <v>0</v>
      </c>
      <c r="N286" s="151">
        <v>0</v>
      </c>
      <c r="O286" s="151">
        <v>0</v>
      </c>
      <c r="P286" s="151">
        <v>0</v>
      </c>
      <c r="Q286" s="151">
        <v>0</v>
      </c>
      <c r="R286" s="151">
        <v>0</v>
      </c>
      <c r="S286" s="151">
        <v>0</v>
      </c>
      <c r="T286" s="151">
        <v>0</v>
      </c>
      <c r="U286" s="151">
        <v>0</v>
      </c>
      <c r="V286" s="151">
        <v>0</v>
      </c>
      <c r="W286" s="151">
        <v>0</v>
      </c>
      <c r="X286" s="151">
        <v>0</v>
      </c>
      <c r="Y286" s="151">
        <v>0</v>
      </c>
      <c r="Z286" s="151">
        <v>74646</v>
      </c>
      <c r="AA286" s="151">
        <v>0</v>
      </c>
      <c r="AB286" s="151">
        <v>0</v>
      </c>
      <c r="AC286" s="151">
        <v>-3656250</v>
      </c>
      <c r="AD286" s="151">
        <v>0</v>
      </c>
      <c r="AE286" s="151">
        <v>0</v>
      </c>
      <c r="AF286" s="151">
        <v>0</v>
      </c>
      <c r="AG286" s="151">
        <v>0</v>
      </c>
      <c r="AH286" s="151">
        <v>0</v>
      </c>
      <c r="AI286" s="151">
        <v>-8067738</v>
      </c>
      <c r="AJ286" s="151">
        <v>0</v>
      </c>
      <c r="AK286" s="151">
        <v>0</v>
      </c>
      <c r="AL286" s="151">
        <v>0</v>
      </c>
      <c r="AM286" s="151">
        <v>0</v>
      </c>
      <c r="AN286" s="151">
        <v>0</v>
      </c>
      <c r="AO286" s="151">
        <v>0</v>
      </c>
      <c r="AP286" s="151">
        <v>0</v>
      </c>
      <c r="AQ286" s="151">
        <v>0</v>
      </c>
      <c r="AR286" s="151">
        <v>0</v>
      </c>
      <c r="AS286" s="151">
        <v>0</v>
      </c>
      <c r="AT286" s="151">
        <v>0</v>
      </c>
      <c r="AU286" s="151">
        <v>0</v>
      </c>
      <c r="AV286" s="151">
        <v>0</v>
      </c>
      <c r="AW286" s="151">
        <v>0</v>
      </c>
      <c r="AX286" s="151">
        <v>0</v>
      </c>
      <c r="AY286" s="151">
        <v>0</v>
      </c>
      <c r="AZ286" s="151">
        <v>0</v>
      </c>
      <c r="BA286" s="10"/>
      <c r="BB286" s="10"/>
      <c r="BC286" s="10"/>
      <c r="BD286" s="10"/>
      <c r="BE286" s="10"/>
      <c r="BF286" s="10"/>
      <c r="BG286" s="10"/>
      <c r="BH286" s="10"/>
      <c r="BI286" s="10"/>
      <c r="BJ286" s="10"/>
      <c r="BK286" s="10"/>
      <c r="BL286" s="10"/>
      <c r="BM286" s="10"/>
      <c r="BN286" s="10"/>
      <c r="BO286" s="10"/>
      <c r="BP286" s="10"/>
      <c r="BQ286" s="10"/>
      <c r="BR286" s="10"/>
      <c r="BS286" s="10"/>
    </row>
    <row r="287" spans="1:71" ht="16.5" hidden="1" customHeight="1" x14ac:dyDescent="0.3">
      <c r="A287" s="151" t="s">
        <v>876</v>
      </c>
      <c r="B287" s="151">
        <v>-3786267</v>
      </c>
      <c r="C287" s="151">
        <v>-5894365</v>
      </c>
      <c r="D287" s="151">
        <v>-8605663</v>
      </c>
      <c r="E287" s="151">
        <v>-12359105</v>
      </c>
      <c r="F287" s="151">
        <v>-2957529</v>
      </c>
      <c r="G287" s="151">
        <v>-5692718</v>
      </c>
      <c r="H287" s="151">
        <v>-8080188</v>
      </c>
      <c r="I287" s="151">
        <v>-12592383</v>
      </c>
      <c r="J287" s="151">
        <v>-2721054</v>
      </c>
      <c r="K287" s="151">
        <v>-4687818</v>
      </c>
      <c r="L287" s="151">
        <v>-6178629</v>
      </c>
      <c r="M287" s="151">
        <v>-5799474</v>
      </c>
      <c r="N287" s="151">
        <v>3383776</v>
      </c>
      <c r="O287" s="151">
        <v>1836399</v>
      </c>
      <c r="P287" s="151">
        <v>326460</v>
      </c>
      <c r="Q287" s="151">
        <v>-1580954.83</v>
      </c>
      <c r="R287" s="151">
        <v>-1876246</v>
      </c>
      <c r="S287" s="151">
        <v>-9725762</v>
      </c>
      <c r="T287" s="151">
        <v>-7838916</v>
      </c>
      <c r="U287" s="151">
        <v>-16758508.138</v>
      </c>
      <c r="V287" s="151">
        <v>-5758443</v>
      </c>
      <c r="W287" s="151">
        <v>-11762471</v>
      </c>
      <c r="X287" s="151">
        <v>-18687591</v>
      </c>
      <c r="Y287" s="151">
        <v>-28116617.484999999</v>
      </c>
      <c r="Z287" s="151">
        <v>-7859303</v>
      </c>
      <c r="AA287" s="151">
        <v>-15218713</v>
      </c>
      <c r="AB287" s="151">
        <v>-25377340</v>
      </c>
      <c r="AC287" s="151">
        <v>-35823901.545999996</v>
      </c>
      <c r="AD287" s="151">
        <v>-7071337</v>
      </c>
      <c r="AE287" s="151">
        <v>-15854654</v>
      </c>
      <c r="AF287" s="151">
        <v>-23308901</v>
      </c>
      <c r="AG287" s="151">
        <v>-54755745.619000003</v>
      </c>
      <c r="AH287" s="151">
        <v>-11805711</v>
      </c>
      <c r="AI287" s="151">
        <v>-31477218</v>
      </c>
      <c r="AJ287" s="151">
        <v>-44619790</v>
      </c>
      <c r="AK287" s="151">
        <v>-55101546.43</v>
      </c>
      <c r="AL287" s="151">
        <v>-11507730</v>
      </c>
      <c r="AM287" s="151">
        <v>-22797092</v>
      </c>
      <c r="AN287" s="151">
        <v>-33637638</v>
      </c>
      <c r="AO287" s="151">
        <v>-51108994.799999997</v>
      </c>
      <c r="AP287" s="151">
        <v>-10265089</v>
      </c>
      <c r="AQ287" s="151">
        <v>-14831625</v>
      </c>
      <c r="AR287" s="151">
        <v>-30061854</v>
      </c>
      <c r="AS287" s="151">
        <v>-43876754</v>
      </c>
      <c r="AT287" s="151">
        <v>-3068033</v>
      </c>
      <c r="AU287" s="151">
        <v>-9316286</v>
      </c>
      <c r="AV287" s="151">
        <v>-19681198</v>
      </c>
      <c r="AW287" s="151">
        <v>-26784352.964000002</v>
      </c>
      <c r="AX287" s="151">
        <v>-8058953</v>
      </c>
      <c r="AY287" s="151">
        <v>-14632011</v>
      </c>
      <c r="AZ287" s="151">
        <v>-41756505</v>
      </c>
      <c r="BA287" s="10"/>
      <c r="BB287" s="10"/>
      <c r="BC287" s="10"/>
      <c r="BD287" s="10"/>
      <c r="BE287" s="10"/>
      <c r="BF287" s="10"/>
      <c r="BG287" s="10"/>
      <c r="BH287" s="10"/>
      <c r="BI287" s="10"/>
      <c r="BJ287" s="10"/>
      <c r="BK287" s="10"/>
      <c r="BL287" s="10"/>
      <c r="BM287" s="10"/>
      <c r="BN287" s="10"/>
      <c r="BO287" s="10"/>
      <c r="BP287" s="10"/>
      <c r="BQ287" s="10"/>
      <c r="BR287" s="10"/>
      <c r="BS287" s="10"/>
    </row>
    <row r="288" spans="1:71" ht="16.5" hidden="1" customHeight="1" x14ac:dyDescent="0.3">
      <c r="A288" s="151"/>
      <c r="B288" s="151"/>
      <c r="C288" s="151"/>
      <c r="D288" s="151"/>
      <c r="E288" s="151"/>
      <c r="F288" s="151"/>
      <c r="G288" s="151"/>
      <c r="H288" s="151"/>
      <c r="I288" s="151"/>
      <c r="J288" s="151"/>
      <c r="K288" s="151"/>
      <c r="L288" s="151"/>
      <c r="M288" s="151"/>
      <c r="N288" s="151"/>
      <c r="O288" s="151"/>
      <c r="P288" s="151"/>
      <c r="Q288" s="151"/>
      <c r="R288" s="151"/>
      <c r="S288" s="151"/>
      <c r="T288" s="151"/>
      <c r="U288" s="151"/>
      <c r="V288" s="151"/>
      <c r="W288" s="151"/>
      <c r="X288" s="151"/>
      <c r="Y288" s="151"/>
      <c r="Z288" s="151"/>
      <c r="AA288" s="151"/>
      <c r="AB288" s="151"/>
      <c r="AC288" s="151"/>
      <c r="AD288" s="151"/>
      <c r="AE288" s="151"/>
      <c r="AF288" s="151"/>
      <c r="AG288" s="151"/>
      <c r="AH288" s="151"/>
      <c r="AI288" s="151"/>
      <c r="AJ288" s="151"/>
      <c r="AK288" s="151"/>
      <c r="AL288" s="151"/>
      <c r="AM288" s="151"/>
      <c r="AN288" s="151"/>
      <c r="AO288" s="151"/>
      <c r="AP288" s="151"/>
      <c r="AQ288" s="151"/>
      <c r="AR288" s="151"/>
      <c r="AS288" s="151"/>
      <c r="AT288" s="151"/>
      <c r="AU288" s="151"/>
      <c r="AV288" s="151"/>
      <c r="AW288" s="151"/>
      <c r="AX288" s="151"/>
      <c r="AY288" s="151"/>
      <c r="AZ288" s="151"/>
      <c r="BA288" s="10"/>
      <c r="BB288" s="10"/>
      <c r="BC288" s="10"/>
      <c r="BD288" s="10"/>
      <c r="BE288" s="10"/>
      <c r="BF288" s="10"/>
      <c r="BG288" s="10"/>
      <c r="BH288" s="10"/>
      <c r="BI288" s="10"/>
      <c r="BJ288" s="10"/>
      <c r="BK288" s="10"/>
      <c r="BL288" s="10"/>
      <c r="BM288" s="10"/>
      <c r="BN288" s="10"/>
      <c r="BO288" s="10"/>
      <c r="BP288" s="10"/>
      <c r="BQ288" s="10"/>
      <c r="BR288" s="10"/>
      <c r="BS288" s="10"/>
    </row>
    <row r="289" spans="1:71" ht="16.5" hidden="1" customHeight="1" x14ac:dyDescent="0.3">
      <c r="A289" s="151" t="s">
        <v>877</v>
      </c>
      <c r="B289" s="151"/>
      <c r="C289" s="151"/>
      <c r="D289" s="151"/>
      <c r="E289" s="151"/>
      <c r="F289" s="151"/>
      <c r="G289" s="151"/>
      <c r="H289" s="151"/>
      <c r="I289" s="151"/>
      <c r="J289" s="151"/>
      <c r="K289" s="151"/>
      <c r="L289" s="151"/>
      <c r="M289" s="151"/>
      <c r="N289" s="151"/>
      <c r="O289" s="151"/>
      <c r="P289" s="151"/>
      <c r="Q289" s="151"/>
      <c r="R289" s="151"/>
      <c r="S289" s="151"/>
      <c r="T289" s="151"/>
      <c r="U289" s="151"/>
      <c r="V289" s="151"/>
      <c r="W289" s="151"/>
      <c r="X289" s="151"/>
      <c r="Y289" s="151"/>
      <c r="Z289" s="151"/>
      <c r="AA289" s="151"/>
      <c r="AB289" s="151"/>
      <c r="AC289" s="151"/>
      <c r="AD289" s="151"/>
      <c r="AE289" s="151"/>
      <c r="AF289" s="151"/>
      <c r="AG289" s="151"/>
      <c r="AH289" s="151"/>
      <c r="AI289" s="151"/>
      <c r="AJ289" s="151"/>
      <c r="AK289" s="151"/>
      <c r="AL289" s="151"/>
      <c r="AM289" s="151"/>
      <c r="AN289" s="151"/>
      <c r="AO289" s="151"/>
      <c r="AP289" s="151"/>
      <c r="AQ289" s="151"/>
      <c r="AR289" s="151"/>
      <c r="AS289" s="151"/>
      <c r="AT289" s="151"/>
      <c r="AU289" s="151"/>
      <c r="AV289" s="151"/>
      <c r="AW289" s="151"/>
      <c r="AX289" s="151"/>
      <c r="AY289" s="151"/>
      <c r="AZ289" s="151"/>
      <c r="BA289" s="10"/>
      <c r="BB289" s="10"/>
      <c r="BC289" s="10"/>
      <c r="BD289" s="10"/>
      <c r="BE289" s="10"/>
      <c r="BF289" s="10"/>
      <c r="BG289" s="10"/>
      <c r="BH289" s="10"/>
      <c r="BI289" s="10"/>
      <c r="BJ289" s="10"/>
      <c r="BK289" s="10"/>
      <c r="BL289" s="10"/>
      <c r="BM289" s="10"/>
      <c r="BN289" s="10"/>
      <c r="BO289" s="10"/>
      <c r="BP289" s="10"/>
      <c r="BQ289" s="10"/>
      <c r="BR289" s="10"/>
      <c r="BS289" s="10"/>
    </row>
    <row r="290" spans="1:71" ht="16.5" hidden="1" customHeight="1" x14ac:dyDescent="0.3">
      <c r="A290" s="151" t="s">
        <v>878</v>
      </c>
      <c r="B290" s="151">
        <v>0</v>
      </c>
      <c r="C290" s="151">
        <v>0</v>
      </c>
      <c r="D290" s="151">
        <v>0</v>
      </c>
      <c r="E290" s="151">
        <v>0</v>
      </c>
      <c r="F290" s="151">
        <v>0</v>
      </c>
      <c r="G290" s="151">
        <v>0</v>
      </c>
      <c r="H290" s="151">
        <v>0</v>
      </c>
      <c r="I290" s="151">
        <v>0</v>
      </c>
      <c r="J290" s="151">
        <v>0</v>
      </c>
      <c r="K290" s="151">
        <v>0</v>
      </c>
      <c r="L290" s="151">
        <v>0</v>
      </c>
      <c r="M290" s="151">
        <v>0</v>
      </c>
      <c r="N290" s="151">
        <v>0</v>
      </c>
      <c r="O290" s="151">
        <v>0</v>
      </c>
      <c r="P290" s="151">
        <v>0</v>
      </c>
      <c r="Q290" s="151">
        <v>0</v>
      </c>
      <c r="R290" s="151">
        <v>0</v>
      </c>
      <c r="S290" s="151">
        <v>0</v>
      </c>
      <c r="T290" s="151">
        <v>0</v>
      </c>
      <c r="U290" s="151">
        <v>0</v>
      </c>
      <c r="V290" s="151">
        <v>0</v>
      </c>
      <c r="W290" s="151">
        <v>0</v>
      </c>
      <c r="X290" s="151">
        <v>5000000</v>
      </c>
      <c r="Y290" s="151">
        <v>4000000</v>
      </c>
      <c r="Z290" s="151">
        <v>0</v>
      </c>
      <c r="AA290" s="151">
        <v>-4000000</v>
      </c>
      <c r="AB290" s="151">
        <v>-1000000</v>
      </c>
      <c r="AC290" s="151">
        <v>-4000000</v>
      </c>
      <c r="AD290" s="151">
        <v>0</v>
      </c>
      <c r="AE290" s="151">
        <v>0</v>
      </c>
      <c r="AF290" s="151">
        <v>10500000</v>
      </c>
      <c r="AG290" s="151">
        <v>8500000</v>
      </c>
      <c r="AH290" s="151">
        <v>-2000000</v>
      </c>
      <c r="AI290" s="151">
        <v>2690000</v>
      </c>
      <c r="AJ290" s="151">
        <v>12290000</v>
      </c>
      <c r="AK290" s="151">
        <v>700000</v>
      </c>
      <c r="AL290" s="151">
        <v>0</v>
      </c>
      <c r="AM290" s="151">
        <v>-200000</v>
      </c>
      <c r="AN290" s="151">
        <v>2800000</v>
      </c>
      <c r="AO290" s="151">
        <v>-2700000</v>
      </c>
      <c r="AP290" s="151">
        <v>-6700000</v>
      </c>
      <c r="AQ290" s="151">
        <v>-4700000</v>
      </c>
      <c r="AR290" s="151">
        <v>1300000</v>
      </c>
      <c r="AS290" s="151">
        <v>-850000</v>
      </c>
      <c r="AT290" s="151">
        <v>-5900000</v>
      </c>
      <c r="AU290" s="151">
        <v>-5900000</v>
      </c>
      <c r="AV290" s="151">
        <v>-4900000</v>
      </c>
      <c r="AW290" s="151">
        <v>-5900000</v>
      </c>
      <c r="AX290" s="151">
        <v>0</v>
      </c>
      <c r="AY290" s="151">
        <v>0</v>
      </c>
      <c r="AZ290" s="151">
        <v>3900000</v>
      </c>
      <c r="BA290" s="10"/>
      <c r="BB290" s="10"/>
      <c r="BC290" s="10"/>
      <c r="BD290" s="10"/>
      <c r="BE290" s="10"/>
      <c r="BF290" s="10"/>
      <c r="BG290" s="10"/>
      <c r="BH290" s="10"/>
      <c r="BI290" s="10"/>
      <c r="BJ290" s="10"/>
      <c r="BK290" s="10"/>
      <c r="BL290" s="10"/>
      <c r="BM290" s="10"/>
      <c r="BN290" s="10"/>
      <c r="BO290" s="10"/>
      <c r="BP290" s="10"/>
      <c r="BQ290" s="10"/>
      <c r="BR290" s="10"/>
      <c r="BS290" s="10"/>
    </row>
    <row r="291" spans="1:71" ht="16.5" hidden="1" customHeight="1" x14ac:dyDescent="0.3">
      <c r="A291" s="151" t="s">
        <v>879</v>
      </c>
      <c r="B291" s="151">
        <v>-3500000</v>
      </c>
      <c r="C291" s="151">
        <v>-3500000</v>
      </c>
      <c r="D291" s="151">
        <v>-3500000</v>
      </c>
      <c r="E291" s="151">
        <v>-3500000</v>
      </c>
      <c r="F291" s="151">
        <v>0</v>
      </c>
      <c r="G291" s="151">
        <v>0</v>
      </c>
      <c r="H291" s="151">
        <v>0</v>
      </c>
      <c r="I291" s="151">
        <v>0</v>
      </c>
      <c r="J291" s="151">
        <v>0</v>
      </c>
      <c r="K291" s="151">
        <v>0</v>
      </c>
      <c r="L291" s="151">
        <v>0</v>
      </c>
      <c r="M291" s="151">
        <v>0</v>
      </c>
      <c r="N291" s="151">
        <v>0</v>
      </c>
      <c r="O291" s="151">
        <v>0</v>
      </c>
      <c r="P291" s="151">
        <v>0</v>
      </c>
      <c r="Q291" s="151">
        <v>0</v>
      </c>
      <c r="R291" s="151">
        <v>0</v>
      </c>
      <c r="S291" s="151">
        <v>1130176</v>
      </c>
      <c r="T291" s="151">
        <v>-2012948</v>
      </c>
      <c r="U291" s="151">
        <v>0</v>
      </c>
      <c r="V291" s="151">
        <v>3812480</v>
      </c>
      <c r="W291" s="151">
        <v>0</v>
      </c>
      <c r="X291" s="151">
        <v>0</v>
      </c>
      <c r="Y291" s="151">
        <v>0</v>
      </c>
      <c r="Z291" s="151">
        <v>0</v>
      </c>
      <c r="AA291" s="151">
        <v>0</v>
      </c>
      <c r="AB291" s="151">
        <v>0</v>
      </c>
      <c r="AC291" s="151">
        <v>0</v>
      </c>
      <c r="AD291" s="151">
        <v>0</v>
      </c>
      <c r="AE291" s="151">
        <v>0</v>
      </c>
      <c r="AF291" s="151">
        <v>0</v>
      </c>
      <c r="AG291" s="151">
        <v>0</v>
      </c>
      <c r="AH291" s="151">
        <v>-653556</v>
      </c>
      <c r="AI291" s="151">
        <v>0</v>
      </c>
      <c r="AJ291" s="151">
        <v>-5550187</v>
      </c>
      <c r="AK291" s="151">
        <v>-7699136.051</v>
      </c>
      <c r="AL291" s="151">
        <v>-9200000</v>
      </c>
      <c r="AM291" s="151">
        <v>-1293830</v>
      </c>
      <c r="AN291" s="151">
        <v>-1947386</v>
      </c>
      <c r="AO291" s="151">
        <v>14117014.27</v>
      </c>
      <c r="AP291" s="151">
        <v>0</v>
      </c>
      <c r="AQ291" s="151">
        <v>0</v>
      </c>
      <c r="AR291" s="151">
        <v>0</v>
      </c>
      <c r="AS291" s="151">
        <v>0</v>
      </c>
      <c r="AT291" s="151">
        <v>0</v>
      </c>
      <c r="AU291" s="151">
        <v>-5789300</v>
      </c>
      <c r="AV291" s="151">
        <v>-7189300</v>
      </c>
      <c r="AW291" s="151">
        <v>-9153580</v>
      </c>
      <c r="AX291" s="151">
        <v>0</v>
      </c>
      <c r="AY291" s="151">
        <v>0</v>
      </c>
      <c r="AZ291" s="151">
        <v>-4514280</v>
      </c>
      <c r="BA291" s="10"/>
      <c r="BB291" s="10"/>
      <c r="BC291" s="10"/>
      <c r="BD291" s="10"/>
      <c r="BE291" s="10"/>
      <c r="BF291" s="10"/>
      <c r="BG291" s="10"/>
      <c r="BH291" s="10"/>
      <c r="BI291" s="10"/>
      <c r="BJ291" s="10"/>
      <c r="BK291" s="10"/>
      <c r="BL291" s="10"/>
      <c r="BM291" s="10"/>
      <c r="BN291" s="10"/>
      <c r="BO291" s="10"/>
      <c r="BP291" s="10"/>
      <c r="BQ291" s="10"/>
      <c r="BR291" s="10"/>
      <c r="BS291" s="10"/>
    </row>
    <row r="292" spans="1:71" ht="16.5" hidden="1" customHeight="1" x14ac:dyDescent="0.3">
      <c r="A292" s="151" t="s">
        <v>880</v>
      </c>
      <c r="B292" s="151">
        <v>0</v>
      </c>
      <c r="C292" s="151">
        <v>0</v>
      </c>
      <c r="D292" s="151">
        <v>0</v>
      </c>
      <c r="E292" s="151">
        <v>0</v>
      </c>
      <c r="F292" s="151">
        <v>0</v>
      </c>
      <c r="G292" s="151">
        <v>0</v>
      </c>
      <c r="H292" s="151">
        <v>0</v>
      </c>
      <c r="I292" s="151">
        <v>0</v>
      </c>
      <c r="J292" s="151">
        <v>0</v>
      </c>
      <c r="K292" s="151">
        <v>0</v>
      </c>
      <c r="L292" s="151">
        <v>0</v>
      </c>
      <c r="M292" s="151">
        <v>0</v>
      </c>
      <c r="N292" s="151">
        <v>0</v>
      </c>
      <c r="O292" s="151">
        <v>0</v>
      </c>
      <c r="P292" s="151">
        <v>0</v>
      </c>
      <c r="Q292" s="151">
        <v>0</v>
      </c>
      <c r="R292" s="151">
        <v>0</v>
      </c>
      <c r="S292" s="151">
        <v>1373250</v>
      </c>
      <c r="T292" s="151">
        <v>3230126</v>
      </c>
      <c r="U292" s="151">
        <v>0</v>
      </c>
      <c r="V292" s="151">
        <v>3812480</v>
      </c>
      <c r="W292" s="151">
        <v>0</v>
      </c>
      <c r="X292" s="151">
        <v>0</v>
      </c>
      <c r="Y292" s="151">
        <v>0</v>
      </c>
      <c r="Z292" s="151">
        <v>0</v>
      </c>
      <c r="AA292" s="151">
        <v>0</v>
      </c>
      <c r="AB292" s="151">
        <v>0</v>
      </c>
      <c r="AC292" s="151">
        <v>0</v>
      </c>
      <c r="AD292" s="151">
        <v>0</v>
      </c>
      <c r="AE292" s="151">
        <v>0</v>
      </c>
      <c r="AF292" s="151">
        <v>0</v>
      </c>
      <c r="AG292" s="151">
        <v>0</v>
      </c>
      <c r="AH292" s="151">
        <v>0</v>
      </c>
      <c r="AI292" s="151">
        <v>0</v>
      </c>
      <c r="AJ292" s="151">
        <v>0</v>
      </c>
      <c r="AK292" s="151">
        <v>0</v>
      </c>
      <c r="AL292" s="151">
        <v>0</v>
      </c>
      <c r="AM292" s="151">
        <v>0</v>
      </c>
      <c r="AN292" s="151">
        <v>0</v>
      </c>
      <c r="AO292" s="151">
        <v>16307475</v>
      </c>
      <c r="AP292" s="151">
        <v>0</v>
      </c>
      <c r="AQ292" s="151">
        <v>0</v>
      </c>
      <c r="AR292" s="151">
        <v>0</v>
      </c>
      <c r="AS292" s="151">
        <v>0</v>
      </c>
      <c r="AT292" s="151">
        <v>0</v>
      </c>
      <c r="AU292" s="151">
        <v>2000000</v>
      </c>
      <c r="AV292" s="151">
        <v>2000000</v>
      </c>
      <c r="AW292" s="151">
        <v>2000000</v>
      </c>
      <c r="AX292" s="151">
        <v>0</v>
      </c>
      <c r="AY292" s="151">
        <v>0</v>
      </c>
      <c r="AZ292" s="151">
        <v>5000000</v>
      </c>
      <c r="BA292" s="10"/>
      <c r="BB292" s="10"/>
      <c r="BC292" s="10"/>
      <c r="BD292" s="10"/>
      <c r="BE292" s="10"/>
      <c r="BF292" s="10"/>
      <c r="BG292" s="10"/>
      <c r="BH292" s="10"/>
      <c r="BI292" s="10"/>
      <c r="BJ292" s="10"/>
      <c r="BK292" s="10"/>
      <c r="BL292" s="10"/>
      <c r="BM292" s="10"/>
      <c r="BN292" s="10"/>
      <c r="BO292" s="10"/>
      <c r="BP292" s="10"/>
      <c r="BQ292" s="10"/>
      <c r="BR292" s="10"/>
      <c r="BS292" s="10"/>
    </row>
    <row r="293" spans="1:71" ht="16.5" hidden="1" customHeight="1" x14ac:dyDescent="0.3">
      <c r="A293" s="151" t="s">
        <v>881</v>
      </c>
      <c r="B293" s="151">
        <v>0</v>
      </c>
      <c r="C293" s="151">
        <v>0</v>
      </c>
      <c r="D293" s="151">
        <v>0</v>
      </c>
      <c r="E293" s="151">
        <v>0</v>
      </c>
      <c r="F293" s="151">
        <v>0</v>
      </c>
      <c r="G293" s="151">
        <v>0</v>
      </c>
      <c r="H293" s="151">
        <v>0</v>
      </c>
      <c r="I293" s="151">
        <v>0</v>
      </c>
      <c r="J293" s="151">
        <v>0</v>
      </c>
      <c r="K293" s="151">
        <v>0</v>
      </c>
      <c r="L293" s="151">
        <v>0</v>
      </c>
      <c r="M293" s="151">
        <v>0</v>
      </c>
      <c r="N293" s="151">
        <v>0</v>
      </c>
      <c r="O293" s="151">
        <v>0</v>
      </c>
      <c r="P293" s="151">
        <v>0</v>
      </c>
      <c r="Q293" s="151">
        <v>0</v>
      </c>
      <c r="R293" s="151">
        <v>0</v>
      </c>
      <c r="S293" s="151">
        <v>-243074</v>
      </c>
      <c r="T293" s="151">
        <v>-5243074</v>
      </c>
      <c r="U293" s="151">
        <v>0</v>
      </c>
      <c r="V293" s="151">
        <v>0</v>
      </c>
      <c r="W293" s="151">
        <v>0</v>
      </c>
      <c r="X293" s="151">
        <v>0</v>
      </c>
      <c r="Y293" s="151">
        <v>0</v>
      </c>
      <c r="Z293" s="151">
        <v>0</v>
      </c>
      <c r="AA293" s="151">
        <v>0</v>
      </c>
      <c r="AB293" s="151">
        <v>0</v>
      </c>
      <c r="AC293" s="151">
        <v>0</v>
      </c>
      <c r="AD293" s="151">
        <v>0</v>
      </c>
      <c r="AE293" s="151">
        <v>0</v>
      </c>
      <c r="AF293" s="151">
        <v>0</v>
      </c>
      <c r="AG293" s="151">
        <v>0</v>
      </c>
      <c r="AH293" s="151">
        <v>0</v>
      </c>
      <c r="AI293" s="151">
        <v>0</v>
      </c>
      <c r="AJ293" s="151">
        <v>0</v>
      </c>
      <c r="AK293" s="151">
        <v>0</v>
      </c>
      <c r="AL293" s="151">
        <v>0</v>
      </c>
      <c r="AM293" s="151">
        <v>0</v>
      </c>
      <c r="AN293" s="151">
        <v>0</v>
      </c>
      <c r="AO293" s="151">
        <v>-2190460.73</v>
      </c>
      <c r="AP293" s="151">
        <v>0</v>
      </c>
      <c r="AQ293" s="151">
        <v>0</v>
      </c>
      <c r="AR293" s="151">
        <v>0</v>
      </c>
      <c r="AS293" s="151">
        <v>0</v>
      </c>
      <c r="AT293" s="151">
        <v>0</v>
      </c>
      <c r="AU293" s="151">
        <v>-7789300</v>
      </c>
      <c r="AV293" s="151">
        <v>-9189300</v>
      </c>
      <c r="AW293" s="151">
        <v>-11153580</v>
      </c>
      <c r="AX293" s="151">
        <v>0</v>
      </c>
      <c r="AY293" s="151">
        <v>0</v>
      </c>
      <c r="AZ293" s="151">
        <v>-9514280</v>
      </c>
      <c r="BA293" s="10"/>
      <c r="BB293" s="10"/>
      <c r="BC293" s="10"/>
      <c r="BD293" s="10"/>
      <c r="BE293" s="10"/>
      <c r="BF293" s="10"/>
      <c r="BG293" s="10"/>
      <c r="BH293" s="10"/>
      <c r="BI293" s="10"/>
      <c r="BJ293" s="10"/>
      <c r="BK293" s="10"/>
      <c r="BL293" s="10"/>
      <c r="BM293" s="10"/>
      <c r="BN293" s="10"/>
      <c r="BO293" s="10"/>
      <c r="BP293" s="10"/>
      <c r="BQ293" s="10"/>
      <c r="BR293" s="10"/>
      <c r="BS293" s="10"/>
    </row>
    <row r="294" spans="1:71" ht="16.5" hidden="1" customHeight="1" x14ac:dyDescent="0.3">
      <c r="A294" s="151" t="s">
        <v>882</v>
      </c>
      <c r="B294" s="151">
        <v>0</v>
      </c>
      <c r="C294" s="151">
        <v>0</v>
      </c>
      <c r="D294" s="151">
        <v>0</v>
      </c>
      <c r="E294" s="151">
        <v>0</v>
      </c>
      <c r="F294" s="151">
        <v>0</v>
      </c>
      <c r="G294" s="151">
        <v>0</v>
      </c>
      <c r="H294" s="151">
        <v>0</v>
      </c>
      <c r="I294" s="151">
        <v>0</v>
      </c>
      <c r="J294" s="151">
        <v>0</v>
      </c>
      <c r="K294" s="151">
        <v>0</v>
      </c>
      <c r="L294" s="151">
        <v>0</v>
      </c>
      <c r="M294" s="151">
        <v>0</v>
      </c>
      <c r="N294" s="151">
        <v>0</v>
      </c>
      <c r="O294" s="151">
        <v>0</v>
      </c>
      <c r="P294" s="151">
        <v>0</v>
      </c>
      <c r="Q294" s="151">
        <v>0</v>
      </c>
      <c r="R294" s="151">
        <v>0</v>
      </c>
      <c r="S294" s="151">
        <v>0</v>
      </c>
      <c r="T294" s="151">
        <v>0</v>
      </c>
      <c r="U294" s="151">
        <v>0</v>
      </c>
      <c r="V294" s="151">
        <v>0</v>
      </c>
      <c r="W294" s="151">
        <v>0</v>
      </c>
      <c r="X294" s="151">
        <v>0</v>
      </c>
      <c r="Y294" s="151">
        <v>0</v>
      </c>
      <c r="Z294" s="151">
        <v>-4000000</v>
      </c>
      <c r="AA294" s="151">
        <v>0</v>
      </c>
      <c r="AB294" s="151">
        <v>0</v>
      </c>
      <c r="AC294" s="151">
        <v>0</v>
      </c>
      <c r="AD294" s="151">
        <v>0</v>
      </c>
      <c r="AE294" s="151">
        <v>0</v>
      </c>
      <c r="AF294" s="151">
        <v>0</v>
      </c>
      <c r="AG294" s="151">
        <v>0</v>
      </c>
      <c r="AH294" s="151">
        <v>0</v>
      </c>
      <c r="AI294" s="151">
        <v>0</v>
      </c>
      <c r="AJ294" s="151">
        <v>0</v>
      </c>
      <c r="AK294" s="151">
        <v>0</v>
      </c>
      <c r="AL294" s="151">
        <v>0</v>
      </c>
      <c r="AM294" s="151">
        <v>0</v>
      </c>
      <c r="AN294" s="151">
        <v>0</v>
      </c>
      <c r="AO294" s="151">
        <v>0</v>
      </c>
      <c r="AP294" s="151">
        <v>0</v>
      </c>
      <c r="AQ294" s="151">
        <v>0</v>
      </c>
      <c r="AR294" s="151">
        <v>0</v>
      </c>
      <c r="AS294" s="151">
        <v>0</v>
      </c>
      <c r="AT294" s="151">
        <v>0</v>
      </c>
      <c r="AU294" s="151">
        <v>0</v>
      </c>
      <c r="AV294" s="151">
        <v>0</v>
      </c>
      <c r="AW294" s="151">
        <v>0</v>
      </c>
      <c r="AX294" s="151">
        <v>0</v>
      </c>
      <c r="AY294" s="151">
        <v>0</v>
      </c>
      <c r="AZ294" s="151">
        <v>0</v>
      </c>
      <c r="BA294" s="10"/>
      <c r="BB294" s="10"/>
      <c r="BC294" s="10"/>
      <c r="BD294" s="10"/>
      <c r="BE294" s="10"/>
      <c r="BF294" s="10"/>
      <c r="BG294" s="10"/>
      <c r="BH294" s="10"/>
      <c r="BI294" s="10"/>
      <c r="BJ294" s="10"/>
      <c r="BK294" s="10"/>
      <c r="BL294" s="10"/>
      <c r="BM294" s="10"/>
      <c r="BN294" s="10"/>
      <c r="BO294" s="10"/>
      <c r="BP294" s="10"/>
      <c r="BQ294" s="10"/>
      <c r="BR294" s="10"/>
      <c r="BS294" s="10"/>
    </row>
    <row r="295" spans="1:71" ht="16.5" hidden="1" customHeight="1" x14ac:dyDescent="0.3">
      <c r="A295" s="151" t="s">
        <v>883</v>
      </c>
      <c r="B295" s="151">
        <v>0</v>
      </c>
      <c r="C295" s="151">
        <v>0</v>
      </c>
      <c r="D295" s="151">
        <v>0</v>
      </c>
      <c r="E295" s="151">
        <v>0</v>
      </c>
      <c r="F295" s="151">
        <v>0</v>
      </c>
      <c r="G295" s="151">
        <v>0</v>
      </c>
      <c r="H295" s="151">
        <v>0</v>
      </c>
      <c r="I295" s="151">
        <v>0</v>
      </c>
      <c r="J295" s="151">
        <v>0</v>
      </c>
      <c r="K295" s="151">
        <v>0</v>
      </c>
      <c r="L295" s="151">
        <v>0</v>
      </c>
      <c r="M295" s="151">
        <v>0</v>
      </c>
      <c r="N295" s="151">
        <v>0</v>
      </c>
      <c r="O295" s="151">
        <v>0</v>
      </c>
      <c r="P295" s="151">
        <v>0</v>
      </c>
      <c r="Q295" s="151">
        <v>0</v>
      </c>
      <c r="R295" s="151">
        <v>0</v>
      </c>
      <c r="S295" s="151">
        <v>0</v>
      </c>
      <c r="T295" s="151">
        <v>0</v>
      </c>
      <c r="U295" s="151">
        <v>0</v>
      </c>
      <c r="V295" s="151">
        <v>0</v>
      </c>
      <c r="W295" s="151">
        <v>0</v>
      </c>
      <c r="X295" s="151">
        <v>0</v>
      </c>
      <c r="Y295" s="151">
        <v>0</v>
      </c>
      <c r="Z295" s="151">
        <v>0</v>
      </c>
      <c r="AA295" s="151">
        <v>0</v>
      </c>
      <c r="AB295" s="151">
        <v>0</v>
      </c>
      <c r="AC295" s="151">
        <v>0</v>
      </c>
      <c r="AD295" s="151">
        <v>0</v>
      </c>
      <c r="AE295" s="151">
        <v>0</v>
      </c>
      <c r="AF295" s="151">
        <v>0</v>
      </c>
      <c r="AG295" s="151">
        <v>0</v>
      </c>
      <c r="AH295" s="151">
        <v>0</v>
      </c>
      <c r="AI295" s="151">
        <v>0</v>
      </c>
      <c r="AJ295" s="151">
        <v>1000000</v>
      </c>
      <c r="AK295" s="151">
        <v>0</v>
      </c>
      <c r="AL295" s="151">
        <v>0</v>
      </c>
      <c r="AM295" s="151">
        <v>0</v>
      </c>
      <c r="AN295" s="151">
        <v>2000000</v>
      </c>
      <c r="AO295" s="151">
        <v>0</v>
      </c>
      <c r="AP295" s="151">
        <v>0</v>
      </c>
      <c r="AQ295" s="151">
        <v>500000</v>
      </c>
      <c r="AR295" s="151">
        <v>2000000</v>
      </c>
      <c r="AS295" s="151">
        <v>0</v>
      </c>
      <c r="AT295" s="151">
        <v>0</v>
      </c>
      <c r="AU295" s="151">
        <v>0</v>
      </c>
      <c r="AV295" s="151">
        <v>1000000</v>
      </c>
      <c r="AW295" s="151">
        <v>0</v>
      </c>
      <c r="AX295" s="151">
        <v>0</v>
      </c>
      <c r="AY295" s="151">
        <v>0</v>
      </c>
      <c r="AZ295" s="151">
        <v>0</v>
      </c>
      <c r="BA295" s="10"/>
      <c r="BB295" s="10"/>
      <c r="BC295" s="10"/>
      <c r="BD295" s="10"/>
      <c r="BE295" s="10"/>
      <c r="BF295" s="10"/>
      <c r="BG295" s="10"/>
      <c r="BH295" s="10"/>
      <c r="BI295" s="10"/>
      <c r="BJ295" s="10"/>
      <c r="BK295" s="10"/>
      <c r="BL295" s="10"/>
      <c r="BM295" s="10"/>
      <c r="BN295" s="10"/>
      <c r="BO295" s="10"/>
      <c r="BP295" s="10"/>
      <c r="BQ295" s="10"/>
      <c r="BR295" s="10"/>
      <c r="BS295" s="10"/>
    </row>
    <row r="296" spans="1:71" ht="16.5" hidden="1" customHeight="1" x14ac:dyDescent="0.3">
      <c r="A296" s="151" t="s">
        <v>884</v>
      </c>
      <c r="B296" s="151">
        <v>0</v>
      </c>
      <c r="C296" s="151">
        <v>0</v>
      </c>
      <c r="D296" s="151">
        <v>0</v>
      </c>
      <c r="E296" s="151">
        <v>0</v>
      </c>
      <c r="F296" s="151">
        <v>0</v>
      </c>
      <c r="G296" s="151">
        <v>0</v>
      </c>
      <c r="H296" s="151">
        <v>0</v>
      </c>
      <c r="I296" s="151">
        <v>0</v>
      </c>
      <c r="J296" s="151">
        <v>0</v>
      </c>
      <c r="K296" s="151">
        <v>0</v>
      </c>
      <c r="L296" s="151">
        <v>0</v>
      </c>
      <c r="M296" s="151">
        <v>0</v>
      </c>
      <c r="N296" s="151">
        <v>0</v>
      </c>
      <c r="O296" s="151">
        <v>0</v>
      </c>
      <c r="P296" s="151">
        <v>0</v>
      </c>
      <c r="Q296" s="151">
        <v>0</v>
      </c>
      <c r="R296" s="151">
        <v>0</v>
      </c>
      <c r="S296" s="151">
        <v>0</v>
      </c>
      <c r="T296" s="151">
        <v>0</v>
      </c>
      <c r="U296" s="151">
        <v>0</v>
      </c>
      <c r="V296" s="151">
        <v>0</v>
      </c>
      <c r="W296" s="151">
        <v>0</v>
      </c>
      <c r="X296" s="151">
        <v>0</v>
      </c>
      <c r="Y296" s="151">
        <v>0</v>
      </c>
      <c r="Z296" s="151">
        <v>0</v>
      </c>
      <c r="AA296" s="151">
        <v>0</v>
      </c>
      <c r="AB296" s="151">
        <v>0</v>
      </c>
      <c r="AC296" s="151">
        <v>0</v>
      </c>
      <c r="AD296" s="151">
        <v>0</v>
      </c>
      <c r="AE296" s="151">
        <v>0</v>
      </c>
      <c r="AF296" s="151">
        <v>0</v>
      </c>
      <c r="AG296" s="151">
        <v>0</v>
      </c>
      <c r="AH296" s="151">
        <v>0</v>
      </c>
      <c r="AI296" s="151">
        <v>0</v>
      </c>
      <c r="AJ296" s="151">
        <v>0</v>
      </c>
      <c r="AK296" s="151">
        <v>0</v>
      </c>
      <c r="AL296" s="151">
        <v>0</v>
      </c>
      <c r="AM296" s="151">
        <v>0</v>
      </c>
      <c r="AN296" s="151">
        <v>0</v>
      </c>
      <c r="AO296" s="151">
        <v>0</v>
      </c>
      <c r="AP296" s="151">
        <v>0</v>
      </c>
      <c r="AQ296" s="151">
        <v>0</v>
      </c>
      <c r="AR296" s="151">
        <v>0</v>
      </c>
      <c r="AS296" s="151">
        <v>0</v>
      </c>
      <c r="AT296" s="151">
        <v>0</v>
      </c>
      <c r="AU296" s="151">
        <v>0</v>
      </c>
      <c r="AV296" s="151">
        <v>0</v>
      </c>
      <c r="AW296" s="151">
        <v>0</v>
      </c>
      <c r="AX296" s="151">
        <v>0</v>
      </c>
      <c r="AY296" s="151">
        <v>0</v>
      </c>
      <c r="AZ296" s="151">
        <v>12000000</v>
      </c>
      <c r="BA296" s="10"/>
      <c r="BB296" s="10"/>
      <c r="BC296" s="10"/>
      <c r="BD296" s="10"/>
      <c r="BE296" s="10"/>
      <c r="BF296" s="10"/>
      <c r="BG296" s="10"/>
      <c r="BH296" s="10"/>
      <c r="BI296" s="10"/>
      <c r="BJ296" s="10"/>
      <c r="BK296" s="10"/>
      <c r="BL296" s="10"/>
      <c r="BM296" s="10"/>
      <c r="BN296" s="10"/>
      <c r="BO296" s="10"/>
      <c r="BP296" s="10"/>
      <c r="BQ296" s="10"/>
      <c r="BR296" s="10"/>
      <c r="BS296" s="10"/>
    </row>
    <row r="297" spans="1:71" ht="16.5" hidden="1" customHeight="1" x14ac:dyDescent="0.3">
      <c r="A297" s="151" t="s">
        <v>1151</v>
      </c>
      <c r="B297" s="151">
        <v>0</v>
      </c>
      <c r="C297" s="151">
        <v>0</v>
      </c>
      <c r="D297" s="151">
        <v>0</v>
      </c>
      <c r="E297" s="151">
        <v>0</v>
      </c>
      <c r="F297" s="151">
        <v>0</v>
      </c>
      <c r="G297" s="151">
        <v>5033625</v>
      </c>
      <c r="H297" s="151">
        <v>1606526</v>
      </c>
      <c r="I297" s="151">
        <v>1363452</v>
      </c>
      <c r="J297" s="151">
        <v>0</v>
      </c>
      <c r="K297" s="151">
        <v>-243074</v>
      </c>
      <c r="L297" s="151">
        <v>-243074</v>
      </c>
      <c r="M297" s="151">
        <v>-486148</v>
      </c>
      <c r="N297" s="151">
        <v>0</v>
      </c>
      <c r="O297" s="151">
        <v>-243074</v>
      </c>
      <c r="P297" s="151">
        <v>-4243074</v>
      </c>
      <c r="Q297" s="151">
        <v>-12850581.6</v>
      </c>
      <c r="R297" s="151">
        <v>0</v>
      </c>
      <c r="S297" s="151">
        <v>0</v>
      </c>
      <c r="T297" s="151">
        <v>0</v>
      </c>
      <c r="U297" s="151">
        <v>-1487271.73</v>
      </c>
      <c r="V297" s="151">
        <v>0</v>
      </c>
      <c r="W297" s="151">
        <v>-430094</v>
      </c>
      <c r="X297" s="151">
        <v>-4430094</v>
      </c>
      <c r="Y297" s="151">
        <v>-673167.73</v>
      </c>
      <c r="Z297" s="151">
        <v>-2500000</v>
      </c>
      <c r="AA297" s="151">
        <v>18857326</v>
      </c>
      <c r="AB297" s="151">
        <v>18857326</v>
      </c>
      <c r="AC297" s="151">
        <v>16229936.714</v>
      </c>
      <c r="AD297" s="151">
        <v>0</v>
      </c>
      <c r="AE297" s="151">
        <v>-243074</v>
      </c>
      <c r="AF297" s="151">
        <v>-243074</v>
      </c>
      <c r="AG297" s="151">
        <v>19107977.27</v>
      </c>
      <c r="AH297" s="151">
        <v>0</v>
      </c>
      <c r="AI297" s="151">
        <v>0</v>
      </c>
      <c r="AJ297" s="151">
        <v>34653738</v>
      </c>
      <c r="AK297" s="151">
        <v>41153737.5</v>
      </c>
      <c r="AL297" s="151">
        <v>6000181</v>
      </c>
      <c r="AM297" s="151">
        <v>6653737</v>
      </c>
      <c r="AN297" s="151">
        <v>7307475</v>
      </c>
      <c r="AO297" s="151">
        <v>0</v>
      </c>
      <c r="AP297" s="151">
        <v>-2584880</v>
      </c>
      <c r="AQ297" s="151">
        <v>-2857954</v>
      </c>
      <c r="AR297" s="151">
        <v>142046</v>
      </c>
      <c r="AS297" s="151">
        <v>112046.14</v>
      </c>
      <c r="AT297" s="151">
        <v>0</v>
      </c>
      <c r="AU297" s="151">
        <v>0</v>
      </c>
      <c r="AV297" s="151">
        <v>0</v>
      </c>
      <c r="AW297" s="151">
        <v>0</v>
      </c>
      <c r="AX297" s="151">
        <v>0</v>
      </c>
      <c r="AY297" s="151">
        <v>-3114280</v>
      </c>
      <c r="AZ297" s="151">
        <v>0</v>
      </c>
      <c r="BA297" s="10"/>
      <c r="BB297" s="10"/>
      <c r="BC297" s="10"/>
      <c r="BD297" s="10"/>
      <c r="BE297" s="10"/>
      <c r="BF297" s="10"/>
      <c r="BG297" s="10"/>
      <c r="BH297" s="10"/>
      <c r="BI297" s="10"/>
      <c r="BJ297" s="10"/>
      <c r="BK297" s="10"/>
      <c r="BL297" s="10"/>
      <c r="BM297" s="10"/>
      <c r="BN297" s="10"/>
      <c r="BO297" s="10"/>
      <c r="BP297" s="10"/>
      <c r="BQ297" s="10"/>
      <c r="BR297" s="10"/>
      <c r="BS297" s="10"/>
    </row>
    <row r="298" spans="1:71" ht="16.5" hidden="1" customHeight="1" x14ac:dyDescent="0.3">
      <c r="A298" s="151" t="s">
        <v>1182</v>
      </c>
      <c r="B298" s="151">
        <v>0</v>
      </c>
      <c r="C298" s="151">
        <v>0</v>
      </c>
      <c r="D298" s="151">
        <v>0</v>
      </c>
      <c r="E298" s="151">
        <v>0</v>
      </c>
      <c r="F298" s="151">
        <v>0</v>
      </c>
      <c r="G298" s="151">
        <v>8535116</v>
      </c>
      <c r="H298" s="151">
        <v>8535116</v>
      </c>
      <c r="I298" s="151">
        <v>8535116</v>
      </c>
      <c r="J298" s="151">
        <v>0</v>
      </c>
      <c r="K298" s="151">
        <v>0</v>
      </c>
      <c r="L298" s="151">
        <v>0</v>
      </c>
      <c r="M298" s="151">
        <v>0</v>
      </c>
      <c r="N298" s="151">
        <v>0</v>
      </c>
      <c r="O298" s="151">
        <v>0</v>
      </c>
      <c r="P298" s="151">
        <v>0</v>
      </c>
      <c r="Q298" s="151">
        <v>0</v>
      </c>
      <c r="R298" s="151">
        <v>0</v>
      </c>
      <c r="S298" s="151">
        <v>0</v>
      </c>
      <c r="T298" s="151">
        <v>0</v>
      </c>
      <c r="U298" s="151">
        <v>0</v>
      </c>
      <c r="V298" s="151">
        <v>0</v>
      </c>
      <c r="W298" s="151">
        <v>3812480</v>
      </c>
      <c r="X298" s="151">
        <v>3812480</v>
      </c>
      <c r="Y298" s="151">
        <v>7812480</v>
      </c>
      <c r="Z298" s="151">
        <v>0</v>
      </c>
      <c r="AA298" s="151">
        <v>21600400</v>
      </c>
      <c r="AB298" s="151">
        <v>21600400</v>
      </c>
      <c r="AC298" s="151">
        <v>21600400</v>
      </c>
      <c r="AD298" s="151">
        <v>0</v>
      </c>
      <c r="AE298" s="151">
        <v>0</v>
      </c>
      <c r="AF298" s="151">
        <v>0</v>
      </c>
      <c r="AG298" s="151">
        <v>21500000</v>
      </c>
      <c r="AH298" s="151">
        <v>0</v>
      </c>
      <c r="AI298" s="151">
        <v>0</v>
      </c>
      <c r="AJ298" s="151">
        <v>0</v>
      </c>
      <c r="AK298" s="151">
        <v>0</v>
      </c>
      <c r="AL298" s="151">
        <v>6653737</v>
      </c>
      <c r="AM298" s="151">
        <v>0</v>
      </c>
      <c r="AN298" s="151">
        <v>0</v>
      </c>
      <c r="AO298" s="151">
        <v>0</v>
      </c>
      <c r="AP298" s="151">
        <v>0</v>
      </c>
      <c r="AQ298" s="151">
        <v>0</v>
      </c>
      <c r="AR298" s="151">
        <v>3000000</v>
      </c>
      <c r="AS298" s="151">
        <v>3000000</v>
      </c>
      <c r="AT298" s="151">
        <v>0</v>
      </c>
      <c r="AU298" s="151">
        <v>0</v>
      </c>
      <c r="AV298" s="151">
        <v>0</v>
      </c>
      <c r="AW298" s="151">
        <v>0</v>
      </c>
      <c r="AX298" s="151">
        <v>0</v>
      </c>
      <c r="AY298" s="151">
        <v>5000000</v>
      </c>
      <c r="AZ298" s="151">
        <v>0</v>
      </c>
      <c r="BA298" s="10"/>
      <c r="BB298" s="10"/>
      <c r="BC298" s="10"/>
      <c r="BD298" s="10"/>
      <c r="BE298" s="10"/>
      <c r="BF298" s="10"/>
      <c r="BG298" s="10"/>
      <c r="BH298" s="10"/>
      <c r="BI298" s="10"/>
      <c r="BJ298" s="10"/>
      <c r="BK298" s="10"/>
      <c r="BL298" s="10"/>
      <c r="BM298" s="10"/>
      <c r="BN298" s="10"/>
      <c r="BO298" s="10"/>
      <c r="BP298" s="10"/>
      <c r="BQ298" s="10"/>
      <c r="BR298" s="10"/>
      <c r="BS298" s="10"/>
    </row>
    <row r="299" spans="1:71" ht="16.5" hidden="1" customHeight="1" x14ac:dyDescent="0.3">
      <c r="A299" s="151" t="s">
        <v>1152</v>
      </c>
      <c r="B299" s="151">
        <v>0</v>
      </c>
      <c r="C299" s="151">
        <v>0</v>
      </c>
      <c r="D299" s="151">
        <v>0</v>
      </c>
      <c r="E299" s="151">
        <v>0</v>
      </c>
      <c r="F299" s="151">
        <v>0</v>
      </c>
      <c r="G299" s="151">
        <v>-3501491</v>
      </c>
      <c r="H299" s="151">
        <v>-6928590</v>
      </c>
      <c r="I299" s="151">
        <v>-7171664</v>
      </c>
      <c r="J299" s="151">
        <v>0</v>
      </c>
      <c r="K299" s="151">
        <v>-243074</v>
      </c>
      <c r="L299" s="151">
        <v>-243074</v>
      </c>
      <c r="M299" s="151">
        <v>-486148</v>
      </c>
      <c r="N299" s="151">
        <v>0</v>
      </c>
      <c r="O299" s="151">
        <v>0</v>
      </c>
      <c r="P299" s="151">
        <v>0</v>
      </c>
      <c r="Q299" s="151">
        <v>0</v>
      </c>
      <c r="R299" s="151">
        <v>0</v>
      </c>
      <c r="S299" s="151">
        <v>0</v>
      </c>
      <c r="T299" s="151">
        <v>0</v>
      </c>
      <c r="U299" s="151">
        <v>0</v>
      </c>
      <c r="V299" s="151">
        <v>0</v>
      </c>
      <c r="W299" s="151">
        <v>-4242574</v>
      </c>
      <c r="X299" s="151">
        <v>-8242574</v>
      </c>
      <c r="Y299" s="151">
        <v>-8485647.7300000004</v>
      </c>
      <c r="Z299" s="151">
        <v>0</v>
      </c>
      <c r="AA299" s="151">
        <v>-2743074</v>
      </c>
      <c r="AB299" s="151">
        <v>-2743074</v>
      </c>
      <c r="AC299" s="151">
        <v>-5370463.2860000003</v>
      </c>
      <c r="AD299" s="151">
        <v>0</v>
      </c>
      <c r="AE299" s="151">
        <v>-243074</v>
      </c>
      <c r="AF299" s="151">
        <v>-243074</v>
      </c>
      <c r="AG299" s="151">
        <v>-2392022.73</v>
      </c>
      <c r="AH299" s="151">
        <v>0</v>
      </c>
      <c r="AI299" s="151">
        <v>0</v>
      </c>
      <c r="AJ299" s="151">
        <v>0</v>
      </c>
      <c r="AK299" s="151">
        <v>0</v>
      </c>
      <c r="AL299" s="151">
        <v>-653556</v>
      </c>
      <c r="AM299" s="151">
        <v>0</v>
      </c>
      <c r="AN299" s="151">
        <v>0</v>
      </c>
      <c r="AO299" s="151">
        <v>0</v>
      </c>
      <c r="AP299" s="151">
        <v>-2584880</v>
      </c>
      <c r="AQ299" s="151">
        <v>-2857954</v>
      </c>
      <c r="AR299" s="151">
        <v>-2857954</v>
      </c>
      <c r="AS299" s="151">
        <v>-2887953.86</v>
      </c>
      <c r="AT299" s="151">
        <v>0</v>
      </c>
      <c r="AU299" s="151">
        <v>0</v>
      </c>
      <c r="AV299" s="151">
        <v>0</v>
      </c>
      <c r="AW299" s="151">
        <v>0</v>
      </c>
      <c r="AX299" s="151">
        <v>0</v>
      </c>
      <c r="AY299" s="151">
        <v>-8114280</v>
      </c>
      <c r="AZ299" s="151">
        <v>0</v>
      </c>
      <c r="BA299" s="10"/>
      <c r="BB299" s="10"/>
      <c r="BC299" s="10"/>
      <c r="BD299" s="10"/>
      <c r="BE299" s="10"/>
      <c r="BF299" s="10"/>
      <c r="BG299" s="10"/>
      <c r="BH299" s="10"/>
      <c r="BI299" s="10"/>
      <c r="BJ299" s="10"/>
      <c r="BK299" s="10"/>
      <c r="BL299" s="10"/>
      <c r="BM299" s="10"/>
      <c r="BN299" s="10"/>
      <c r="BO299" s="10"/>
      <c r="BP299" s="10"/>
      <c r="BQ299" s="10"/>
      <c r="BR299" s="10"/>
      <c r="BS299" s="10"/>
    </row>
    <row r="300" spans="1:71" ht="16.5" hidden="1" customHeight="1" x14ac:dyDescent="0.3">
      <c r="A300" s="151" t="s">
        <v>886</v>
      </c>
      <c r="B300" s="151">
        <v>0</v>
      </c>
      <c r="C300" s="151">
        <v>0</v>
      </c>
      <c r="D300" s="151">
        <v>0</v>
      </c>
      <c r="E300" s="151">
        <v>0</v>
      </c>
      <c r="F300" s="151">
        <v>0</v>
      </c>
      <c r="G300" s="151">
        <v>-14661</v>
      </c>
      <c r="H300" s="151">
        <v>-20470</v>
      </c>
      <c r="I300" s="151">
        <v>-26198</v>
      </c>
      <c r="J300" s="151">
        <v>-7287</v>
      </c>
      <c r="K300" s="151">
        <v>-13902</v>
      </c>
      <c r="L300" s="151">
        <v>-19681</v>
      </c>
      <c r="M300" s="151">
        <v>-24977</v>
      </c>
      <c r="N300" s="151">
        <v>-5432</v>
      </c>
      <c r="O300" s="151">
        <v>-10758</v>
      </c>
      <c r="P300" s="151">
        <v>-15782</v>
      </c>
      <c r="Q300" s="151">
        <v>-22285.51</v>
      </c>
      <c r="R300" s="151">
        <v>-6396</v>
      </c>
      <c r="S300" s="151">
        <v>-13079</v>
      </c>
      <c r="T300" s="151">
        <v>-19230</v>
      </c>
      <c r="U300" s="151">
        <v>-26470.97</v>
      </c>
      <c r="V300" s="151">
        <v>-6954</v>
      </c>
      <c r="W300" s="151">
        <v>-15176</v>
      </c>
      <c r="X300" s="151">
        <v>-23130</v>
      </c>
      <c r="Y300" s="151">
        <v>-29829.88</v>
      </c>
      <c r="Z300" s="151">
        <v>-7387</v>
      </c>
      <c r="AA300" s="151">
        <v>-14566</v>
      </c>
      <c r="AB300" s="151">
        <v>-24086</v>
      </c>
      <c r="AC300" s="151">
        <v>-35511.069000000003</v>
      </c>
      <c r="AD300" s="151">
        <v>-7717</v>
      </c>
      <c r="AE300" s="151">
        <v>-16426</v>
      </c>
      <c r="AF300" s="151">
        <v>-24786</v>
      </c>
      <c r="AG300" s="151">
        <v>-42625.067000000003</v>
      </c>
      <c r="AH300" s="151">
        <v>-10525</v>
      </c>
      <c r="AI300" s="151">
        <v>-23595</v>
      </c>
      <c r="AJ300" s="151">
        <v>-33690</v>
      </c>
      <c r="AK300" s="151">
        <v>-47303.99</v>
      </c>
      <c r="AL300" s="151">
        <v>-11971</v>
      </c>
      <c r="AM300" s="151">
        <v>-24295</v>
      </c>
      <c r="AN300" s="151">
        <v>-38471</v>
      </c>
      <c r="AO300" s="151">
        <v>-56362.86</v>
      </c>
      <c r="AP300" s="151">
        <v>-12119</v>
      </c>
      <c r="AQ300" s="151">
        <v>-25005</v>
      </c>
      <c r="AR300" s="151">
        <v>-39240</v>
      </c>
      <c r="AS300" s="151">
        <v>-55685.73</v>
      </c>
      <c r="AT300" s="151">
        <v>-11658</v>
      </c>
      <c r="AU300" s="151">
        <v>-29151</v>
      </c>
      <c r="AV300" s="151">
        <v>-43382</v>
      </c>
      <c r="AW300" s="151">
        <v>-56226.063999999998</v>
      </c>
      <c r="AX300" s="151">
        <v>0</v>
      </c>
      <c r="AY300" s="151">
        <v>0</v>
      </c>
      <c r="AZ300" s="151">
        <v>-8773771</v>
      </c>
      <c r="BA300" s="10"/>
      <c r="BB300" s="10"/>
      <c r="BC300" s="10"/>
      <c r="BD300" s="10"/>
      <c r="BE300" s="10"/>
      <c r="BF300" s="10"/>
      <c r="BG300" s="10"/>
      <c r="BH300" s="10"/>
      <c r="BI300" s="10"/>
      <c r="BJ300" s="10"/>
      <c r="BK300" s="10"/>
      <c r="BL300" s="10"/>
      <c r="BM300" s="10"/>
      <c r="BN300" s="10"/>
      <c r="BO300" s="10"/>
      <c r="BP300" s="10"/>
      <c r="BQ300" s="10"/>
      <c r="BR300" s="10"/>
      <c r="BS300" s="10"/>
    </row>
    <row r="301" spans="1:71" ht="16.5" hidden="1" customHeight="1" x14ac:dyDescent="0.3">
      <c r="A301" s="151" t="s">
        <v>887</v>
      </c>
      <c r="B301" s="151">
        <v>0</v>
      </c>
      <c r="C301" s="151">
        <v>0</v>
      </c>
      <c r="D301" s="151">
        <v>0</v>
      </c>
      <c r="E301" s="151">
        <v>0</v>
      </c>
      <c r="F301" s="151">
        <v>0</v>
      </c>
      <c r="G301" s="151">
        <v>-14661</v>
      </c>
      <c r="H301" s="151">
        <v>-20470</v>
      </c>
      <c r="I301" s="151">
        <v>-26198</v>
      </c>
      <c r="J301" s="151">
        <v>-7287</v>
      </c>
      <c r="K301" s="151">
        <v>-13902</v>
      </c>
      <c r="L301" s="151">
        <v>-19681</v>
      </c>
      <c r="M301" s="151">
        <v>-24977</v>
      </c>
      <c r="N301" s="151">
        <v>-5432</v>
      </c>
      <c r="O301" s="151">
        <v>0</v>
      </c>
      <c r="P301" s="151">
        <v>0</v>
      </c>
      <c r="Q301" s="151">
        <v>0</v>
      </c>
      <c r="R301" s="151">
        <v>0</v>
      </c>
      <c r="S301" s="151">
        <v>0</v>
      </c>
      <c r="T301" s="151">
        <v>0</v>
      </c>
      <c r="U301" s="151">
        <v>0</v>
      </c>
      <c r="V301" s="151">
        <v>0</v>
      </c>
      <c r="W301" s="151">
        <v>-15176</v>
      </c>
      <c r="X301" s="151">
        <v>0</v>
      </c>
      <c r="Y301" s="151">
        <v>0</v>
      </c>
      <c r="Z301" s="151">
        <v>0</v>
      </c>
      <c r="AA301" s="151">
        <v>0</v>
      </c>
      <c r="AB301" s="151">
        <v>0</v>
      </c>
      <c r="AC301" s="151">
        <v>0</v>
      </c>
      <c r="AD301" s="151">
        <v>0</v>
      </c>
      <c r="AE301" s="151">
        <v>0</v>
      </c>
      <c r="AF301" s="151">
        <v>-24786</v>
      </c>
      <c r="AG301" s="151">
        <v>0</v>
      </c>
      <c r="AH301" s="151">
        <v>0</v>
      </c>
      <c r="AI301" s="151">
        <v>-23595</v>
      </c>
      <c r="AJ301" s="151">
        <v>0</v>
      </c>
      <c r="AK301" s="151">
        <v>0</v>
      </c>
      <c r="AL301" s="151">
        <v>0</v>
      </c>
      <c r="AM301" s="151">
        <v>0</v>
      </c>
      <c r="AN301" s="151">
        <v>0</v>
      </c>
      <c r="AO301" s="151">
        <v>0</v>
      </c>
      <c r="AP301" s="151">
        <v>-12119</v>
      </c>
      <c r="AQ301" s="151">
        <v>0</v>
      </c>
      <c r="AR301" s="151">
        <v>0</v>
      </c>
      <c r="AS301" s="151">
        <v>-55685.73</v>
      </c>
      <c r="AT301" s="151">
        <v>0</v>
      </c>
      <c r="AU301" s="151">
        <v>0</v>
      </c>
      <c r="AV301" s="151">
        <v>0</v>
      </c>
      <c r="AW301" s="151">
        <v>0</v>
      </c>
      <c r="AX301" s="151">
        <v>0</v>
      </c>
      <c r="AY301" s="151">
        <v>0</v>
      </c>
      <c r="AZ301" s="151">
        <v>0</v>
      </c>
      <c r="BA301" s="10"/>
      <c r="BB301" s="10"/>
      <c r="BC301" s="10"/>
      <c r="BD301" s="10"/>
      <c r="BE301" s="10"/>
      <c r="BF301" s="10"/>
      <c r="BG301" s="10"/>
      <c r="BH301" s="10"/>
      <c r="BI301" s="10"/>
      <c r="BJ301" s="10"/>
      <c r="BK301" s="10"/>
      <c r="BL301" s="10"/>
      <c r="BM301" s="10"/>
      <c r="BN301" s="10"/>
      <c r="BO301" s="10"/>
      <c r="BP301" s="10"/>
      <c r="BQ301" s="10"/>
      <c r="BR301" s="10"/>
      <c r="BS301" s="10"/>
    </row>
    <row r="302" spans="1:71" ht="16.5" hidden="1" customHeight="1" x14ac:dyDescent="0.3">
      <c r="A302" s="151" t="s">
        <v>888</v>
      </c>
      <c r="B302" s="151">
        <v>-750000</v>
      </c>
      <c r="C302" s="151">
        <v>0</v>
      </c>
      <c r="D302" s="151">
        <v>0</v>
      </c>
      <c r="E302" s="151">
        <v>0</v>
      </c>
      <c r="F302" s="151">
        <v>0</v>
      </c>
      <c r="G302" s="151">
        <v>0</v>
      </c>
      <c r="H302" s="151">
        <v>0</v>
      </c>
      <c r="I302" s="151">
        <v>0</v>
      </c>
      <c r="J302" s="151">
        <v>0</v>
      </c>
      <c r="K302" s="151">
        <v>0</v>
      </c>
      <c r="L302" s="151">
        <v>0</v>
      </c>
      <c r="M302" s="151">
        <v>0</v>
      </c>
      <c r="N302" s="151">
        <v>0</v>
      </c>
      <c r="O302" s="151">
        <v>0</v>
      </c>
      <c r="P302" s="151">
        <v>0</v>
      </c>
      <c r="Q302" s="151">
        <v>0</v>
      </c>
      <c r="R302" s="151">
        <v>0</v>
      </c>
      <c r="S302" s="151">
        <v>0</v>
      </c>
      <c r="T302" s="151">
        <v>0</v>
      </c>
      <c r="U302" s="151">
        <v>0</v>
      </c>
      <c r="V302" s="151">
        <v>0</v>
      </c>
      <c r="W302" s="151">
        <v>0</v>
      </c>
      <c r="X302" s="151">
        <v>0</v>
      </c>
      <c r="Y302" s="151">
        <v>0</v>
      </c>
      <c r="Z302" s="151">
        <v>0</v>
      </c>
      <c r="AA302" s="151">
        <v>0</v>
      </c>
      <c r="AB302" s="151">
        <v>0</v>
      </c>
      <c r="AC302" s="151">
        <v>0</v>
      </c>
      <c r="AD302" s="151">
        <v>0</v>
      </c>
      <c r="AE302" s="151">
        <v>0</v>
      </c>
      <c r="AF302" s="151">
        <v>0</v>
      </c>
      <c r="AG302" s="151">
        <v>0</v>
      </c>
      <c r="AH302" s="151">
        <v>0</v>
      </c>
      <c r="AI302" s="151">
        <v>0</v>
      </c>
      <c r="AJ302" s="151">
        <v>0</v>
      </c>
      <c r="AK302" s="151">
        <v>0</v>
      </c>
      <c r="AL302" s="151">
        <v>0</v>
      </c>
      <c r="AM302" s="151">
        <v>0</v>
      </c>
      <c r="AN302" s="151">
        <v>0</v>
      </c>
      <c r="AO302" s="151">
        <v>0</v>
      </c>
      <c r="AP302" s="151">
        <v>0</v>
      </c>
      <c r="AQ302" s="151">
        <v>0</v>
      </c>
      <c r="AR302" s="151">
        <v>0</v>
      </c>
      <c r="AS302" s="151">
        <v>0</v>
      </c>
      <c r="AT302" s="151">
        <v>0</v>
      </c>
      <c r="AU302" s="151">
        <v>0</v>
      </c>
      <c r="AV302" s="151">
        <v>0</v>
      </c>
      <c r="AW302" s="151">
        <v>0</v>
      </c>
      <c r="AX302" s="151">
        <v>0</v>
      </c>
      <c r="AY302" s="151">
        <v>0</v>
      </c>
      <c r="AZ302" s="151">
        <v>0</v>
      </c>
      <c r="BA302" s="10"/>
      <c r="BB302" s="10"/>
      <c r="BC302" s="10"/>
      <c r="BD302" s="10"/>
      <c r="BE302" s="10"/>
      <c r="BF302" s="10"/>
      <c r="BG302" s="10"/>
      <c r="BH302" s="10"/>
      <c r="BI302" s="10"/>
      <c r="BJ302" s="10"/>
      <c r="BK302" s="10"/>
      <c r="BL302" s="10"/>
      <c r="BM302" s="10"/>
      <c r="BN302" s="10"/>
      <c r="BO302" s="10"/>
      <c r="BP302" s="10"/>
      <c r="BQ302" s="10"/>
      <c r="BR302" s="10"/>
      <c r="BS302" s="10"/>
    </row>
    <row r="303" spans="1:71" ht="16.5" hidden="1" customHeight="1" x14ac:dyDescent="0.3">
      <c r="A303" s="151" t="s">
        <v>889</v>
      </c>
      <c r="B303" s="151">
        <v>-750000</v>
      </c>
      <c r="C303" s="151">
        <v>0</v>
      </c>
      <c r="D303" s="151">
        <v>0</v>
      </c>
      <c r="E303" s="151">
        <v>0</v>
      </c>
      <c r="F303" s="151">
        <v>0</v>
      </c>
      <c r="G303" s="151">
        <v>0</v>
      </c>
      <c r="H303" s="151">
        <v>0</v>
      </c>
      <c r="I303" s="151">
        <v>0</v>
      </c>
      <c r="J303" s="151">
        <v>0</v>
      </c>
      <c r="K303" s="151">
        <v>0</v>
      </c>
      <c r="L303" s="151">
        <v>0</v>
      </c>
      <c r="M303" s="151">
        <v>0</v>
      </c>
      <c r="N303" s="151">
        <v>0</v>
      </c>
      <c r="O303" s="151">
        <v>0</v>
      </c>
      <c r="P303" s="151">
        <v>0</v>
      </c>
      <c r="Q303" s="151">
        <v>0</v>
      </c>
      <c r="R303" s="151">
        <v>0</v>
      </c>
      <c r="S303" s="151">
        <v>0</v>
      </c>
      <c r="T303" s="151">
        <v>0</v>
      </c>
      <c r="U303" s="151">
        <v>0</v>
      </c>
      <c r="V303" s="151">
        <v>0</v>
      </c>
      <c r="W303" s="151">
        <v>0</v>
      </c>
      <c r="X303" s="151">
        <v>0</v>
      </c>
      <c r="Y303" s="151">
        <v>0</v>
      </c>
      <c r="Z303" s="151">
        <v>0</v>
      </c>
      <c r="AA303" s="151">
        <v>0</v>
      </c>
      <c r="AB303" s="151">
        <v>0</v>
      </c>
      <c r="AC303" s="151">
        <v>0</v>
      </c>
      <c r="AD303" s="151">
        <v>0</v>
      </c>
      <c r="AE303" s="151">
        <v>0</v>
      </c>
      <c r="AF303" s="151">
        <v>0</v>
      </c>
      <c r="AG303" s="151">
        <v>0</v>
      </c>
      <c r="AH303" s="151">
        <v>0</v>
      </c>
      <c r="AI303" s="151">
        <v>0</v>
      </c>
      <c r="AJ303" s="151">
        <v>0</v>
      </c>
      <c r="AK303" s="151">
        <v>0</v>
      </c>
      <c r="AL303" s="151">
        <v>0</v>
      </c>
      <c r="AM303" s="151">
        <v>0</v>
      </c>
      <c r="AN303" s="151">
        <v>0</v>
      </c>
      <c r="AO303" s="151">
        <v>0</v>
      </c>
      <c r="AP303" s="151">
        <v>0</v>
      </c>
      <c r="AQ303" s="151">
        <v>0</v>
      </c>
      <c r="AR303" s="151">
        <v>0</v>
      </c>
      <c r="AS303" s="151">
        <v>0</v>
      </c>
      <c r="AT303" s="151">
        <v>0</v>
      </c>
      <c r="AU303" s="151">
        <v>0</v>
      </c>
      <c r="AV303" s="151">
        <v>0</v>
      </c>
      <c r="AW303" s="151">
        <v>0</v>
      </c>
      <c r="AX303" s="151">
        <v>0</v>
      </c>
      <c r="AY303" s="151">
        <v>0</v>
      </c>
      <c r="AZ303" s="151">
        <v>0</v>
      </c>
      <c r="BA303" s="10"/>
      <c r="BB303" s="10"/>
      <c r="BC303" s="10"/>
      <c r="BD303" s="10"/>
      <c r="BE303" s="10"/>
      <c r="BF303" s="10"/>
      <c r="BG303" s="10"/>
      <c r="BH303" s="10"/>
      <c r="BI303" s="10"/>
      <c r="BJ303" s="10"/>
      <c r="BK303" s="10"/>
      <c r="BL303" s="10"/>
      <c r="BM303" s="10"/>
      <c r="BN303" s="10"/>
      <c r="BO303" s="10"/>
      <c r="BP303" s="10"/>
      <c r="BQ303" s="10"/>
      <c r="BR303" s="10"/>
      <c r="BS303" s="10"/>
    </row>
    <row r="304" spans="1:71" ht="16.5" hidden="1" customHeight="1" x14ac:dyDescent="0.3">
      <c r="A304" s="151" t="s">
        <v>891</v>
      </c>
      <c r="B304" s="151">
        <v>228180</v>
      </c>
      <c r="C304" s="151">
        <v>255502</v>
      </c>
      <c r="D304" s="151">
        <v>282612</v>
      </c>
      <c r="E304" s="151">
        <v>282612</v>
      </c>
      <c r="F304" s="151">
        <v>43590</v>
      </c>
      <c r="G304" s="151">
        <v>57092</v>
      </c>
      <c r="H304" s="151">
        <v>131671</v>
      </c>
      <c r="I304" s="151">
        <v>296376</v>
      </c>
      <c r="J304" s="151">
        <v>36001</v>
      </c>
      <c r="K304" s="151">
        <v>81176</v>
      </c>
      <c r="L304" s="151">
        <v>204804</v>
      </c>
      <c r="M304" s="151">
        <v>339329</v>
      </c>
      <c r="N304" s="151">
        <v>27805</v>
      </c>
      <c r="O304" s="151">
        <v>188744</v>
      </c>
      <c r="P304" s="151">
        <v>188744</v>
      </c>
      <c r="Q304" s="151">
        <v>188744.65</v>
      </c>
      <c r="R304" s="151">
        <v>0</v>
      </c>
      <c r="S304" s="151">
        <v>0</v>
      </c>
      <c r="T304" s="151">
        <v>0</v>
      </c>
      <c r="U304" s="151">
        <v>0</v>
      </c>
      <c r="V304" s="151">
        <v>0</v>
      </c>
      <c r="W304" s="151">
        <v>0</v>
      </c>
      <c r="X304" s="151">
        <v>0</v>
      </c>
      <c r="Y304" s="151">
        <v>0</v>
      </c>
      <c r="Z304" s="151">
        <v>0</v>
      </c>
      <c r="AA304" s="151">
        <v>0</v>
      </c>
      <c r="AB304" s="151">
        <v>0</v>
      </c>
      <c r="AC304" s="151">
        <v>0</v>
      </c>
      <c r="AD304" s="151">
        <v>0</v>
      </c>
      <c r="AE304" s="151">
        <v>0</v>
      </c>
      <c r="AF304" s="151">
        <v>0</v>
      </c>
      <c r="AG304" s="151">
        <v>0</v>
      </c>
      <c r="AH304" s="151">
        <v>0</v>
      </c>
      <c r="AI304" s="151">
        <v>0</v>
      </c>
      <c r="AJ304" s="151">
        <v>0</v>
      </c>
      <c r="AK304" s="151">
        <v>0</v>
      </c>
      <c r="AL304" s="151">
        <v>0</v>
      </c>
      <c r="AM304" s="151">
        <v>0</v>
      </c>
      <c r="AN304" s="151">
        <v>0</v>
      </c>
      <c r="AO304" s="151">
        <v>0</v>
      </c>
      <c r="AP304" s="151">
        <v>0</v>
      </c>
      <c r="AQ304" s="151">
        <v>0</v>
      </c>
      <c r="AR304" s="151">
        <v>0</v>
      </c>
      <c r="AS304" s="151">
        <v>0.3</v>
      </c>
      <c r="AT304" s="151">
        <v>0</v>
      </c>
      <c r="AU304" s="151">
        <v>0</v>
      </c>
      <c r="AV304" s="151">
        <v>0</v>
      </c>
      <c r="AW304" s="151">
        <v>0</v>
      </c>
      <c r="AX304" s="151">
        <v>0</v>
      </c>
      <c r="AY304" s="151">
        <v>0</v>
      </c>
      <c r="AZ304" s="151">
        <v>0</v>
      </c>
      <c r="BA304" s="10"/>
      <c r="BB304" s="10"/>
      <c r="BC304" s="10"/>
      <c r="BD304" s="10"/>
      <c r="BE304" s="10"/>
      <c r="BF304" s="10"/>
      <c r="BG304" s="10"/>
      <c r="BH304" s="10"/>
      <c r="BI304" s="10"/>
      <c r="BJ304" s="10"/>
      <c r="BK304" s="10"/>
      <c r="BL304" s="10"/>
      <c r="BM304" s="10"/>
      <c r="BN304" s="10"/>
      <c r="BO304" s="10"/>
      <c r="BP304" s="10"/>
      <c r="BQ304" s="10"/>
      <c r="BR304" s="10"/>
      <c r="BS304" s="10"/>
    </row>
    <row r="305" spans="1:71" ht="16.5" hidden="1" customHeight="1" x14ac:dyDescent="0.3">
      <c r="A305" s="151" t="s">
        <v>1183</v>
      </c>
      <c r="B305" s="151">
        <v>0</v>
      </c>
      <c r="C305" s="151">
        <v>0</v>
      </c>
      <c r="D305" s="151">
        <v>0</v>
      </c>
      <c r="E305" s="151">
        <v>0</v>
      </c>
      <c r="F305" s="151">
        <v>0</v>
      </c>
      <c r="G305" s="151">
        <v>12238</v>
      </c>
      <c r="H305" s="151">
        <v>159912</v>
      </c>
      <c r="I305" s="151">
        <v>0</v>
      </c>
      <c r="J305" s="151">
        <v>41287</v>
      </c>
      <c r="K305" s="151">
        <v>22728</v>
      </c>
      <c r="L305" s="151">
        <v>25170</v>
      </c>
      <c r="M305" s="151">
        <v>13848</v>
      </c>
      <c r="N305" s="151">
        <v>75951</v>
      </c>
      <c r="O305" s="151">
        <v>0</v>
      </c>
      <c r="P305" s="151">
        <v>0</v>
      </c>
      <c r="Q305" s="151">
        <v>0</v>
      </c>
      <c r="R305" s="151">
        <v>0</v>
      </c>
      <c r="S305" s="151">
        <v>0</v>
      </c>
      <c r="T305" s="151">
        <v>0</v>
      </c>
      <c r="U305" s="151">
        <v>0</v>
      </c>
      <c r="V305" s="151">
        <v>0</v>
      </c>
      <c r="W305" s="151">
        <v>0</v>
      </c>
      <c r="X305" s="151">
        <v>0</v>
      </c>
      <c r="Y305" s="151">
        <v>0</v>
      </c>
      <c r="Z305" s="151">
        <v>0</v>
      </c>
      <c r="AA305" s="151">
        <v>0</v>
      </c>
      <c r="AB305" s="151">
        <v>0</v>
      </c>
      <c r="AC305" s="151">
        <v>0</v>
      </c>
      <c r="AD305" s="151">
        <v>0</v>
      </c>
      <c r="AE305" s="151">
        <v>0</v>
      </c>
      <c r="AF305" s="151">
        <v>0</v>
      </c>
      <c r="AG305" s="151">
        <v>0</v>
      </c>
      <c r="AH305" s="151">
        <v>0</v>
      </c>
      <c r="AI305" s="151">
        <v>0</v>
      </c>
      <c r="AJ305" s="151">
        <v>0</v>
      </c>
      <c r="AK305" s="151">
        <v>0</v>
      </c>
      <c r="AL305" s="151">
        <v>0</v>
      </c>
      <c r="AM305" s="151">
        <v>0</v>
      </c>
      <c r="AN305" s="151">
        <v>0</v>
      </c>
      <c r="AO305" s="151">
        <v>0</v>
      </c>
      <c r="AP305" s="151">
        <v>0</v>
      </c>
      <c r="AQ305" s="151">
        <v>0</v>
      </c>
      <c r="AR305" s="151">
        <v>0</v>
      </c>
      <c r="AS305" s="151">
        <v>0</v>
      </c>
      <c r="AT305" s="151">
        <v>0</v>
      </c>
      <c r="AU305" s="151">
        <v>0</v>
      </c>
      <c r="AV305" s="151">
        <v>0</v>
      </c>
      <c r="AW305" s="151">
        <v>0</v>
      </c>
      <c r="AX305" s="151">
        <v>0</v>
      </c>
      <c r="AY305" s="151">
        <v>0</v>
      </c>
      <c r="AZ305" s="151">
        <v>0</v>
      </c>
      <c r="BA305" s="10"/>
      <c r="BB305" s="10"/>
      <c r="BC305" s="10"/>
      <c r="BD305" s="10"/>
      <c r="BE305" s="10"/>
      <c r="BF305" s="10"/>
      <c r="BG305" s="10"/>
      <c r="BH305" s="10"/>
      <c r="BI305" s="10"/>
      <c r="BJ305" s="10"/>
      <c r="BK305" s="10"/>
      <c r="BL305" s="10"/>
      <c r="BM305" s="10"/>
      <c r="BN305" s="10"/>
      <c r="BO305" s="10"/>
      <c r="BP305" s="10"/>
      <c r="BQ305" s="10"/>
      <c r="BR305" s="10"/>
      <c r="BS305" s="10"/>
    </row>
    <row r="306" spans="1:71" ht="16.5" hidden="1" customHeight="1" x14ac:dyDescent="0.3">
      <c r="A306" s="151" t="s">
        <v>892</v>
      </c>
      <c r="B306" s="151">
        <v>0</v>
      </c>
      <c r="C306" s="151">
        <v>-9769518</v>
      </c>
      <c r="D306" s="151">
        <v>-18652888</v>
      </c>
      <c r="E306" s="151">
        <v>-18681193</v>
      </c>
      <c r="F306" s="151">
        <v>-3</v>
      </c>
      <c r="G306" s="151">
        <v>-9774258</v>
      </c>
      <c r="H306" s="151">
        <v>-18663743</v>
      </c>
      <c r="I306" s="151">
        <v>-18709448</v>
      </c>
      <c r="J306" s="151">
        <v>0</v>
      </c>
      <c r="K306" s="151">
        <v>-24617626</v>
      </c>
      <c r="L306" s="151">
        <v>-33519318</v>
      </c>
      <c r="M306" s="151">
        <v>-51351353</v>
      </c>
      <c r="N306" s="151">
        <v>0</v>
      </c>
      <c r="O306" s="151">
        <v>-11666291</v>
      </c>
      <c r="P306" s="151">
        <v>-24062377</v>
      </c>
      <c r="Q306" s="151">
        <v>-24102492.18</v>
      </c>
      <c r="R306" s="151">
        <v>0</v>
      </c>
      <c r="S306" s="151">
        <v>-12683392</v>
      </c>
      <c r="T306" s="151">
        <v>-30222896</v>
      </c>
      <c r="U306" s="151">
        <v>-30241245.805</v>
      </c>
      <c r="V306" s="151">
        <v>0</v>
      </c>
      <c r="W306" s="151">
        <v>-14863349</v>
      </c>
      <c r="X306" s="151">
        <v>-33889008</v>
      </c>
      <c r="Y306" s="151">
        <v>-33889117.057999998</v>
      </c>
      <c r="Z306" s="151">
        <v>0</v>
      </c>
      <c r="AA306" s="151">
        <v>-17094973</v>
      </c>
      <c r="AB306" s="151">
        <v>-35052270</v>
      </c>
      <c r="AC306" s="151">
        <v>-35052352.870999999</v>
      </c>
      <c r="AD306" s="151">
        <v>0</v>
      </c>
      <c r="AE306" s="151">
        <v>-17717715</v>
      </c>
      <c r="AF306" s="151">
        <v>-37042102</v>
      </c>
      <c r="AG306" s="151">
        <v>-37042102.092</v>
      </c>
      <c r="AH306" s="151">
        <v>0</v>
      </c>
      <c r="AI306" s="151">
        <v>-19294953</v>
      </c>
      <c r="AJ306" s="151">
        <v>-36508871</v>
      </c>
      <c r="AK306" s="151">
        <v>-36508870.376999997</v>
      </c>
      <c r="AL306" s="151">
        <v>0</v>
      </c>
      <c r="AM306" s="151">
        <v>-12754553</v>
      </c>
      <c r="AN306" s="151">
        <v>-23190303</v>
      </c>
      <c r="AO306" s="151">
        <v>-23190302.384</v>
      </c>
      <c r="AP306" s="151">
        <v>-163</v>
      </c>
      <c r="AQ306" s="151">
        <v>-10614102</v>
      </c>
      <c r="AR306" s="151">
        <v>-21852480</v>
      </c>
      <c r="AS306" s="151">
        <v>-21852478.93</v>
      </c>
      <c r="AT306" s="151">
        <v>-465</v>
      </c>
      <c r="AU306" s="151">
        <v>-9811981</v>
      </c>
      <c r="AV306" s="151">
        <v>-21050238</v>
      </c>
      <c r="AW306" s="151">
        <v>-21050238.248</v>
      </c>
      <c r="AX306" s="151">
        <v>0</v>
      </c>
      <c r="AY306" s="151">
        <v>-10584232</v>
      </c>
      <c r="AZ306" s="151">
        <v>-20218750</v>
      </c>
      <c r="BA306" s="10"/>
      <c r="BB306" s="10"/>
      <c r="BC306" s="10"/>
      <c r="BD306" s="10"/>
      <c r="BE306" s="10"/>
      <c r="BF306" s="10"/>
      <c r="BG306" s="10"/>
      <c r="BH306" s="10"/>
      <c r="BI306" s="10"/>
      <c r="BJ306" s="10"/>
      <c r="BK306" s="10"/>
      <c r="BL306" s="10"/>
      <c r="BM306" s="10"/>
      <c r="BN306" s="10"/>
      <c r="BO306" s="10"/>
      <c r="BP306" s="10"/>
      <c r="BQ306" s="10"/>
      <c r="BR306" s="10"/>
      <c r="BS306" s="10"/>
    </row>
    <row r="307" spans="1:71" ht="16.5" hidden="1" customHeight="1" x14ac:dyDescent="0.3">
      <c r="A307" s="151" t="s">
        <v>861</v>
      </c>
      <c r="B307" s="151">
        <v>0</v>
      </c>
      <c r="C307" s="151">
        <v>0</v>
      </c>
      <c r="D307" s="151">
        <v>0</v>
      </c>
      <c r="E307" s="151">
        <v>0</v>
      </c>
      <c r="F307" s="151">
        <v>0</v>
      </c>
      <c r="G307" s="151">
        <v>-1009581</v>
      </c>
      <c r="H307" s="151">
        <v>-1407761</v>
      </c>
      <c r="I307" s="151">
        <v>-1897174</v>
      </c>
      <c r="J307" s="151">
        <v>-348048</v>
      </c>
      <c r="K307" s="151">
        <v>-813182</v>
      </c>
      <c r="L307" s="151">
        <v>-1191652</v>
      </c>
      <c r="M307" s="151">
        <v>-1678693</v>
      </c>
      <c r="N307" s="151">
        <v>-362889</v>
      </c>
      <c r="O307" s="151">
        <v>-837181</v>
      </c>
      <c r="P307" s="151">
        <v>-1208846</v>
      </c>
      <c r="Q307" s="151">
        <v>-1747634.31</v>
      </c>
      <c r="R307" s="151">
        <v>-296650</v>
      </c>
      <c r="S307" s="151">
        <v>-618859</v>
      </c>
      <c r="T307" s="151">
        <v>-874946</v>
      </c>
      <c r="U307" s="151">
        <v>-1102015.007</v>
      </c>
      <c r="V307" s="151">
        <v>-234538</v>
      </c>
      <c r="W307" s="151">
        <v>-481348</v>
      </c>
      <c r="X307" s="151">
        <v>-736976</v>
      </c>
      <c r="Y307" s="151">
        <v>-959556.01500000001</v>
      </c>
      <c r="Z307" s="151">
        <v>-161086</v>
      </c>
      <c r="AA307" s="151">
        <v>-391322</v>
      </c>
      <c r="AB307" s="151">
        <v>-495487</v>
      </c>
      <c r="AC307" s="151">
        <v>-1229812.193</v>
      </c>
      <c r="AD307" s="151">
        <v>-103829</v>
      </c>
      <c r="AE307" s="151">
        <v>-763405</v>
      </c>
      <c r="AF307" s="151">
        <v>-1015235</v>
      </c>
      <c r="AG307" s="151">
        <v>-1612268.5719999999</v>
      </c>
      <c r="AH307" s="151">
        <v>-142098</v>
      </c>
      <c r="AI307" s="151">
        <v>-1272462</v>
      </c>
      <c r="AJ307" s="151">
        <v>-1301145</v>
      </c>
      <c r="AK307" s="151">
        <v>-2568102.986</v>
      </c>
      <c r="AL307" s="151">
        <v>-231221</v>
      </c>
      <c r="AM307" s="151">
        <v>-1492961</v>
      </c>
      <c r="AN307" s="151">
        <v>-1750304</v>
      </c>
      <c r="AO307" s="151">
        <v>-3055218.7340000002</v>
      </c>
      <c r="AP307" s="151">
        <v>-279948</v>
      </c>
      <c r="AQ307" s="151">
        <v>-1688620</v>
      </c>
      <c r="AR307" s="151">
        <v>-1872098</v>
      </c>
      <c r="AS307" s="151">
        <v>-3307213.16</v>
      </c>
      <c r="AT307" s="151">
        <v>-200671</v>
      </c>
      <c r="AU307" s="151">
        <v>0</v>
      </c>
      <c r="AV307" s="151">
        <v>0</v>
      </c>
      <c r="AW307" s="151">
        <v>0</v>
      </c>
      <c r="AX307" s="151">
        <v>-647209</v>
      </c>
      <c r="AY307" s="151">
        <v>-2210872</v>
      </c>
      <c r="AZ307" s="151">
        <v>0</v>
      </c>
      <c r="BA307" s="10"/>
      <c r="BB307" s="10"/>
      <c r="BC307" s="10"/>
      <c r="BD307" s="10"/>
      <c r="BE307" s="10"/>
      <c r="BF307" s="10"/>
      <c r="BG307" s="10"/>
      <c r="BH307" s="10"/>
      <c r="BI307" s="10"/>
      <c r="BJ307" s="10"/>
      <c r="BK307" s="10"/>
      <c r="BL307" s="10"/>
      <c r="BM307" s="10"/>
      <c r="BN307" s="10"/>
      <c r="BO307" s="10"/>
      <c r="BP307" s="10"/>
      <c r="BQ307" s="10"/>
      <c r="BR307" s="10"/>
      <c r="BS307" s="10"/>
    </row>
    <row r="308" spans="1:71" ht="16.5" hidden="1" customHeight="1" x14ac:dyDescent="0.3">
      <c r="A308" s="151" t="s">
        <v>875</v>
      </c>
      <c r="B308" s="151">
        <v>-479749</v>
      </c>
      <c r="C308" s="151">
        <v>2479444</v>
      </c>
      <c r="D308" s="151">
        <v>4303285</v>
      </c>
      <c r="E308" s="151">
        <v>5771627</v>
      </c>
      <c r="F308" s="151">
        <v>4245199</v>
      </c>
      <c r="G308" s="151">
        <v>0</v>
      </c>
      <c r="H308" s="151">
        <v>-70286</v>
      </c>
      <c r="I308" s="151">
        <v>-87639</v>
      </c>
      <c r="J308" s="151">
        <v>-27750</v>
      </c>
      <c r="K308" s="151">
        <v>-45573</v>
      </c>
      <c r="L308" s="151">
        <v>-39500</v>
      </c>
      <c r="M308" s="151">
        <v>-46559</v>
      </c>
      <c r="N308" s="151">
        <v>-7314</v>
      </c>
      <c r="O308" s="151">
        <v>-17047</v>
      </c>
      <c r="P308" s="151">
        <v>-25464</v>
      </c>
      <c r="Q308" s="151">
        <v>-191875.53</v>
      </c>
      <c r="R308" s="151">
        <v>-10625</v>
      </c>
      <c r="S308" s="151">
        <v>-20128</v>
      </c>
      <c r="T308" s="151">
        <v>-30710</v>
      </c>
      <c r="U308" s="151">
        <v>-44724.904999999999</v>
      </c>
      <c r="V308" s="151">
        <v>-4402</v>
      </c>
      <c r="W308" s="151">
        <v>0</v>
      </c>
      <c r="X308" s="151">
        <v>-12097</v>
      </c>
      <c r="Y308" s="151">
        <v>-20385.391</v>
      </c>
      <c r="Z308" s="151">
        <v>-18304</v>
      </c>
      <c r="AA308" s="151">
        <v>-62935</v>
      </c>
      <c r="AB308" s="151">
        <v>-97962</v>
      </c>
      <c r="AC308" s="151">
        <v>-124187.958</v>
      </c>
      <c r="AD308" s="151">
        <v>-33083</v>
      </c>
      <c r="AE308" s="151">
        <v>-97606</v>
      </c>
      <c r="AF308" s="151">
        <v>0</v>
      </c>
      <c r="AG308" s="151">
        <v>-178230.43799999999</v>
      </c>
      <c r="AH308" s="151">
        <v>-58608</v>
      </c>
      <c r="AI308" s="151">
        <v>24103369</v>
      </c>
      <c r="AJ308" s="151">
        <v>-168790</v>
      </c>
      <c r="AK308" s="151">
        <v>-201233.34400000001</v>
      </c>
      <c r="AL308" s="151">
        <v>-22524</v>
      </c>
      <c r="AM308" s="151">
        <v>-38450</v>
      </c>
      <c r="AN308" s="151">
        <v>-84879</v>
      </c>
      <c r="AO308" s="151">
        <v>-105333.46400000001</v>
      </c>
      <c r="AP308" s="151">
        <v>-42731</v>
      </c>
      <c r="AQ308" s="151">
        <v>-79907</v>
      </c>
      <c r="AR308" s="151">
        <v>-898092</v>
      </c>
      <c r="AS308" s="151">
        <v>-879085.39</v>
      </c>
      <c r="AT308" s="151">
        <v>-5960</v>
      </c>
      <c r="AU308" s="151">
        <v>-1611993</v>
      </c>
      <c r="AV308" s="151">
        <v>-1845473</v>
      </c>
      <c r="AW308" s="151">
        <v>-3128440.8810000001</v>
      </c>
      <c r="AX308" s="151">
        <v>-2866187</v>
      </c>
      <c r="AY308" s="151">
        <v>-5591778</v>
      </c>
      <c r="AZ308" s="151">
        <v>-2830828</v>
      </c>
      <c r="BA308" s="10"/>
      <c r="BB308" s="10"/>
      <c r="BC308" s="10"/>
      <c r="BD308" s="10"/>
      <c r="BE308" s="10"/>
      <c r="BF308" s="10"/>
      <c r="BG308" s="10"/>
      <c r="BH308" s="10"/>
      <c r="BI308" s="10"/>
      <c r="BJ308" s="10"/>
      <c r="BK308" s="10"/>
      <c r="BL308" s="10"/>
      <c r="BM308" s="10"/>
      <c r="BN308" s="10"/>
      <c r="BO308" s="10"/>
      <c r="BP308" s="10"/>
      <c r="BQ308" s="10"/>
      <c r="BR308" s="10"/>
      <c r="BS308" s="10"/>
    </row>
    <row r="309" spans="1:71" ht="16.5" hidden="1" customHeight="1" x14ac:dyDescent="0.3">
      <c r="A309" s="151" t="s">
        <v>893</v>
      </c>
      <c r="B309" s="151">
        <v>-4501569</v>
      </c>
      <c r="C309" s="151">
        <v>-10534572</v>
      </c>
      <c r="D309" s="151">
        <v>-17566991</v>
      </c>
      <c r="E309" s="151">
        <v>-16126954</v>
      </c>
      <c r="F309" s="151">
        <v>4288786</v>
      </c>
      <c r="G309" s="151">
        <v>-5695545</v>
      </c>
      <c r="H309" s="151">
        <v>-18264151</v>
      </c>
      <c r="I309" s="151">
        <v>-19060631</v>
      </c>
      <c r="J309" s="151">
        <v>-305797</v>
      </c>
      <c r="K309" s="151">
        <v>-25629453</v>
      </c>
      <c r="L309" s="151">
        <v>-34783251</v>
      </c>
      <c r="M309" s="151">
        <v>-53234553</v>
      </c>
      <c r="N309" s="151">
        <v>-271879</v>
      </c>
      <c r="O309" s="151">
        <v>-12585607</v>
      </c>
      <c r="P309" s="151">
        <v>-29366799</v>
      </c>
      <c r="Q309" s="151">
        <v>-38726124.469999999</v>
      </c>
      <c r="R309" s="151">
        <v>-313671</v>
      </c>
      <c r="S309" s="151">
        <v>-12205282</v>
      </c>
      <c r="T309" s="151">
        <v>-33160730</v>
      </c>
      <c r="U309" s="151">
        <v>-32901728.416999999</v>
      </c>
      <c r="V309" s="151">
        <v>3566586</v>
      </c>
      <c r="W309" s="151">
        <v>-15789967</v>
      </c>
      <c r="X309" s="151">
        <v>-34091305</v>
      </c>
      <c r="Y309" s="151">
        <v>-31572056.074000001</v>
      </c>
      <c r="Z309" s="151">
        <v>-6686777</v>
      </c>
      <c r="AA309" s="151">
        <v>-2706470</v>
      </c>
      <c r="AB309" s="151">
        <v>-17812479</v>
      </c>
      <c r="AC309" s="151">
        <v>-24211927.377</v>
      </c>
      <c r="AD309" s="151">
        <v>-144629</v>
      </c>
      <c r="AE309" s="151">
        <v>-18838226</v>
      </c>
      <c r="AF309" s="151">
        <v>-27825197</v>
      </c>
      <c r="AG309" s="151">
        <v>-11267248.899</v>
      </c>
      <c r="AH309" s="151">
        <v>-2864787</v>
      </c>
      <c r="AI309" s="151">
        <v>6202359</v>
      </c>
      <c r="AJ309" s="151">
        <v>4381055</v>
      </c>
      <c r="AK309" s="151">
        <v>-5170909.2479999997</v>
      </c>
      <c r="AL309" s="151">
        <v>-3465535</v>
      </c>
      <c r="AM309" s="151">
        <v>-9150352</v>
      </c>
      <c r="AN309" s="151">
        <v>-14903868</v>
      </c>
      <c r="AO309" s="151">
        <v>-14990203.172</v>
      </c>
      <c r="AP309" s="151">
        <v>-9619841</v>
      </c>
      <c r="AQ309" s="151">
        <v>-19465588</v>
      </c>
      <c r="AR309" s="151">
        <v>-21219864</v>
      </c>
      <c r="AS309" s="151">
        <v>-26832416.77</v>
      </c>
      <c r="AT309" s="151">
        <v>-6118754</v>
      </c>
      <c r="AU309" s="151">
        <v>-23142425</v>
      </c>
      <c r="AV309" s="151">
        <v>-34028393</v>
      </c>
      <c r="AW309" s="151">
        <v>-39288485.193000004</v>
      </c>
      <c r="AX309" s="151">
        <v>-3513396</v>
      </c>
      <c r="AY309" s="151">
        <v>-21501162</v>
      </c>
      <c r="AZ309" s="151">
        <v>-20437629</v>
      </c>
      <c r="BA309" s="10"/>
      <c r="BB309" s="10"/>
      <c r="BC309" s="10"/>
      <c r="BD309" s="10"/>
      <c r="BE309" s="10"/>
      <c r="BF309" s="10"/>
      <c r="BG309" s="10"/>
      <c r="BH309" s="10"/>
      <c r="BI309" s="10"/>
      <c r="BJ309" s="10"/>
      <c r="BK309" s="10"/>
      <c r="BL309" s="10"/>
      <c r="BM309" s="10"/>
      <c r="BN309" s="10"/>
      <c r="BO309" s="10"/>
      <c r="BP309" s="10"/>
      <c r="BQ309" s="10"/>
      <c r="BR309" s="10"/>
      <c r="BS309" s="10"/>
    </row>
    <row r="310" spans="1:71" ht="16.5" hidden="1" customHeight="1" x14ac:dyDescent="0.3">
      <c r="A310" s="151"/>
      <c r="B310" s="151"/>
      <c r="C310" s="151"/>
      <c r="D310" s="151"/>
      <c r="E310" s="151"/>
      <c r="F310" s="151"/>
      <c r="G310" s="151"/>
      <c r="H310" s="151"/>
      <c r="I310" s="151"/>
      <c r="J310" s="151"/>
      <c r="K310" s="151"/>
      <c r="L310" s="151"/>
      <c r="M310" s="151"/>
      <c r="N310" s="151"/>
      <c r="O310" s="151"/>
      <c r="P310" s="151"/>
      <c r="Q310" s="151"/>
      <c r="R310" s="151"/>
      <c r="S310" s="151"/>
      <c r="T310" s="151"/>
      <c r="U310" s="151"/>
      <c r="V310" s="151"/>
      <c r="W310" s="151"/>
      <c r="X310" s="151"/>
      <c r="Y310" s="151"/>
      <c r="Z310" s="151"/>
      <c r="AA310" s="151"/>
      <c r="AB310" s="151"/>
      <c r="AC310" s="151"/>
      <c r="AD310" s="151"/>
      <c r="AE310" s="151"/>
      <c r="AF310" s="151"/>
      <c r="AG310" s="151"/>
      <c r="AH310" s="151"/>
      <c r="AI310" s="151"/>
      <c r="AJ310" s="151"/>
      <c r="AK310" s="151"/>
      <c r="AL310" s="151"/>
      <c r="AM310" s="151"/>
      <c r="AN310" s="151"/>
      <c r="AO310" s="151"/>
      <c r="AP310" s="151"/>
      <c r="AQ310" s="151"/>
      <c r="AR310" s="151"/>
      <c r="AS310" s="151"/>
      <c r="AT310" s="151"/>
      <c r="AU310" s="151"/>
      <c r="AV310" s="151"/>
      <c r="AW310" s="151"/>
      <c r="AX310" s="151"/>
      <c r="AY310" s="151"/>
      <c r="AZ310" s="151"/>
      <c r="BA310" s="10"/>
      <c r="BB310" s="10"/>
      <c r="BC310" s="10"/>
      <c r="BD310" s="10"/>
      <c r="BE310" s="10"/>
      <c r="BF310" s="10"/>
      <c r="BG310" s="10"/>
      <c r="BH310" s="10"/>
      <c r="BI310" s="10"/>
      <c r="BJ310" s="10"/>
      <c r="BK310" s="10"/>
      <c r="BL310" s="10"/>
      <c r="BM310" s="10"/>
      <c r="BN310" s="10"/>
      <c r="BO310" s="10"/>
      <c r="BP310" s="10"/>
      <c r="BQ310" s="10"/>
      <c r="BR310" s="10"/>
      <c r="BS310" s="10"/>
    </row>
    <row r="311" spans="1:71" ht="16.5" hidden="1" customHeight="1" x14ac:dyDescent="0.3">
      <c r="A311" s="151" t="s">
        <v>894</v>
      </c>
      <c r="B311" s="151"/>
      <c r="C311" s="151"/>
      <c r="D311" s="151"/>
      <c r="E311" s="151"/>
      <c r="F311" s="151"/>
      <c r="G311" s="151"/>
      <c r="H311" s="151"/>
      <c r="I311" s="151"/>
      <c r="J311" s="151"/>
      <c r="K311" s="151"/>
      <c r="L311" s="151"/>
      <c r="M311" s="151"/>
      <c r="N311" s="151"/>
      <c r="O311" s="151"/>
      <c r="P311" s="151"/>
      <c r="Q311" s="151"/>
      <c r="R311" s="151"/>
      <c r="S311" s="151"/>
      <c r="T311" s="151"/>
      <c r="U311" s="151"/>
      <c r="V311" s="151"/>
      <c r="W311" s="151"/>
      <c r="X311" s="151"/>
      <c r="Y311" s="151"/>
      <c r="Z311" s="151"/>
      <c r="AA311" s="151"/>
      <c r="AB311" s="151"/>
      <c r="AC311" s="151"/>
      <c r="AD311" s="151"/>
      <c r="AE311" s="151"/>
      <c r="AF311" s="151"/>
      <c r="AG311" s="151"/>
      <c r="AH311" s="151"/>
      <c r="AI311" s="151"/>
      <c r="AJ311" s="151"/>
      <c r="AK311" s="151"/>
      <c r="AL311" s="151"/>
      <c r="AM311" s="151"/>
      <c r="AN311" s="151"/>
      <c r="AO311" s="151"/>
      <c r="AP311" s="151"/>
      <c r="AQ311" s="151"/>
      <c r="AR311" s="151"/>
      <c r="AS311" s="151"/>
      <c r="AT311" s="151"/>
      <c r="AU311" s="151"/>
      <c r="AV311" s="151"/>
      <c r="AW311" s="151"/>
      <c r="AX311" s="151"/>
      <c r="AY311" s="151"/>
      <c r="AZ311" s="151"/>
      <c r="BA311" s="10"/>
      <c r="BB311" s="10"/>
      <c r="BC311" s="10"/>
      <c r="BD311" s="10"/>
      <c r="BE311" s="10"/>
      <c r="BF311" s="10"/>
      <c r="BG311" s="10"/>
      <c r="BH311" s="10"/>
      <c r="BI311" s="10"/>
      <c r="BJ311" s="10"/>
      <c r="BK311" s="10"/>
      <c r="BL311" s="10"/>
      <c r="BM311" s="10"/>
      <c r="BN311" s="10"/>
      <c r="BO311" s="10"/>
      <c r="BP311" s="10"/>
      <c r="BQ311" s="10"/>
      <c r="BR311" s="10"/>
      <c r="BS311" s="10"/>
    </row>
    <row r="312" spans="1:71" ht="16.5" hidden="1" customHeight="1" x14ac:dyDescent="0.3">
      <c r="A312" s="151" t="s">
        <v>875</v>
      </c>
      <c r="B312" s="151">
        <v>-76479</v>
      </c>
      <c r="C312" s="151">
        <v>-74599</v>
      </c>
      <c r="D312" s="151">
        <v>-81256</v>
      </c>
      <c r="E312" s="151">
        <v>-71856</v>
      </c>
      <c r="F312" s="151">
        <v>-10672</v>
      </c>
      <c r="G312" s="151">
        <v>0</v>
      </c>
      <c r="H312" s="151">
        <v>0</v>
      </c>
      <c r="I312" s="151">
        <v>0</v>
      </c>
      <c r="J312" s="151">
        <v>0</v>
      </c>
      <c r="K312" s="151">
        <v>0</v>
      </c>
      <c r="L312" s="151">
        <v>0</v>
      </c>
      <c r="M312" s="151">
        <v>0</v>
      </c>
      <c r="N312" s="151">
        <v>0</v>
      </c>
      <c r="O312" s="151">
        <v>0</v>
      </c>
      <c r="P312" s="151">
        <v>0</v>
      </c>
      <c r="Q312" s="151">
        <v>0</v>
      </c>
      <c r="R312" s="151">
        <v>0</v>
      </c>
      <c r="S312" s="151">
        <v>0</v>
      </c>
      <c r="T312" s="151">
        <v>0</v>
      </c>
      <c r="U312" s="151">
        <v>0</v>
      </c>
      <c r="V312" s="151">
        <v>0</v>
      </c>
      <c r="W312" s="151">
        <v>0</v>
      </c>
      <c r="X312" s="151">
        <v>0</v>
      </c>
      <c r="Y312" s="151">
        <v>0</v>
      </c>
      <c r="Z312" s="151">
        <v>0</v>
      </c>
      <c r="AA312" s="151">
        <v>0</v>
      </c>
      <c r="AB312" s="151">
        <v>0</v>
      </c>
      <c r="AC312" s="151">
        <v>0</v>
      </c>
      <c r="AD312" s="151">
        <v>0</v>
      </c>
      <c r="AE312" s="151">
        <v>0</v>
      </c>
      <c r="AF312" s="151">
        <v>0</v>
      </c>
      <c r="AG312" s="151">
        <v>0</v>
      </c>
      <c r="AH312" s="151">
        <v>0</v>
      </c>
      <c r="AI312" s="151">
        <v>0</v>
      </c>
      <c r="AJ312" s="151">
        <v>0</v>
      </c>
      <c r="AK312" s="151">
        <v>0</v>
      </c>
      <c r="AL312" s="151">
        <v>0</v>
      </c>
      <c r="AM312" s="151">
        <v>0</v>
      </c>
      <c r="AN312" s="151">
        <v>0</v>
      </c>
      <c r="AO312" s="151">
        <v>0</v>
      </c>
      <c r="AP312" s="151">
        <v>0</v>
      </c>
      <c r="AQ312" s="151">
        <v>0</v>
      </c>
      <c r="AR312" s="151">
        <v>0</v>
      </c>
      <c r="AS312" s="151">
        <v>0</v>
      </c>
      <c r="AT312" s="151">
        <v>0</v>
      </c>
      <c r="AU312" s="151">
        <v>0</v>
      </c>
      <c r="AV312" s="151">
        <v>0</v>
      </c>
      <c r="AW312" s="151">
        <v>0</v>
      </c>
      <c r="AX312" s="151">
        <v>0</v>
      </c>
      <c r="AY312" s="151">
        <v>0</v>
      </c>
      <c r="AZ312" s="151">
        <v>0</v>
      </c>
      <c r="BA312" s="10"/>
      <c r="BB312" s="10"/>
      <c r="BC312" s="10"/>
      <c r="BD312" s="10"/>
      <c r="BE312" s="10"/>
      <c r="BF312" s="10"/>
      <c r="BG312" s="10"/>
      <c r="BH312" s="10"/>
      <c r="BI312" s="10"/>
      <c r="BJ312" s="10"/>
      <c r="BK312" s="10"/>
      <c r="BL312" s="10"/>
      <c r="BM312" s="10"/>
      <c r="BN312" s="10"/>
      <c r="BO312" s="10"/>
      <c r="BP312" s="10"/>
      <c r="BQ312" s="10"/>
      <c r="BR312" s="10"/>
      <c r="BS312" s="10"/>
    </row>
    <row r="313" spans="1:71" ht="16.5" hidden="1" customHeight="1" x14ac:dyDescent="0.3">
      <c r="A313" s="151" t="s">
        <v>895</v>
      </c>
      <c r="B313" s="151">
        <v>6434867</v>
      </c>
      <c r="C313" s="151">
        <v>4224204</v>
      </c>
      <c r="D313" s="151">
        <v>4996824</v>
      </c>
      <c r="E313" s="151">
        <v>8163575</v>
      </c>
      <c r="F313" s="151">
        <v>13750646</v>
      </c>
      <c r="G313" s="151">
        <v>11272974</v>
      </c>
      <c r="H313" s="151">
        <v>6796586</v>
      </c>
      <c r="I313" s="151">
        <v>9260486</v>
      </c>
      <c r="J313" s="151">
        <v>10443022</v>
      </c>
      <c r="K313" s="151">
        <v>-5419099</v>
      </c>
      <c r="L313" s="151">
        <v>-5207317</v>
      </c>
      <c r="M313" s="151">
        <v>-13809851</v>
      </c>
      <c r="N313" s="151">
        <v>17242356</v>
      </c>
      <c r="O313" s="151">
        <v>15239974</v>
      </c>
      <c r="P313" s="151">
        <v>9559065</v>
      </c>
      <c r="Q313" s="151">
        <v>7909363.5</v>
      </c>
      <c r="R313" s="151">
        <v>13695555</v>
      </c>
      <c r="S313" s="151">
        <v>7318645</v>
      </c>
      <c r="T313" s="151">
        <v>924856</v>
      </c>
      <c r="U313" s="151">
        <v>1472409.2479999999</v>
      </c>
      <c r="V313" s="151">
        <v>13492304</v>
      </c>
      <c r="W313" s="151">
        <v>1853986</v>
      </c>
      <c r="X313" s="151">
        <v>-9184817</v>
      </c>
      <c r="Y313" s="151">
        <v>-8359946.5860000001</v>
      </c>
      <c r="Z313" s="151">
        <v>1730247</v>
      </c>
      <c r="AA313" s="151">
        <v>12071039</v>
      </c>
      <c r="AB313" s="151">
        <v>934996</v>
      </c>
      <c r="AC313" s="151">
        <v>2784568.97</v>
      </c>
      <c r="AD313" s="151">
        <v>9160655</v>
      </c>
      <c r="AE313" s="151">
        <v>-5086884</v>
      </c>
      <c r="AF313" s="151">
        <v>-6523530</v>
      </c>
      <c r="AG313" s="151">
        <v>-4393592.7410000004</v>
      </c>
      <c r="AH313" s="151">
        <v>1955868</v>
      </c>
      <c r="AI313" s="151">
        <v>1567770</v>
      </c>
      <c r="AJ313" s="151">
        <v>1006476</v>
      </c>
      <c r="AK313" s="151">
        <v>1363001.0959999999</v>
      </c>
      <c r="AL313" s="151">
        <v>-1135616</v>
      </c>
      <c r="AM313" s="151">
        <v>-1689597</v>
      </c>
      <c r="AN313" s="151">
        <v>-1779182</v>
      </c>
      <c r="AO313" s="151">
        <v>-570678.85600000003</v>
      </c>
      <c r="AP313" s="151">
        <v>-2150711</v>
      </c>
      <c r="AQ313" s="151">
        <v>-3104110</v>
      </c>
      <c r="AR313" s="151">
        <v>-2399741</v>
      </c>
      <c r="AS313" s="151">
        <v>-1577476.58</v>
      </c>
      <c r="AT313" s="151">
        <v>11424596</v>
      </c>
      <c r="AU313" s="151">
        <v>2152413</v>
      </c>
      <c r="AV313" s="151">
        <v>2226602</v>
      </c>
      <c r="AW313" s="151">
        <v>10554404.415999999</v>
      </c>
      <c r="AX313" s="151">
        <v>10977848</v>
      </c>
      <c r="AY313" s="151">
        <v>6192062.9900000002</v>
      </c>
      <c r="AZ313" s="151">
        <v>-2959602</v>
      </c>
      <c r="BA313" s="10"/>
      <c r="BB313" s="10"/>
      <c r="BC313" s="10"/>
      <c r="BD313" s="10"/>
      <c r="BE313" s="10"/>
      <c r="BF313" s="10"/>
      <c r="BG313" s="10"/>
      <c r="BH313" s="10"/>
      <c r="BI313" s="10"/>
      <c r="BJ313" s="10"/>
      <c r="BK313" s="10"/>
      <c r="BL313" s="10"/>
      <c r="BM313" s="10"/>
      <c r="BN313" s="10"/>
      <c r="BO313" s="10"/>
      <c r="BP313" s="10"/>
      <c r="BQ313" s="10"/>
      <c r="BR313" s="10"/>
      <c r="BS313" s="10"/>
    </row>
    <row r="314" spans="1:71" ht="16.5" hidden="1" customHeight="1" x14ac:dyDescent="0.3">
      <c r="A314" s="151" t="s">
        <v>1154</v>
      </c>
      <c r="B314" s="151">
        <v>0</v>
      </c>
      <c r="C314" s="151">
        <v>0</v>
      </c>
      <c r="D314" s="151">
        <v>0</v>
      </c>
      <c r="E314" s="151">
        <v>0</v>
      </c>
      <c r="F314" s="151">
        <v>0</v>
      </c>
      <c r="G314" s="151">
        <v>-10253</v>
      </c>
      <c r="H314" s="151">
        <v>-7592</v>
      </c>
      <c r="I314" s="151">
        <v>-8547</v>
      </c>
      <c r="J314" s="151">
        <v>-2410</v>
      </c>
      <c r="K314" s="151">
        <v>0</v>
      </c>
      <c r="L314" s="151">
        <v>-206</v>
      </c>
      <c r="M314" s="151">
        <v>20</v>
      </c>
      <c r="N314" s="151">
        <v>-42</v>
      </c>
      <c r="O314" s="151">
        <v>110</v>
      </c>
      <c r="P314" s="151">
        <v>6</v>
      </c>
      <c r="Q314" s="151">
        <v>49.02</v>
      </c>
      <c r="R314" s="151">
        <v>-1093</v>
      </c>
      <c r="S314" s="151">
        <v>3787</v>
      </c>
      <c r="T314" s="151">
        <v>-2248</v>
      </c>
      <c r="U314" s="151">
        <v>-197.107</v>
      </c>
      <c r="V314" s="151">
        <v>365</v>
      </c>
      <c r="W314" s="151">
        <v>3</v>
      </c>
      <c r="X314" s="151">
        <v>35</v>
      </c>
      <c r="Y314" s="151">
        <v>45.161999999999999</v>
      </c>
      <c r="Z314" s="151">
        <v>-3</v>
      </c>
      <c r="AA314" s="151">
        <v>-5</v>
      </c>
      <c r="AB314" s="151">
        <v>-26</v>
      </c>
      <c r="AC314" s="151">
        <v>376.55599999999998</v>
      </c>
      <c r="AD314" s="151">
        <v>-937</v>
      </c>
      <c r="AE314" s="151">
        <v>-846</v>
      </c>
      <c r="AF314" s="151">
        <v>2281</v>
      </c>
      <c r="AG314" s="151">
        <v>439.04199999999997</v>
      </c>
      <c r="AH314" s="151">
        <v>-1749</v>
      </c>
      <c r="AI314" s="151">
        <v>-3419</v>
      </c>
      <c r="AJ314" s="151">
        <v>-2925</v>
      </c>
      <c r="AK314" s="151">
        <v>-1773.095</v>
      </c>
      <c r="AL314" s="151">
        <v>-8883</v>
      </c>
      <c r="AM314" s="151">
        <v>-10895</v>
      </c>
      <c r="AN314" s="151">
        <v>3280</v>
      </c>
      <c r="AO314" s="151">
        <v>-5054.4549999999999</v>
      </c>
      <c r="AP314" s="151">
        <v>-811</v>
      </c>
      <c r="AQ314" s="151">
        <v>8871</v>
      </c>
      <c r="AR314" s="151">
        <v>-3935</v>
      </c>
      <c r="AS314" s="151">
        <v>-6042.46</v>
      </c>
      <c r="AT314" s="151">
        <v>6931</v>
      </c>
      <c r="AU314" s="151">
        <v>-21419</v>
      </c>
      <c r="AV314" s="151">
        <v>-12669</v>
      </c>
      <c r="AW314" s="151">
        <v>15334.694</v>
      </c>
      <c r="AX314" s="151">
        <v>-57949</v>
      </c>
      <c r="AY314" s="151">
        <v>-2200</v>
      </c>
      <c r="AZ314" s="151">
        <v>-42883</v>
      </c>
      <c r="BA314" s="10"/>
      <c r="BB314" s="10"/>
      <c r="BC314" s="10"/>
      <c r="BD314" s="10"/>
      <c r="BE314" s="10"/>
      <c r="BF314" s="10"/>
      <c r="BG314" s="10"/>
      <c r="BH314" s="10"/>
      <c r="BI314" s="10"/>
      <c r="BJ314" s="10"/>
      <c r="BK314" s="10"/>
      <c r="BL314" s="10"/>
      <c r="BM314" s="10"/>
      <c r="BN314" s="10"/>
      <c r="BO314" s="10"/>
      <c r="BP314" s="10"/>
      <c r="BQ314" s="10"/>
      <c r="BR314" s="10"/>
      <c r="BS314" s="10"/>
    </row>
    <row r="315" spans="1:71" ht="16.5" hidden="1" customHeight="1" x14ac:dyDescent="0.3">
      <c r="A315" s="151" t="s">
        <v>896</v>
      </c>
      <c r="B315" s="151">
        <v>6822085</v>
      </c>
      <c r="C315" s="151">
        <v>6822085</v>
      </c>
      <c r="D315" s="151">
        <v>6822084</v>
      </c>
      <c r="E315" s="151">
        <v>6822084</v>
      </c>
      <c r="F315" s="151">
        <v>15009291</v>
      </c>
      <c r="G315" s="151">
        <v>15009291</v>
      </c>
      <c r="H315" s="151">
        <v>15009291</v>
      </c>
      <c r="I315" s="151">
        <v>15009291</v>
      </c>
      <c r="J315" s="151">
        <v>24261229</v>
      </c>
      <c r="K315" s="151">
        <v>24261229</v>
      </c>
      <c r="L315" s="151">
        <v>24261229</v>
      </c>
      <c r="M315" s="151">
        <v>24261229</v>
      </c>
      <c r="N315" s="151">
        <v>10451398</v>
      </c>
      <c r="O315" s="151">
        <v>10451398</v>
      </c>
      <c r="P315" s="151">
        <v>10451398</v>
      </c>
      <c r="Q315" s="151">
        <v>10451397.640000001</v>
      </c>
      <c r="R315" s="151">
        <v>18360810</v>
      </c>
      <c r="S315" s="151">
        <v>18360810</v>
      </c>
      <c r="T315" s="151">
        <v>18360810</v>
      </c>
      <c r="U315" s="151">
        <v>18360810.159000002</v>
      </c>
      <c r="V315" s="151">
        <v>19833022</v>
      </c>
      <c r="W315" s="151">
        <v>19833022</v>
      </c>
      <c r="X315" s="151">
        <v>19833022</v>
      </c>
      <c r="Y315" s="151">
        <v>19833022.300000001</v>
      </c>
      <c r="Z315" s="151">
        <v>11473121</v>
      </c>
      <c r="AA315" s="151">
        <v>11473121</v>
      </c>
      <c r="AB315" s="151">
        <v>11473121</v>
      </c>
      <c r="AC315" s="151">
        <v>11473120.876</v>
      </c>
      <c r="AD315" s="151">
        <v>14258066</v>
      </c>
      <c r="AE315" s="151">
        <v>14258066</v>
      </c>
      <c r="AF315" s="151">
        <v>14258066</v>
      </c>
      <c r="AG315" s="151">
        <v>14258066.402000001</v>
      </c>
      <c r="AH315" s="151">
        <v>9864913</v>
      </c>
      <c r="AI315" s="151">
        <v>9864913</v>
      </c>
      <c r="AJ315" s="151">
        <v>9864913</v>
      </c>
      <c r="AK315" s="151">
        <v>9864912.7029999997</v>
      </c>
      <c r="AL315" s="151">
        <v>11226141</v>
      </c>
      <c r="AM315" s="151">
        <v>11226141</v>
      </c>
      <c r="AN315" s="151">
        <v>11226141</v>
      </c>
      <c r="AO315" s="151">
        <v>11226140.704</v>
      </c>
      <c r="AP315" s="151">
        <v>10650407</v>
      </c>
      <c r="AQ315" s="151">
        <v>10650407</v>
      </c>
      <c r="AR315" s="151">
        <v>10650407</v>
      </c>
      <c r="AS315" s="151">
        <v>10650407.390000001</v>
      </c>
      <c r="AT315" s="151">
        <v>9066888</v>
      </c>
      <c r="AU315" s="151">
        <v>9066888</v>
      </c>
      <c r="AV315" s="151">
        <v>9066888</v>
      </c>
      <c r="AW315" s="151">
        <v>9066888.3560000006</v>
      </c>
      <c r="AX315" s="151">
        <v>19636628</v>
      </c>
      <c r="AY315" s="151">
        <v>19636628</v>
      </c>
      <c r="AZ315" s="151">
        <v>19636628</v>
      </c>
      <c r="BA315" s="10"/>
      <c r="BB315" s="10"/>
      <c r="BC315" s="10"/>
      <c r="BD315" s="10"/>
      <c r="BE315" s="10"/>
      <c r="BF315" s="10"/>
      <c r="BG315" s="10"/>
      <c r="BH315" s="10"/>
      <c r="BI315" s="10"/>
      <c r="BJ315" s="10"/>
      <c r="BK315" s="10"/>
      <c r="BL315" s="10"/>
      <c r="BM315" s="10"/>
      <c r="BN315" s="10"/>
      <c r="BO315" s="10"/>
      <c r="BP315" s="10"/>
      <c r="BQ315" s="10"/>
      <c r="BR315" s="10"/>
      <c r="BS315" s="10"/>
    </row>
    <row r="316" spans="1:71" ht="16.5" hidden="1" customHeight="1" x14ac:dyDescent="0.3">
      <c r="A316" s="151" t="s">
        <v>897</v>
      </c>
      <c r="B316" s="151">
        <v>13256952</v>
      </c>
      <c r="C316" s="151">
        <v>11046289</v>
      </c>
      <c r="D316" s="151">
        <v>11818908</v>
      </c>
      <c r="E316" s="151">
        <v>14985659</v>
      </c>
      <c r="F316" s="151">
        <v>28759937</v>
      </c>
      <c r="G316" s="151">
        <v>26272012</v>
      </c>
      <c r="H316" s="151">
        <v>21798285</v>
      </c>
      <c r="I316" s="151">
        <v>24261229</v>
      </c>
      <c r="J316" s="151">
        <v>34701841</v>
      </c>
      <c r="K316" s="151">
        <v>18842130</v>
      </c>
      <c r="L316" s="151">
        <v>19053706</v>
      </c>
      <c r="M316" s="151">
        <v>10451398</v>
      </c>
      <c r="N316" s="151">
        <v>27693712</v>
      </c>
      <c r="O316" s="151">
        <v>25691482</v>
      </c>
      <c r="P316" s="151">
        <v>20010469</v>
      </c>
      <c r="Q316" s="151">
        <v>18360810.16</v>
      </c>
      <c r="R316" s="151">
        <v>32055272</v>
      </c>
      <c r="S316" s="151">
        <v>25683242</v>
      </c>
      <c r="T316" s="151">
        <v>19283418</v>
      </c>
      <c r="U316" s="151">
        <v>19833022.300000001</v>
      </c>
      <c r="V316" s="151">
        <v>33325691</v>
      </c>
      <c r="W316" s="151">
        <v>21687011</v>
      </c>
      <c r="X316" s="151">
        <v>10648240</v>
      </c>
      <c r="Y316" s="151">
        <v>11473120.876</v>
      </c>
      <c r="Z316" s="151">
        <v>13203365</v>
      </c>
      <c r="AA316" s="151">
        <v>23544155</v>
      </c>
      <c r="AB316" s="151">
        <v>12408091</v>
      </c>
      <c r="AC316" s="151">
        <v>14258066.402000001</v>
      </c>
      <c r="AD316" s="151">
        <v>23417784</v>
      </c>
      <c r="AE316" s="151">
        <v>9170336</v>
      </c>
      <c r="AF316" s="151">
        <v>7736817</v>
      </c>
      <c r="AG316" s="151">
        <v>9864912.7029999997</v>
      </c>
      <c r="AH316" s="151">
        <v>11819032</v>
      </c>
      <c r="AI316" s="151">
        <v>11429264</v>
      </c>
      <c r="AJ316" s="151">
        <v>10868464</v>
      </c>
      <c r="AK316" s="151">
        <v>11226140.704</v>
      </c>
      <c r="AL316" s="151">
        <v>10081642</v>
      </c>
      <c r="AM316" s="151">
        <v>9525649</v>
      </c>
      <c r="AN316" s="151">
        <v>9450239</v>
      </c>
      <c r="AO316" s="151">
        <v>10650407.392999999</v>
      </c>
      <c r="AP316" s="151">
        <v>8498885</v>
      </c>
      <c r="AQ316" s="151">
        <v>7555168</v>
      </c>
      <c r="AR316" s="151">
        <v>8246731</v>
      </c>
      <c r="AS316" s="151">
        <v>9066888.3599999994</v>
      </c>
      <c r="AT316" s="151">
        <v>20498415</v>
      </c>
      <c r="AU316" s="151">
        <v>11197882</v>
      </c>
      <c r="AV316" s="151">
        <v>11280821</v>
      </c>
      <c r="AW316" s="151">
        <v>19636627.465999998</v>
      </c>
      <c r="AX316" s="151">
        <v>30556527</v>
      </c>
      <c r="AY316" s="151">
        <v>25826490.989999998</v>
      </c>
      <c r="AZ316" s="151">
        <v>16634143</v>
      </c>
      <c r="BA316" s="10"/>
      <c r="BB316" s="10"/>
      <c r="BC316" s="10"/>
      <c r="BD316" s="10"/>
      <c r="BE316" s="10"/>
      <c r="BF316" s="10"/>
      <c r="BG316" s="10"/>
      <c r="BH316" s="10"/>
      <c r="BI316" s="10"/>
      <c r="BJ316" s="10"/>
      <c r="BK316" s="10"/>
      <c r="BL316" s="10"/>
      <c r="BM316" s="10"/>
      <c r="BN316" s="10"/>
      <c r="BO316" s="10"/>
      <c r="BP316" s="10"/>
      <c r="BQ316" s="10"/>
      <c r="BR316" s="10"/>
      <c r="BS316" s="10"/>
    </row>
    <row r="317" spans="1:71" ht="16.5" hidden="1" customHeight="1" x14ac:dyDescent="0.3">
      <c r="A317" s="147"/>
      <c r="B317" s="147"/>
      <c r="C317" s="147"/>
      <c r="D317" s="147"/>
      <c r="E317" s="147"/>
      <c r="F317" s="147"/>
      <c r="G317" s="147"/>
      <c r="H317" s="147"/>
      <c r="I317" s="147"/>
      <c r="J317" s="147"/>
      <c r="K317" s="147"/>
      <c r="L317" s="147"/>
      <c r="M317" s="147"/>
      <c r="N317" s="147"/>
      <c r="O317" s="147"/>
      <c r="P317" s="147"/>
      <c r="Q317" s="147"/>
      <c r="R317" s="147"/>
      <c r="S317" s="147"/>
      <c r="T317" s="147"/>
      <c r="U317" s="147"/>
      <c r="V317" s="147"/>
      <c r="W317" s="147"/>
      <c r="X317" s="147"/>
      <c r="Y317" s="147"/>
      <c r="Z317" s="147"/>
      <c r="AA317" s="147"/>
      <c r="AB317" s="147"/>
      <c r="AC317" s="147"/>
      <c r="AD317" s="147"/>
      <c r="AE317" s="147"/>
      <c r="AF317" s="147"/>
      <c r="AG317" s="147"/>
      <c r="AH317" s="147"/>
      <c r="AI317" s="147"/>
      <c r="AJ317" s="147"/>
      <c r="AK317" s="147"/>
      <c r="AL317" s="147"/>
      <c r="AM317" s="147"/>
      <c r="AN317" s="147"/>
      <c r="AO317" s="147"/>
      <c r="AP317" s="147"/>
      <c r="AQ317" s="147"/>
      <c r="AR317" s="147"/>
      <c r="AS317" s="147"/>
      <c r="AT317" s="147"/>
      <c r="AU317" s="147"/>
      <c r="AV317" s="147"/>
      <c r="AW317" s="147"/>
      <c r="AX317" s="147"/>
      <c r="AY317" s="147"/>
      <c r="AZ317" s="147"/>
      <c r="BA317" s="10"/>
      <c r="BB317" s="10"/>
      <c r="BC317" s="10"/>
      <c r="BD317" s="10"/>
      <c r="BE317" s="10"/>
      <c r="BF317" s="10"/>
      <c r="BG317" s="10"/>
      <c r="BH317" s="10"/>
      <c r="BI317" s="10"/>
      <c r="BJ317" s="10"/>
      <c r="BK317" s="10"/>
      <c r="BL317" s="10"/>
      <c r="BM317" s="10"/>
      <c r="BN317" s="10"/>
      <c r="BO317" s="10"/>
      <c r="BP317" s="10"/>
      <c r="BQ317" s="10"/>
      <c r="BR317" s="10"/>
      <c r="BS317" s="10"/>
    </row>
    <row r="318" spans="1:71" ht="16.5" hidden="1" customHeight="1" x14ac:dyDescent="0.3">
      <c r="A318" s="147"/>
      <c r="B318" s="147"/>
      <c r="C318" s="147"/>
      <c r="D318" s="147"/>
      <c r="E318" s="147"/>
      <c r="F318" s="147"/>
      <c r="G318" s="147"/>
      <c r="H318" s="147"/>
      <c r="I318" s="147"/>
      <c r="J318" s="147"/>
      <c r="K318" s="147"/>
      <c r="L318" s="147"/>
      <c r="M318" s="147"/>
      <c r="N318" s="147"/>
      <c r="O318" s="147"/>
      <c r="P318" s="147"/>
      <c r="Q318" s="147"/>
      <c r="R318" s="147"/>
      <c r="S318" s="147"/>
      <c r="T318" s="147"/>
      <c r="U318" s="147"/>
      <c r="V318" s="147"/>
      <c r="W318" s="147"/>
      <c r="X318" s="147"/>
      <c r="Y318" s="147"/>
      <c r="Z318" s="147"/>
      <c r="AA318" s="147"/>
      <c r="AB318" s="147"/>
      <c r="AC318" s="147"/>
      <c r="AD318" s="147"/>
      <c r="AE318" s="147"/>
      <c r="AF318" s="147"/>
      <c r="AG318" s="147"/>
      <c r="AH318" s="147"/>
      <c r="AI318" s="147"/>
      <c r="AJ318" s="147"/>
      <c r="AK318" s="147"/>
      <c r="AL318" s="147"/>
      <c r="AM318" s="147"/>
      <c r="AN318" s="147"/>
      <c r="AO318" s="147"/>
      <c r="AP318" s="147"/>
      <c r="AQ318" s="147"/>
      <c r="AR318" s="147"/>
      <c r="AS318" s="147"/>
      <c r="AT318" s="147"/>
      <c r="AU318" s="147"/>
      <c r="AV318" s="147"/>
      <c r="AW318" s="147"/>
      <c r="AX318" s="147"/>
      <c r="AY318" s="147"/>
      <c r="AZ318" s="147"/>
      <c r="BA318" s="10"/>
      <c r="BB318" s="10"/>
      <c r="BC318" s="10"/>
      <c r="BD318" s="10"/>
      <c r="BE318" s="10"/>
      <c r="BF318" s="10"/>
      <c r="BG318" s="10"/>
      <c r="BH318" s="10"/>
      <c r="BI318" s="10"/>
      <c r="BJ318" s="10"/>
      <c r="BK318" s="10"/>
      <c r="BL318" s="10"/>
      <c r="BM318" s="10"/>
      <c r="BN318" s="10"/>
      <c r="BO318" s="10"/>
      <c r="BP318" s="10"/>
      <c r="BQ318" s="10"/>
      <c r="BR318" s="10"/>
      <c r="BS318" s="10"/>
    </row>
    <row r="319" spans="1:71" ht="16.5" hidden="1" customHeight="1" x14ac:dyDescent="0.3">
      <c r="A319" s="147"/>
      <c r="B319" s="147"/>
      <c r="C319" s="147"/>
      <c r="D319" s="147"/>
      <c r="E319" s="147"/>
      <c r="F319" s="147"/>
      <c r="G319" s="147"/>
      <c r="H319" s="147"/>
      <c r="I319" s="147"/>
      <c r="J319" s="147"/>
      <c r="K319" s="147"/>
      <c r="L319" s="147"/>
      <c r="M319" s="147"/>
      <c r="N319" s="147"/>
      <c r="O319" s="147"/>
      <c r="P319" s="147"/>
      <c r="Q319" s="147"/>
      <c r="R319" s="147"/>
      <c r="S319" s="147"/>
      <c r="T319" s="147"/>
      <c r="U319" s="147"/>
      <c r="V319" s="147"/>
      <c r="W319" s="147"/>
      <c r="X319" s="147"/>
      <c r="Y319" s="147"/>
      <c r="Z319" s="147"/>
      <c r="AA319" s="147"/>
      <c r="AB319" s="147"/>
      <c r="AC319" s="147"/>
      <c r="AD319" s="147"/>
      <c r="AE319" s="147"/>
      <c r="AF319" s="147"/>
      <c r="AG319" s="147"/>
      <c r="AH319" s="147"/>
      <c r="AI319" s="147"/>
      <c r="AJ319" s="147"/>
      <c r="AK319" s="147"/>
      <c r="AL319" s="147"/>
      <c r="AM319" s="147"/>
      <c r="AN319" s="147"/>
      <c r="AO319" s="147"/>
      <c r="AP319" s="147"/>
      <c r="AQ319" s="147"/>
      <c r="AR319" s="147"/>
      <c r="AS319" s="147"/>
      <c r="AT319" s="147"/>
      <c r="AU319" s="147"/>
      <c r="AV319" s="147"/>
      <c r="AW319" s="147"/>
      <c r="AX319" s="147"/>
      <c r="AY319" s="147"/>
      <c r="AZ319" s="147"/>
      <c r="BA319" s="10"/>
      <c r="BB319" s="10"/>
      <c r="BC319" s="10"/>
      <c r="BD319" s="10"/>
      <c r="BE319" s="10"/>
      <c r="BF319" s="10"/>
      <c r="BG319" s="10"/>
      <c r="BH319" s="10"/>
      <c r="BI319" s="10"/>
      <c r="BJ319" s="10"/>
      <c r="BK319" s="10"/>
      <c r="BL319" s="10"/>
      <c r="BM319" s="10"/>
      <c r="BN319" s="10"/>
      <c r="BO319" s="10"/>
      <c r="BP319" s="10"/>
      <c r="BQ319" s="10"/>
      <c r="BR319" s="10"/>
      <c r="BS319" s="10"/>
    </row>
    <row r="320" spans="1:71" ht="16.5" hidden="1" customHeight="1" x14ac:dyDescent="0.3">
      <c r="A320" s="147"/>
      <c r="B320" s="147"/>
      <c r="C320" s="147"/>
      <c r="D320" s="147"/>
      <c r="E320" s="147"/>
      <c r="F320" s="147"/>
      <c r="G320" s="147"/>
      <c r="H320" s="147"/>
      <c r="I320" s="147"/>
      <c r="J320" s="147"/>
      <c r="K320" s="147"/>
      <c r="L320" s="147"/>
      <c r="M320" s="147"/>
      <c r="N320" s="147"/>
      <c r="O320" s="147"/>
      <c r="P320" s="147"/>
      <c r="Q320" s="147"/>
      <c r="R320" s="147"/>
      <c r="S320" s="147"/>
      <c r="T320" s="147"/>
      <c r="U320" s="147"/>
      <c r="V320" s="147"/>
      <c r="W320" s="147"/>
      <c r="X320" s="147"/>
      <c r="Y320" s="147"/>
      <c r="Z320" s="147"/>
      <c r="AA320" s="147"/>
      <c r="AB320" s="147"/>
      <c r="AC320" s="147"/>
      <c r="AD320" s="147"/>
      <c r="AE320" s="147"/>
      <c r="AF320" s="147"/>
      <c r="AG320" s="147"/>
      <c r="AH320" s="147"/>
      <c r="AI320" s="147"/>
      <c r="AJ320" s="147"/>
      <c r="AK320" s="147"/>
      <c r="AL320" s="147"/>
      <c r="AM320" s="147"/>
      <c r="AN320" s="147"/>
      <c r="AO320" s="147"/>
      <c r="AP320" s="147"/>
      <c r="AQ320" s="147"/>
      <c r="AR320" s="147"/>
      <c r="AS320" s="147"/>
      <c r="AT320" s="147"/>
      <c r="AU320" s="147"/>
      <c r="AV320" s="147"/>
      <c r="AW320" s="147"/>
      <c r="AX320" s="147"/>
      <c r="AY320" s="147"/>
      <c r="AZ320" s="147"/>
      <c r="BA320" s="10"/>
      <c r="BB320" s="10"/>
      <c r="BC320" s="10"/>
      <c r="BD320" s="10"/>
      <c r="BE320" s="10"/>
      <c r="BF320" s="10"/>
      <c r="BG320" s="10"/>
      <c r="BH320" s="10"/>
      <c r="BI320" s="10"/>
      <c r="BJ320" s="10"/>
      <c r="BK320" s="10"/>
      <c r="BL320" s="10"/>
      <c r="BM320" s="10"/>
      <c r="BN320" s="10"/>
      <c r="BO320" s="10"/>
      <c r="BP320" s="10"/>
      <c r="BQ320" s="10"/>
      <c r="BR320" s="10"/>
      <c r="BS320" s="10"/>
    </row>
    <row r="321" spans="1:71" ht="16.5" hidden="1" customHeight="1" x14ac:dyDescent="0.3">
      <c r="A321" s="147"/>
      <c r="B321" s="147"/>
      <c r="C321" s="147"/>
      <c r="D321" s="147"/>
      <c r="E321" s="147"/>
      <c r="F321" s="147"/>
      <c r="G321" s="147"/>
      <c r="H321" s="147"/>
      <c r="I321" s="147"/>
      <c r="J321" s="147"/>
      <c r="K321" s="147"/>
      <c r="L321" s="147"/>
      <c r="M321" s="147"/>
      <c r="N321" s="147"/>
      <c r="O321" s="147"/>
      <c r="P321" s="147"/>
      <c r="Q321" s="147"/>
      <c r="R321" s="147"/>
      <c r="S321" s="147"/>
      <c r="T321" s="147"/>
      <c r="U321" s="147"/>
      <c r="V321" s="147"/>
      <c r="W321" s="147"/>
      <c r="X321" s="147"/>
      <c r="Y321" s="147"/>
      <c r="Z321" s="147"/>
      <c r="AA321" s="147"/>
      <c r="AB321" s="147"/>
      <c r="AC321" s="147"/>
      <c r="AD321" s="147"/>
      <c r="AE321" s="147"/>
      <c r="AF321" s="147"/>
      <c r="AG321" s="147"/>
      <c r="AH321" s="147"/>
      <c r="AI321" s="147"/>
      <c r="AJ321" s="147"/>
      <c r="AK321" s="147"/>
      <c r="AL321" s="147"/>
      <c r="AM321" s="147"/>
      <c r="AN321" s="147"/>
      <c r="AO321" s="147"/>
      <c r="AP321" s="147"/>
      <c r="AQ321" s="147"/>
      <c r="AR321" s="147"/>
      <c r="AS321" s="147"/>
      <c r="AT321" s="147"/>
      <c r="AU321" s="147"/>
      <c r="AV321" s="147"/>
      <c r="AW321" s="147"/>
      <c r="AX321" s="147"/>
      <c r="AY321" s="147"/>
      <c r="AZ321" s="147"/>
      <c r="BA321" s="10"/>
      <c r="BB321" s="10"/>
      <c r="BC321" s="10"/>
      <c r="BD321" s="10"/>
      <c r="BE321" s="10"/>
      <c r="BF321" s="10"/>
      <c r="BG321" s="10"/>
      <c r="BH321" s="10"/>
      <c r="BI321" s="10"/>
      <c r="BJ321" s="10"/>
      <c r="BK321" s="10"/>
      <c r="BL321" s="10"/>
      <c r="BM321" s="10"/>
      <c r="BN321" s="10"/>
      <c r="BO321" s="10"/>
      <c r="BP321" s="10"/>
      <c r="BQ321" s="10"/>
      <c r="BR321" s="10"/>
      <c r="BS321" s="10"/>
    </row>
    <row r="322" spans="1:71" ht="16.5" hidden="1" customHeight="1" x14ac:dyDescent="0.3">
      <c r="A322" s="147"/>
      <c r="B322" s="147"/>
      <c r="C322" s="147"/>
      <c r="D322" s="147"/>
      <c r="E322" s="147"/>
      <c r="F322" s="147"/>
      <c r="G322" s="147"/>
      <c r="H322" s="147"/>
      <c r="I322" s="147"/>
      <c r="J322" s="147"/>
      <c r="K322" s="147"/>
      <c r="L322" s="147"/>
      <c r="M322" s="147"/>
      <c r="N322" s="147"/>
      <c r="O322" s="147"/>
      <c r="P322" s="147"/>
      <c r="Q322" s="147"/>
      <c r="R322" s="147"/>
      <c r="S322" s="147"/>
      <c r="T322" s="147"/>
      <c r="U322" s="147"/>
      <c r="V322" s="147"/>
      <c r="W322" s="147"/>
      <c r="X322" s="147"/>
      <c r="Y322" s="147"/>
      <c r="Z322" s="147"/>
      <c r="AA322" s="147"/>
      <c r="AB322" s="147"/>
      <c r="AC322" s="147"/>
      <c r="AD322" s="147"/>
      <c r="AE322" s="147"/>
      <c r="AF322" s="147"/>
      <c r="AG322" s="147"/>
      <c r="AH322" s="147"/>
      <c r="AI322" s="147"/>
      <c r="AJ322" s="147"/>
      <c r="AK322" s="147"/>
      <c r="AL322" s="147"/>
      <c r="AM322" s="147"/>
      <c r="AN322" s="147"/>
      <c r="AO322" s="147"/>
      <c r="AP322" s="147"/>
      <c r="AQ322" s="147"/>
      <c r="AR322" s="147"/>
      <c r="AS322" s="147"/>
      <c r="AT322" s="147"/>
      <c r="AU322" s="147"/>
      <c r="AV322" s="147"/>
      <c r="AW322" s="147"/>
      <c r="AX322" s="147"/>
      <c r="AY322" s="147"/>
      <c r="AZ322" s="147"/>
      <c r="BA322" s="10"/>
      <c r="BB322" s="10"/>
      <c r="BC322" s="10"/>
      <c r="BD322" s="10"/>
      <c r="BE322" s="10"/>
      <c r="BF322" s="10"/>
      <c r="BG322" s="10"/>
      <c r="BH322" s="10"/>
      <c r="BI322" s="10"/>
      <c r="BJ322" s="10"/>
      <c r="BK322" s="10"/>
      <c r="BL322" s="10"/>
      <c r="BM322" s="10"/>
      <c r="BN322" s="10"/>
      <c r="BO322" s="10"/>
      <c r="BP322" s="10"/>
      <c r="BQ322" s="10"/>
      <c r="BR322" s="10"/>
      <c r="BS322" s="10"/>
    </row>
    <row r="323" spans="1:71" ht="16.5" hidden="1" customHeight="1" x14ac:dyDescent="0.3">
      <c r="A323" s="147"/>
      <c r="B323" s="147"/>
      <c r="C323" s="147"/>
      <c r="D323" s="147"/>
      <c r="E323" s="147"/>
      <c r="F323" s="147"/>
      <c r="G323" s="147"/>
      <c r="H323" s="147"/>
      <c r="I323" s="147"/>
      <c r="J323" s="147"/>
      <c r="K323" s="147"/>
      <c r="L323" s="147"/>
      <c r="M323" s="147"/>
      <c r="N323" s="147"/>
      <c r="O323" s="147"/>
      <c r="P323" s="147"/>
      <c r="Q323" s="147"/>
      <c r="R323" s="147"/>
      <c r="S323" s="147"/>
      <c r="T323" s="147"/>
      <c r="U323" s="147"/>
      <c r="V323" s="147"/>
      <c r="W323" s="147"/>
      <c r="X323" s="147"/>
      <c r="Y323" s="147"/>
      <c r="Z323" s="147"/>
      <c r="AA323" s="147"/>
      <c r="AB323" s="147"/>
      <c r="AC323" s="147"/>
      <c r="AD323" s="147"/>
      <c r="AE323" s="147"/>
      <c r="AF323" s="147"/>
      <c r="AG323" s="147"/>
      <c r="AH323" s="147"/>
      <c r="AI323" s="147"/>
      <c r="AJ323" s="147"/>
      <c r="AK323" s="147"/>
      <c r="AL323" s="147"/>
      <c r="AM323" s="147"/>
      <c r="AN323" s="147"/>
      <c r="AO323" s="147"/>
      <c r="AP323" s="147"/>
      <c r="AQ323" s="147"/>
      <c r="AR323" s="147"/>
      <c r="AS323" s="147"/>
      <c r="AT323" s="147"/>
      <c r="AU323" s="147"/>
      <c r="AV323" s="147"/>
      <c r="AW323" s="147"/>
      <c r="AX323" s="147"/>
      <c r="AY323" s="147"/>
      <c r="AZ323" s="147"/>
      <c r="BA323" s="10"/>
      <c r="BB323" s="10"/>
      <c r="BC323" s="10"/>
      <c r="BD323" s="10"/>
      <c r="BE323" s="10"/>
      <c r="BF323" s="10"/>
      <c r="BG323" s="10"/>
      <c r="BH323" s="10"/>
      <c r="BI323" s="10"/>
      <c r="BJ323" s="10"/>
      <c r="BK323" s="10"/>
      <c r="BL323" s="10"/>
      <c r="BM323" s="10"/>
      <c r="BN323" s="10"/>
      <c r="BO323" s="10"/>
      <c r="BP323" s="10"/>
      <c r="BQ323" s="10"/>
      <c r="BR323" s="10"/>
      <c r="BS323" s="10"/>
    </row>
    <row r="324" spans="1:71" ht="16.5" hidden="1" customHeight="1" x14ac:dyDescent="0.3">
      <c r="A324" s="147"/>
      <c r="B324" s="147"/>
      <c r="C324" s="147"/>
      <c r="D324" s="147"/>
      <c r="E324" s="147"/>
      <c r="F324" s="147"/>
      <c r="G324" s="147"/>
      <c r="H324" s="147"/>
      <c r="I324" s="147"/>
      <c r="J324" s="147"/>
      <c r="K324" s="147"/>
      <c r="L324" s="147"/>
      <c r="M324" s="147"/>
      <c r="N324" s="147"/>
      <c r="O324" s="147"/>
      <c r="P324" s="147"/>
      <c r="Q324" s="147"/>
      <c r="R324" s="147"/>
      <c r="S324" s="147"/>
      <c r="T324" s="147"/>
      <c r="U324" s="147"/>
      <c r="V324" s="147"/>
      <c r="W324" s="147"/>
      <c r="X324" s="147"/>
      <c r="Y324" s="147"/>
      <c r="Z324" s="147"/>
      <c r="AA324" s="147"/>
      <c r="AB324" s="147"/>
      <c r="AC324" s="147"/>
      <c r="AD324" s="147"/>
      <c r="AE324" s="147"/>
      <c r="AF324" s="147"/>
      <c r="AG324" s="147"/>
      <c r="AH324" s="147"/>
      <c r="AI324" s="147"/>
      <c r="AJ324" s="147"/>
      <c r="AK324" s="147"/>
      <c r="AL324" s="147"/>
      <c r="AM324" s="147"/>
      <c r="AN324" s="147"/>
      <c r="AO324" s="147"/>
      <c r="AP324" s="147"/>
      <c r="AQ324" s="147"/>
      <c r="AR324" s="147"/>
      <c r="AS324" s="147"/>
      <c r="AT324" s="147"/>
      <c r="AU324" s="147"/>
      <c r="AV324" s="147"/>
      <c r="AW324" s="147"/>
      <c r="AX324" s="147"/>
      <c r="AY324" s="147"/>
      <c r="AZ324" s="147"/>
      <c r="BA324" s="10"/>
      <c r="BB324" s="10"/>
      <c r="BC324" s="10"/>
      <c r="BD324" s="10"/>
      <c r="BE324" s="10"/>
      <c r="BF324" s="10"/>
      <c r="BG324" s="10"/>
      <c r="BH324" s="10"/>
      <c r="BI324" s="10"/>
      <c r="BJ324" s="10"/>
      <c r="BK324" s="10"/>
      <c r="BL324" s="10"/>
      <c r="BM324" s="10"/>
      <c r="BN324" s="10"/>
      <c r="BO324" s="10"/>
      <c r="BP324" s="10"/>
      <c r="BQ324" s="10"/>
      <c r="BR324" s="10"/>
      <c r="BS324" s="10"/>
    </row>
    <row r="325" spans="1:71" ht="16.5" hidden="1" customHeight="1" x14ac:dyDescent="0.3">
      <c r="A325" s="147"/>
      <c r="B325" s="147"/>
      <c r="C325" s="147"/>
      <c r="D325" s="147"/>
      <c r="E325" s="147"/>
      <c r="F325" s="147"/>
      <c r="G325" s="147"/>
      <c r="H325" s="147"/>
      <c r="I325" s="147"/>
      <c r="J325" s="147"/>
      <c r="K325" s="147"/>
      <c r="L325" s="147"/>
      <c r="M325" s="147"/>
      <c r="N325" s="147"/>
      <c r="O325" s="147"/>
      <c r="P325" s="147"/>
      <c r="Q325" s="147"/>
      <c r="R325" s="147"/>
      <c r="S325" s="147"/>
      <c r="T325" s="147"/>
      <c r="U325" s="147"/>
      <c r="V325" s="147"/>
      <c r="W325" s="147"/>
      <c r="X325" s="147"/>
      <c r="Y325" s="147"/>
      <c r="Z325" s="147"/>
      <c r="AA325" s="147"/>
      <c r="AB325" s="147"/>
      <c r="AC325" s="147"/>
      <c r="AD325" s="147"/>
      <c r="AE325" s="147"/>
      <c r="AF325" s="147"/>
      <c r="AG325" s="147"/>
      <c r="AH325" s="147"/>
      <c r="AI325" s="147"/>
      <c r="AJ325" s="147"/>
      <c r="AK325" s="147"/>
      <c r="AL325" s="147"/>
      <c r="AM325" s="147"/>
      <c r="AN325" s="147"/>
      <c r="AO325" s="147"/>
      <c r="AP325" s="147"/>
      <c r="AQ325" s="147"/>
      <c r="AR325" s="147"/>
      <c r="AS325" s="147"/>
      <c r="AT325" s="147"/>
      <c r="AU325" s="147"/>
      <c r="AV325" s="147"/>
      <c r="AW325" s="147"/>
      <c r="AX325" s="147"/>
      <c r="AY325" s="147"/>
      <c r="AZ325" s="147"/>
      <c r="BA325" s="10"/>
      <c r="BB325" s="10"/>
      <c r="BC325" s="10"/>
      <c r="BD325" s="10"/>
      <c r="BE325" s="10"/>
      <c r="BF325" s="10"/>
      <c r="BG325" s="10"/>
      <c r="BH325" s="10"/>
      <c r="BI325" s="10"/>
      <c r="BJ325" s="10"/>
      <c r="BK325" s="10"/>
      <c r="BL325" s="10"/>
      <c r="BM325" s="10"/>
      <c r="BN325" s="10"/>
      <c r="BO325" s="10"/>
      <c r="BP325" s="10"/>
      <c r="BQ325" s="10"/>
      <c r="BR325" s="10"/>
      <c r="BS325" s="10"/>
    </row>
    <row r="326" spans="1:71" ht="16.5" hidden="1" customHeight="1" x14ac:dyDescent="0.3">
      <c r="A326" s="147"/>
      <c r="B326" s="147"/>
      <c r="C326" s="147"/>
      <c r="D326" s="147"/>
      <c r="E326" s="147"/>
      <c r="F326" s="147"/>
      <c r="G326" s="147"/>
      <c r="H326" s="147"/>
      <c r="I326" s="147"/>
      <c r="J326" s="147"/>
      <c r="K326" s="147"/>
      <c r="L326" s="147"/>
      <c r="M326" s="147"/>
      <c r="N326" s="147"/>
      <c r="O326" s="147"/>
      <c r="P326" s="147"/>
      <c r="Q326" s="147"/>
      <c r="R326" s="147"/>
      <c r="S326" s="147"/>
      <c r="T326" s="147"/>
      <c r="U326" s="147"/>
      <c r="V326" s="147"/>
      <c r="W326" s="147"/>
      <c r="X326" s="147"/>
      <c r="Y326" s="147"/>
      <c r="Z326" s="147"/>
      <c r="AA326" s="147"/>
      <c r="AB326" s="147"/>
      <c r="AC326" s="147"/>
      <c r="AD326" s="147"/>
      <c r="AE326" s="147"/>
      <c r="AF326" s="147"/>
      <c r="AG326" s="147"/>
      <c r="AH326" s="147"/>
      <c r="AI326" s="147"/>
      <c r="AJ326" s="147"/>
      <c r="AK326" s="147"/>
      <c r="AL326" s="147"/>
      <c r="AM326" s="147"/>
      <c r="AN326" s="147"/>
      <c r="AO326" s="147"/>
      <c r="AP326" s="147"/>
      <c r="AQ326" s="147"/>
      <c r="AR326" s="147"/>
      <c r="AS326" s="147"/>
      <c r="AT326" s="147"/>
      <c r="AU326" s="147"/>
      <c r="AV326" s="147"/>
      <c r="AW326" s="147"/>
      <c r="AX326" s="147"/>
      <c r="AY326" s="147"/>
      <c r="AZ326" s="147"/>
      <c r="BA326" s="10"/>
      <c r="BB326" s="10"/>
      <c r="BC326" s="10"/>
      <c r="BD326" s="10"/>
      <c r="BE326" s="10"/>
      <c r="BF326" s="10"/>
      <c r="BG326" s="10"/>
      <c r="BH326" s="10"/>
      <c r="BI326" s="10"/>
      <c r="BJ326" s="10"/>
      <c r="BK326" s="10"/>
      <c r="BL326" s="10"/>
      <c r="BM326" s="10"/>
      <c r="BN326" s="10"/>
      <c r="BO326" s="10"/>
      <c r="BP326" s="10"/>
      <c r="BQ326" s="10"/>
      <c r="BR326" s="10"/>
      <c r="BS326" s="10"/>
    </row>
    <row r="327" spans="1:71" ht="16.5" hidden="1" customHeight="1" x14ac:dyDescent="0.3">
      <c r="A327" s="10"/>
      <c r="B327" s="76"/>
      <c r="C327" s="76"/>
      <c r="D327" s="76"/>
      <c r="E327" s="76"/>
      <c r="F327" s="76"/>
      <c r="G327" s="76"/>
      <c r="H327" s="76"/>
      <c r="I327" s="76"/>
      <c r="J327" s="76"/>
      <c r="K327" s="76"/>
      <c r="L327" s="76"/>
      <c r="M327" s="76"/>
      <c r="N327" s="76"/>
      <c r="O327" s="76"/>
      <c r="P327" s="76"/>
      <c r="Q327" s="76"/>
      <c r="R327" s="76"/>
      <c r="S327" s="76"/>
      <c r="T327" s="76"/>
      <c r="U327" s="76"/>
      <c r="V327" s="76"/>
      <c r="W327" s="76"/>
      <c r="X327" s="76"/>
      <c r="Y327" s="76"/>
      <c r="Z327" s="76"/>
      <c r="AA327" s="76"/>
      <c r="AB327" s="76"/>
      <c r="AC327" s="76"/>
      <c r="AD327" s="76"/>
      <c r="AE327" s="76"/>
      <c r="AF327" s="76"/>
      <c r="AG327" s="76"/>
      <c r="AH327" s="76"/>
      <c r="AI327" s="76"/>
      <c r="AJ327" s="76"/>
      <c r="AK327" s="76"/>
      <c r="AL327" s="76"/>
      <c r="AM327" s="76"/>
      <c r="AN327" s="76"/>
      <c r="AO327" s="76"/>
      <c r="AP327" s="76"/>
      <c r="AQ327" s="76"/>
      <c r="AR327" s="76"/>
      <c r="AS327" s="76"/>
      <c r="AT327" s="76"/>
      <c r="AU327" s="76"/>
      <c r="AV327" s="76"/>
      <c r="AW327" s="76"/>
      <c r="AX327" s="76"/>
      <c r="AY327" s="76"/>
      <c r="AZ327" s="76"/>
      <c r="BA327" s="10"/>
      <c r="BB327" s="10"/>
      <c r="BC327" s="10"/>
      <c r="BD327" s="10"/>
      <c r="BE327" s="10"/>
      <c r="BF327" s="10"/>
      <c r="BG327" s="10"/>
      <c r="BH327" s="10"/>
      <c r="BI327" s="10"/>
      <c r="BJ327" s="10"/>
      <c r="BK327" s="10"/>
      <c r="BL327" s="10"/>
      <c r="BM327" s="10"/>
      <c r="BN327" s="10"/>
      <c r="BO327" s="10"/>
      <c r="BP327" s="10"/>
      <c r="BQ327" s="10"/>
      <c r="BR327" s="10"/>
      <c r="BS327" s="10"/>
    </row>
    <row r="328" spans="1:71" ht="16.5" hidden="1" customHeight="1" x14ac:dyDescent="0.3">
      <c r="A328" s="10"/>
      <c r="B328" s="76"/>
      <c r="C328" s="76"/>
      <c r="D328" s="76"/>
      <c r="E328" s="76"/>
      <c r="F328" s="76"/>
      <c r="G328" s="76"/>
      <c r="H328" s="76"/>
      <c r="I328" s="76"/>
      <c r="J328" s="76"/>
      <c r="K328" s="76"/>
      <c r="L328" s="76"/>
      <c r="M328" s="76"/>
      <c r="N328" s="76"/>
      <c r="O328" s="76"/>
      <c r="P328" s="76"/>
      <c r="Q328" s="76"/>
      <c r="R328" s="76"/>
      <c r="S328" s="76"/>
      <c r="T328" s="76"/>
      <c r="U328" s="76"/>
      <c r="V328" s="76"/>
      <c r="W328" s="76"/>
      <c r="X328" s="76"/>
      <c r="Y328" s="76"/>
      <c r="Z328" s="76"/>
      <c r="AA328" s="76"/>
      <c r="AB328" s="76"/>
      <c r="AC328" s="76"/>
      <c r="AD328" s="76"/>
      <c r="AE328" s="76"/>
      <c r="AF328" s="76"/>
      <c r="AG328" s="76"/>
      <c r="AH328" s="76"/>
      <c r="AI328" s="76"/>
      <c r="AJ328" s="76"/>
      <c r="AK328" s="76"/>
      <c r="AL328" s="76"/>
      <c r="AM328" s="76"/>
      <c r="AN328" s="76"/>
      <c r="AO328" s="76"/>
      <c r="AP328" s="76"/>
      <c r="AQ328" s="76"/>
      <c r="AR328" s="76"/>
      <c r="AS328" s="76"/>
      <c r="AT328" s="76"/>
      <c r="AU328" s="76"/>
      <c r="AV328" s="76"/>
      <c r="AW328" s="76"/>
      <c r="AX328" s="76"/>
      <c r="AY328" s="76"/>
      <c r="AZ328" s="76"/>
      <c r="BA328" s="10"/>
      <c r="BB328" s="10"/>
      <c r="BC328" s="10"/>
      <c r="BD328" s="10"/>
      <c r="BE328" s="10"/>
      <c r="BF328" s="10"/>
      <c r="BG328" s="10"/>
      <c r="BH328" s="10"/>
      <c r="BI328" s="10"/>
      <c r="BJ328" s="10"/>
      <c r="BK328" s="10"/>
      <c r="BL328" s="10"/>
      <c r="BM328" s="10"/>
      <c r="BN328" s="10"/>
      <c r="BO328" s="10"/>
      <c r="BP328" s="10"/>
      <c r="BQ328" s="10"/>
      <c r="BR328" s="10"/>
      <c r="BS328" s="10"/>
    </row>
    <row r="329" spans="1:71" ht="16.5" hidden="1" customHeight="1" x14ac:dyDescent="0.3">
      <c r="A329" s="10"/>
      <c r="B329" s="76"/>
      <c r="C329" s="76"/>
      <c r="D329" s="76"/>
      <c r="E329" s="76"/>
      <c r="F329" s="76"/>
      <c r="G329" s="76"/>
      <c r="H329" s="76"/>
      <c r="I329" s="76"/>
      <c r="J329" s="76"/>
      <c r="K329" s="76"/>
      <c r="L329" s="76"/>
      <c r="M329" s="76"/>
      <c r="N329" s="76"/>
      <c r="O329" s="76"/>
      <c r="P329" s="76"/>
      <c r="Q329" s="76"/>
      <c r="R329" s="76"/>
      <c r="S329" s="76"/>
      <c r="T329" s="76"/>
      <c r="U329" s="76"/>
      <c r="V329" s="76"/>
      <c r="W329" s="76"/>
      <c r="X329" s="76"/>
      <c r="Y329" s="76"/>
      <c r="Z329" s="76"/>
      <c r="AA329" s="76"/>
      <c r="AB329" s="76"/>
      <c r="AC329" s="76"/>
      <c r="AD329" s="76"/>
      <c r="AE329" s="76"/>
      <c r="AF329" s="76"/>
      <c r="AG329" s="76"/>
      <c r="AH329" s="76"/>
      <c r="AI329" s="76"/>
      <c r="AJ329" s="76"/>
      <c r="AK329" s="76"/>
      <c r="AL329" s="76"/>
      <c r="AM329" s="76"/>
      <c r="AN329" s="76"/>
      <c r="AO329" s="76"/>
      <c r="AP329" s="76"/>
      <c r="AQ329" s="76"/>
      <c r="AR329" s="76"/>
      <c r="AS329" s="76"/>
      <c r="AT329" s="76"/>
      <c r="AU329" s="76"/>
      <c r="AV329" s="76"/>
      <c r="AW329" s="76"/>
      <c r="AX329" s="76"/>
      <c r="AY329" s="76"/>
      <c r="AZ329" s="76"/>
      <c r="BA329" s="10"/>
      <c r="BB329" s="10"/>
      <c r="BC329" s="10"/>
      <c r="BD329" s="10"/>
      <c r="BE329" s="10"/>
      <c r="BF329" s="10"/>
      <c r="BG329" s="10"/>
      <c r="BH329" s="10"/>
      <c r="BI329" s="10"/>
      <c r="BJ329" s="10"/>
      <c r="BK329" s="10"/>
      <c r="BL329" s="10"/>
      <c r="BM329" s="10"/>
      <c r="BN329" s="10"/>
      <c r="BO329" s="10"/>
      <c r="BP329" s="10"/>
      <c r="BQ329" s="10"/>
      <c r="BR329" s="10"/>
      <c r="BS329" s="10"/>
    </row>
    <row r="330" spans="1:71" ht="16.5" hidden="1" customHeight="1" x14ac:dyDescent="0.3">
      <c r="A330" s="10"/>
      <c r="B330" s="76"/>
      <c r="C330" s="76"/>
      <c r="D330" s="76"/>
      <c r="E330" s="76"/>
      <c r="F330" s="76"/>
      <c r="G330" s="76"/>
      <c r="H330" s="76"/>
      <c r="I330" s="76"/>
      <c r="J330" s="76"/>
      <c r="K330" s="76"/>
      <c r="L330" s="76"/>
      <c r="M330" s="76"/>
      <c r="N330" s="76"/>
      <c r="O330" s="76"/>
      <c r="P330" s="76"/>
      <c r="Q330" s="76"/>
      <c r="R330" s="76"/>
      <c r="S330" s="76"/>
      <c r="T330" s="76"/>
      <c r="U330" s="76"/>
      <c r="V330" s="76"/>
      <c r="W330" s="76"/>
      <c r="X330" s="76"/>
      <c r="Y330" s="76"/>
      <c r="Z330" s="76"/>
      <c r="AA330" s="76"/>
      <c r="AB330" s="76"/>
      <c r="AC330" s="76"/>
      <c r="AD330" s="76"/>
      <c r="AE330" s="76"/>
      <c r="AF330" s="76"/>
      <c r="AG330" s="76"/>
      <c r="AH330" s="76"/>
      <c r="AI330" s="76"/>
      <c r="AJ330" s="76"/>
      <c r="AK330" s="76"/>
      <c r="AL330" s="76"/>
      <c r="AM330" s="76"/>
      <c r="AN330" s="76"/>
      <c r="AO330" s="76"/>
      <c r="AP330" s="76"/>
      <c r="AQ330" s="76"/>
      <c r="AR330" s="76"/>
      <c r="AS330" s="76"/>
      <c r="AT330" s="76"/>
      <c r="AU330" s="76"/>
      <c r="AV330" s="76"/>
      <c r="AW330" s="76"/>
      <c r="AX330" s="76"/>
      <c r="AY330" s="76"/>
      <c r="AZ330" s="76"/>
      <c r="BA330" s="10"/>
      <c r="BB330" s="10"/>
      <c r="BC330" s="10"/>
      <c r="BD330" s="10"/>
      <c r="BE330" s="10"/>
      <c r="BF330" s="10"/>
      <c r="BG330" s="10"/>
      <c r="BH330" s="10"/>
      <c r="BI330" s="10"/>
      <c r="BJ330" s="10"/>
      <c r="BK330" s="10"/>
      <c r="BL330" s="10"/>
      <c r="BM330" s="10"/>
      <c r="BN330" s="10"/>
      <c r="BO330" s="10"/>
      <c r="BP330" s="10"/>
      <c r="BQ330" s="10"/>
      <c r="BR330" s="10"/>
      <c r="BS330" s="10"/>
    </row>
    <row r="331" spans="1:71" ht="16.5" hidden="1" customHeight="1" x14ac:dyDescent="0.3">
      <c r="A331" s="10"/>
      <c r="B331" s="76"/>
      <c r="C331" s="76"/>
      <c r="D331" s="76"/>
      <c r="E331" s="76"/>
      <c r="F331" s="76"/>
      <c r="G331" s="76"/>
      <c r="H331" s="76"/>
      <c r="I331" s="76"/>
      <c r="J331" s="76"/>
      <c r="K331" s="76"/>
      <c r="L331" s="76"/>
      <c r="M331" s="76"/>
      <c r="N331" s="76"/>
      <c r="O331" s="76"/>
      <c r="P331" s="76"/>
      <c r="Q331" s="76"/>
      <c r="R331" s="76"/>
      <c r="S331" s="76"/>
      <c r="T331" s="76"/>
      <c r="U331" s="76"/>
      <c r="V331" s="76"/>
      <c r="W331" s="76"/>
      <c r="X331" s="76"/>
      <c r="Y331" s="76"/>
      <c r="Z331" s="76"/>
      <c r="AA331" s="76"/>
      <c r="AB331" s="76"/>
      <c r="AC331" s="76"/>
      <c r="AD331" s="76"/>
      <c r="AE331" s="76"/>
      <c r="AF331" s="76"/>
      <c r="AG331" s="76"/>
      <c r="AH331" s="76"/>
      <c r="AI331" s="76"/>
      <c r="AJ331" s="76"/>
      <c r="AK331" s="76"/>
      <c r="AL331" s="76"/>
      <c r="AM331" s="76"/>
      <c r="AN331" s="76"/>
      <c r="AO331" s="76"/>
      <c r="AP331" s="76"/>
      <c r="AQ331" s="76"/>
      <c r="AR331" s="76"/>
      <c r="AS331" s="76"/>
      <c r="AT331" s="76"/>
      <c r="AU331" s="76"/>
      <c r="AV331" s="76"/>
      <c r="AW331" s="76"/>
      <c r="AX331" s="76"/>
      <c r="AY331" s="76"/>
      <c r="AZ331" s="76"/>
      <c r="BA331" s="10"/>
      <c r="BB331" s="10"/>
      <c r="BC331" s="10"/>
      <c r="BD331" s="10"/>
      <c r="BE331" s="10"/>
      <c r="BF331" s="10"/>
      <c r="BG331" s="10"/>
      <c r="BH331" s="10"/>
      <c r="BI331" s="10"/>
      <c r="BJ331" s="10"/>
      <c r="BK331" s="10"/>
      <c r="BL331" s="10"/>
      <c r="BM331" s="10"/>
      <c r="BN331" s="10"/>
      <c r="BO331" s="10"/>
      <c r="BP331" s="10"/>
      <c r="BQ331" s="10"/>
      <c r="BR331" s="10"/>
      <c r="BS331" s="10"/>
    </row>
    <row r="332" spans="1:71" ht="16.5" hidden="1" customHeight="1" x14ac:dyDescent="0.3">
      <c r="A332" s="10"/>
      <c r="B332" s="76"/>
      <c r="C332" s="76"/>
      <c r="D332" s="76"/>
      <c r="E332" s="76"/>
      <c r="F332" s="76"/>
      <c r="G332" s="76"/>
      <c r="H332" s="76"/>
      <c r="I332" s="76"/>
      <c r="J332" s="76"/>
      <c r="K332" s="76"/>
      <c r="L332" s="76"/>
      <c r="M332" s="76"/>
      <c r="N332" s="76"/>
      <c r="O332" s="76"/>
      <c r="P332" s="76"/>
      <c r="Q332" s="76"/>
      <c r="R332" s="76"/>
      <c r="S332" s="76"/>
      <c r="T332" s="76"/>
      <c r="U332" s="76"/>
      <c r="V332" s="76"/>
      <c r="W332" s="76"/>
      <c r="X332" s="76"/>
      <c r="Y332" s="76"/>
      <c r="Z332" s="76"/>
      <c r="AA332" s="76"/>
      <c r="AB332" s="76"/>
      <c r="AC332" s="76"/>
      <c r="AD332" s="76"/>
      <c r="AE332" s="76"/>
      <c r="AF332" s="76"/>
      <c r="AG332" s="76"/>
      <c r="AH332" s="76"/>
      <c r="AI332" s="76"/>
      <c r="AJ332" s="76"/>
      <c r="AK332" s="76"/>
      <c r="AL332" s="76"/>
      <c r="AM332" s="76"/>
      <c r="AN332" s="76"/>
      <c r="AO332" s="76"/>
      <c r="AP332" s="76"/>
      <c r="AQ332" s="76"/>
      <c r="AR332" s="76"/>
      <c r="AS332" s="76"/>
      <c r="AT332" s="76"/>
      <c r="AU332" s="76"/>
      <c r="AV332" s="76"/>
      <c r="AW332" s="76"/>
      <c r="AX332" s="76"/>
      <c r="AY332" s="76"/>
      <c r="AZ332" s="76"/>
      <c r="BA332" s="10"/>
      <c r="BB332" s="10"/>
      <c r="BC332" s="10"/>
      <c r="BD332" s="10"/>
      <c r="BE332" s="10"/>
      <c r="BF332" s="10"/>
      <c r="BG332" s="10"/>
      <c r="BH332" s="10"/>
      <c r="BI332" s="10"/>
      <c r="BJ332" s="10"/>
      <c r="BK332" s="10"/>
      <c r="BL332" s="10"/>
      <c r="BM332" s="10"/>
      <c r="BN332" s="10"/>
      <c r="BO332" s="10"/>
      <c r="BP332" s="10"/>
      <c r="BQ332" s="10"/>
      <c r="BR332" s="10"/>
      <c r="BS332" s="10"/>
    </row>
    <row r="333" spans="1:71" ht="16.5" hidden="1" customHeight="1" x14ac:dyDescent="0.3">
      <c r="A333" s="10"/>
      <c r="B333" s="76"/>
      <c r="C333" s="76"/>
      <c r="D333" s="76"/>
      <c r="E333" s="76"/>
      <c r="F333" s="76"/>
      <c r="G333" s="76"/>
      <c r="H333" s="76"/>
      <c r="I333" s="76"/>
      <c r="J333" s="76"/>
      <c r="K333" s="76"/>
      <c r="L333" s="76"/>
      <c r="M333" s="76"/>
      <c r="N333" s="76"/>
      <c r="O333" s="76"/>
      <c r="P333" s="76"/>
      <c r="Q333" s="76"/>
      <c r="R333" s="76"/>
      <c r="S333" s="76"/>
      <c r="T333" s="76"/>
      <c r="U333" s="76"/>
      <c r="V333" s="76"/>
      <c r="W333" s="76"/>
      <c r="X333" s="76"/>
      <c r="Y333" s="76"/>
      <c r="Z333" s="76"/>
      <c r="AA333" s="76"/>
      <c r="AB333" s="76"/>
      <c r="AC333" s="76"/>
      <c r="AD333" s="76"/>
      <c r="AE333" s="76"/>
      <c r="AF333" s="76"/>
      <c r="AG333" s="76"/>
      <c r="AH333" s="76"/>
      <c r="AI333" s="76"/>
      <c r="AJ333" s="76"/>
      <c r="AK333" s="76"/>
      <c r="AL333" s="76"/>
      <c r="AM333" s="76"/>
      <c r="AN333" s="76"/>
      <c r="AO333" s="76"/>
      <c r="AP333" s="76"/>
      <c r="AQ333" s="76"/>
      <c r="AR333" s="76"/>
      <c r="AS333" s="76"/>
      <c r="AT333" s="76"/>
      <c r="AU333" s="76"/>
      <c r="AV333" s="76"/>
      <c r="AW333" s="76"/>
      <c r="AX333" s="76"/>
      <c r="AY333" s="76"/>
      <c r="AZ333" s="76"/>
      <c r="BA333" s="10"/>
      <c r="BB333" s="10"/>
      <c r="BC333" s="10"/>
      <c r="BD333" s="10"/>
      <c r="BE333" s="10"/>
      <c r="BF333" s="10"/>
      <c r="BG333" s="10"/>
      <c r="BH333" s="10"/>
      <c r="BI333" s="10"/>
      <c r="BJ333" s="10"/>
      <c r="BK333" s="10"/>
      <c r="BL333" s="10"/>
      <c r="BM333" s="10"/>
      <c r="BN333" s="10"/>
      <c r="BO333" s="10"/>
      <c r="BP333" s="10"/>
      <c r="BQ333" s="10"/>
      <c r="BR333" s="10"/>
      <c r="BS333" s="10"/>
    </row>
    <row r="334" spans="1:71" ht="16.5" hidden="1" customHeight="1" x14ac:dyDescent="0.3">
      <c r="A334" s="10"/>
      <c r="B334" s="76"/>
      <c r="C334" s="76"/>
      <c r="D334" s="76"/>
      <c r="E334" s="76"/>
      <c r="F334" s="76"/>
      <c r="G334" s="76"/>
      <c r="H334" s="76"/>
      <c r="I334" s="76"/>
      <c r="J334" s="76"/>
      <c r="K334" s="76"/>
      <c r="L334" s="76"/>
      <c r="M334" s="76"/>
      <c r="N334" s="76"/>
      <c r="O334" s="76"/>
      <c r="P334" s="76"/>
      <c r="Q334" s="76"/>
      <c r="R334" s="76"/>
      <c r="S334" s="76"/>
      <c r="T334" s="76"/>
      <c r="U334" s="76"/>
      <c r="V334" s="76"/>
      <c r="W334" s="76"/>
      <c r="X334" s="76"/>
      <c r="Y334" s="76"/>
      <c r="Z334" s="76"/>
      <c r="AA334" s="76"/>
      <c r="AB334" s="76"/>
      <c r="AC334" s="76"/>
      <c r="AD334" s="76"/>
      <c r="AE334" s="76"/>
      <c r="AF334" s="76"/>
      <c r="AG334" s="76"/>
      <c r="AH334" s="76"/>
      <c r="AI334" s="76"/>
      <c r="AJ334" s="76"/>
      <c r="AK334" s="76"/>
      <c r="AL334" s="76"/>
      <c r="AM334" s="76"/>
      <c r="AN334" s="76"/>
      <c r="AO334" s="76"/>
      <c r="AP334" s="76"/>
      <c r="AQ334" s="76"/>
      <c r="AR334" s="76"/>
      <c r="AS334" s="76"/>
      <c r="AT334" s="76"/>
      <c r="AU334" s="76"/>
      <c r="AV334" s="76"/>
      <c r="AW334" s="76"/>
      <c r="AX334" s="76"/>
      <c r="AY334" s="76"/>
      <c r="AZ334" s="76"/>
      <c r="BA334" s="10"/>
      <c r="BB334" s="10"/>
      <c r="BC334" s="10"/>
      <c r="BD334" s="10"/>
      <c r="BE334" s="10"/>
      <c r="BF334" s="10"/>
      <c r="BG334" s="10"/>
      <c r="BH334" s="10"/>
      <c r="BI334" s="10"/>
      <c r="BJ334" s="10"/>
      <c r="BK334" s="10"/>
      <c r="BL334" s="10"/>
      <c r="BM334" s="10"/>
      <c r="BN334" s="10"/>
      <c r="BO334" s="10"/>
      <c r="BP334" s="10"/>
      <c r="BQ334" s="10"/>
      <c r="BR334" s="10"/>
      <c r="BS334" s="10"/>
    </row>
    <row r="335" spans="1:71" ht="16.5" hidden="1" customHeight="1" x14ac:dyDescent="0.3">
      <c r="A335" s="10"/>
      <c r="B335" s="76"/>
      <c r="C335" s="76"/>
      <c r="D335" s="76"/>
      <c r="E335" s="76"/>
      <c r="F335" s="76"/>
      <c r="G335" s="76"/>
      <c r="H335" s="76"/>
      <c r="I335" s="76"/>
      <c r="J335" s="76"/>
      <c r="K335" s="76"/>
      <c r="L335" s="76"/>
      <c r="M335" s="76"/>
      <c r="N335" s="76"/>
      <c r="O335" s="76"/>
      <c r="P335" s="76"/>
      <c r="Q335" s="76"/>
      <c r="R335" s="76"/>
      <c r="S335" s="76"/>
      <c r="T335" s="76"/>
      <c r="U335" s="76"/>
      <c r="V335" s="76"/>
      <c r="W335" s="76"/>
      <c r="X335" s="76"/>
      <c r="Y335" s="76"/>
      <c r="Z335" s="76"/>
      <c r="AA335" s="76"/>
      <c r="AB335" s="76"/>
      <c r="AC335" s="76"/>
      <c r="AD335" s="76"/>
      <c r="AE335" s="76"/>
      <c r="AF335" s="76"/>
      <c r="AG335" s="76"/>
      <c r="AH335" s="76"/>
      <c r="AI335" s="76"/>
      <c r="AJ335" s="76"/>
      <c r="AK335" s="76"/>
      <c r="AL335" s="76"/>
      <c r="AM335" s="76"/>
      <c r="AN335" s="76"/>
      <c r="AO335" s="76"/>
      <c r="AP335" s="76"/>
      <c r="AQ335" s="76"/>
      <c r="AR335" s="76"/>
      <c r="AS335" s="76"/>
      <c r="AT335" s="76"/>
      <c r="AU335" s="76"/>
      <c r="AV335" s="76"/>
      <c r="AW335" s="76"/>
      <c r="AX335" s="76"/>
      <c r="AY335" s="76"/>
      <c r="AZ335" s="76"/>
      <c r="BA335" s="10"/>
      <c r="BB335" s="10"/>
      <c r="BC335" s="10"/>
      <c r="BD335" s="10"/>
      <c r="BE335" s="10"/>
      <c r="BF335" s="10"/>
      <c r="BG335" s="10"/>
      <c r="BH335" s="10"/>
      <c r="BI335" s="10"/>
      <c r="BJ335" s="10"/>
      <c r="BK335" s="10"/>
      <c r="BL335" s="10"/>
      <c r="BM335" s="10"/>
      <c r="BN335" s="10"/>
      <c r="BO335" s="10"/>
      <c r="BP335" s="10"/>
      <c r="BQ335" s="10"/>
      <c r="BR335" s="10"/>
      <c r="BS335" s="10"/>
    </row>
    <row r="336" spans="1:71" ht="16.5" hidden="1" customHeight="1" x14ac:dyDescent="0.3">
      <c r="A336" s="10"/>
      <c r="B336" s="10"/>
      <c r="C336" s="10"/>
      <c r="D336" s="10"/>
      <c r="E336" s="10"/>
      <c r="F336" s="10"/>
      <c r="G336" s="10"/>
      <c r="H336" s="10"/>
      <c r="I336" s="10"/>
      <c r="J336" s="10"/>
      <c r="K336" s="10"/>
      <c r="L336" s="10"/>
      <c r="M336" s="10"/>
      <c r="N336" s="10"/>
      <c r="O336" s="10"/>
      <c r="P336" s="10"/>
      <c r="Q336" s="10"/>
      <c r="R336" s="10"/>
      <c r="S336" s="10"/>
      <c r="T336" s="10"/>
      <c r="U336" s="10"/>
      <c r="V336" s="10"/>
      <c r="W336" s="10"/>
      <c r="X336" s="10"/>
      <c r="Y336" s="10"/>
      <c r="Z336" s="10"/>
      <c r="AA336" s="10"/>
      <c r="AB336" s="10"/>
      <c r="AC336" s="10"/>
      <c r="AD336" s="10"/>
      <c r="AE336" s="10"/>
      <c r="AF336" s="10"/>
      <c r="AG336" s="10"/>
      <c r="AH336" s="10"/>
      <c r="AI336" s="10"/>
      <c r="AJ336" s="10"/>
      <c r="AK336" s="10"/>
      <c r="AL336" s="10"/>
      <c r="AM336" s="10"/>
      <c r="AN336" s="10"/>
      <c r="AO336" s="10"/>
      <c r="AP336" s="10"/>
      <c r="AQ336" s="10"/>
      <c r="AR336" s="10"/>
      <c r="AS336" s="10"/>
      <c r="AT336" s="10"/>
      <c r="AU336" s="10"/>
      <c r="AV336" s="10"/>
      <c r="AW336" s="10"/>
      <c r="AX336" s="10"/>
      <c r="AY336" s="10"/>
      <c r="AZ336" s="10"/>
      <c r="BA336" s="10"/>
      <c r="BB336" s="10"/>
      <c r="BC336" s="10"/>
      <c r="BD336" s="10"/>
      <c r="BE336" s="10"/>
      <c r="BF336" s="10"/>
      <c r="BG336" s="10"/>
      <c r="BH336" s="10"/>
      <c r="BI336" s="10"/>
      <c r="BJ336" s="10"/>
      <c r="BK336" s="10"/>
      <c r="BL336" s="10"/>
      <c r="BM336" s="10"/>
      <c r="BN336" s="10"/>
      <c r="BO336" s="10"/>
      <c r="BP336" s="10"/>
      <c r="BQ336" s="10"/>
      <c r="BR336" s="10"/>
      <c r="BS336" s="10"/>
    </row>
    <row r="337" spans="1:71" ht="16.5" hidden="1" customHeight="1" x14ac:dyDescent="0.3">
      <c r="A337" s="10"/>
      <c r="B337" s="10"/>
      <c r="C337" s="10"/>
      <c r="D337" s="10"/>
      <c r="E337" s="10"/>
      <c r="F337" s="10"/>
      <c r="G337" s="10"/>
      <c r="H337" s="10"/>
      <c r="I337" s="10"/>
      <c r="J337" s="10"/>
      <c r="K337" s="10"/>
      <c r="L337" s="10"/>
      <c r="M337" s="10"/>
      <c r="N337" s="10"/>
      <c r="O337" s="10"/>
      <c r="P337" s="10"/>
      <c r="Q337" s="10"/>
      <c r="R337" s="10"/>
      <c r="S337" s="10"/>
      <c r="T337" s="10"/>
      <c r="U337" s="10"/>
      <c r="V337" s="10"/>
      <c r="W337" s="10"/>
      <c r="X337" s="10"/>
      <c r="Y337" s="10"/>
      <c r="Z337" s="10"/>
      <c r="AA337" s="10"/>
      <c r="AB337" s="10"/>
      <c r="AC337" s="10"/>
      <c r="AD337" s="10"/>
      <c r="AE337" s="10"/>
      <c r="AF337" s="10"/>
      <c r="AG337" s="10"/>
      <c r="AH337" s="10"/>
      <c r="AI337" s="10"/>
      <c r="AJ337" s="10"/>
      <c r="AK337" s="10"/>
      <c r="AL337" s="10"/>
      <c r="AM337" s="10"/>
      <c r="AN337" s="10"/>
      <c r="AO337" s="10"/>
      <c r="AP337" s="10"/>
      <c r="AQ337" s="10"/>
      <c r="AR337" s="10"/>
      <c r="AS337" s="10"/>
      <c r="AT337" s="10"/>
      <c r="AU337" s="10"/>
      <c r="AV337" s="10"/>
      <c r="AW337" s="10"/>
      <c r="AX337" s="10"/>
      <c r="AY337" s="10"/>
      <c r="AZ337" s="10"/>
      <c r="BA337" s="10"/>
      <c r="BB337" s="10"/>
      <c r="BC337" s="10"/>
      <c r="BD337" s="10"/>
      <c r="BE337" s="10"/>
      <c r="BF337" s="10"/>
      <c r="BG337" s="10"/>
      <c r="BH337" s="10"/>
      <c r="BI337" s="10"/>
      <c r="BJ337" s="10"/>
      <c r="BK337" s="10"/>
      <c r="BL337" s="10"/>
      <c r="BM337" s="10"/>
      <c r="BN337" s="10"/>
      <c r="BO337" s="10"/>
      <c r="BP337" s="10"/>
      <c r="BQ337" s="10"/>
      <c r="BR337" s="10"/>
      <c r="BS337" s="10"/>
    </row>
    <row r="338" spans="1:71" ht="16.5" hidden="1" customHeight="1" x14ac:dyDescent="0.3">
      <c r="A338" s="10"/>
      <c r="B338" s="10"/>
      <c r="C338" s="10"/>
      <c r="D338" s="10"/>
      <c r="E338" s="10"/>
      <c r="F338" s="10"/>
      <c r="G338" s="10"/>
      <c r="H338" s="10"/>
      <c r="I338" s="10"/>
      <c r="J338" s="10"/>
      <c r="K338" s="10"/>
      <c r="L338" s="10"/>
      <c r="M338" s="10"/>
      <c r="N338" s="10"/>
      <c r="O338" s="10"/>
      <c r="P338" s="10"/>
      <c r="Q338" s="10"/>
      <c r="R338" s="10"/>
      <c r="S338" s="10"/>
      <c r="T338" s="10"/>
      <c r="U338" s="10"/>
      <c r="V338" s="10"/>
      <c r="W338" s="10"/>
      <c r="X338" s="10"/>
      <c r="Y338" s="10"/>
      <c r="Z338" s="10"/>
      <c r="AA338" s="10"/>
      <c r="AB338" s="10"/>
      <c r="AC338" s="10"/>
      <c r="AD338" s="10"/>
      <c r="AE338" s="10"/>
      <c r="AF338" s="10"/>
      <c r="AG338" s="10"/>
      <c r="AH338" s="10"/>
      <c r="AI338" s="10"/>
      <c r="AJ338" s="10"/>
      <c r="AK338" s="10"/>
      <c r="AL338" s="10"/>
      <c r="AM338" s="10"/>
      <c r="AN338" s="10"/>
      <c r="AO338" s="10"/>
      <c r="AP338" s="10"/>
      <c r="AQ338" s="10"/>
      <c r="AR338" s="10"/>
      <c r="AS338" s="10"/>
      <c r="AT338" s="10"/>
      <c r="AU338" s="10"/>
      <c r="AV338" s="10"/>
      <c r="AW338" s="10"/>
      <c r="AX338" s="10"/>
      <c r="AY338" s="10"/>
      <c r="AZ338" s="10"/>
      <c r="BA338" s="10"/>
      <c r="BB338" s="10"/>
      <c r="BC338" s="10"/>
      <c r="BD338" s="10"/>
      <c r="BE338" s="10"/>
      <c r="BF338" s="10"/>
      <c r="BG338" s="10"/>
      <c r="BH338" s="10"/>
      <c r="BI338" s="10"/>
      <c r="BJ338" s="10"/>
      <c r="BK338" s="10"/>
      <c r="BL338" s="10"/>
      <c r="BM338" s="10"/>
      <c r="BN338" s="10"/>
      <c r="BO338" s="10"/>
      <c r="BP338" s="10"/>
      <c r="BQ338" s="10"/>
      <c r="BR338" s="10"/>
      <c r="BS338" s="10"/>
    </row>
    <row r="339" spans="1:71" ht="16.5" hidden="1" customHeight="1" x14ac:dyDescent="0.3">
      <c r="A339" s="10"/>
      <c r="B339" s="10"/>
      <c r="C339" s="10"/>
      <c r="D339" s="10"/>
      <c r="E339" s="10"/>
      <c r="F339" s="10"/>
      <c r="G339" s="10"/>
      <c r="H339" s="10"/>
      <c r="I339" s="10"/>
      <c r="J339" s="10"/>
      <c r="K339" s="10"/>
      <c r="L339" s="10"/>
      <c r="M339" s="10"/>
      <c r="N339" s="10"/>
      <c r="O339" s="10"/>
      <c r="P339" s="10"/>
      <c r="Q339" s="10"/>
      <c r="R339" s="10"/>
      <c r="S339" s="10"/>
      <c r="T339" s="10"/>
      <c r="U339" s="10"/>
      <c r="V339" s="10"/>
      <c r="W339" s="10"/>
      <c r="X339" s="10"/>
      <c r="Y339" s="10"/>
      <c r="Z339" s="10"/>
      <c r="AA339" s="10"/>
      <c r="AB339" s="10"/>
      <c r="AC339" s="10"/>
      <c r="AD339" s="10"/>
      <c r="AE339" s="10"/>
      <c r="AF339" s="10"/>
      <c r="AG339" s="10"/>
      <c r="AH339" s="10"/>
      <c r="AI339" s="10"/>
      <c r="AJ339" s="10"/>
      <c r="AK339" s="10"/>
      <c r="AL339" s="10"/>
      <c r="AM339" s="10"/>
      <c r="AN339" s="10"/>
      <c r="AO339" s="10"/>
      <c r="AP339" s="10"/>
      <c r="AQ339" s="10"/>
      <c r="AR339" s="10"/>
      <c r="AS339" s="10"/>
      <c r="AT339" s="10"/>
      <c r="AU339" s="10"/>
      <c r="AV339" s="10"/>
      <c r="AW339" s="10"/>
      <c r="AX339" s="10"/>
      <c r="AY339" s="10"/>
      <c r="AZ339" s="10"/>
      <c r="BA339" s="10"/>
      <c r="BB339" s="10"/>
      <c r="BC339" s="10"/>
      <c r="BD339" s="10"/>
      <c r="BE339" s="10"/>
      <c r="BF339" s="10"/>
      <c r="BG339" s="10"/>
      <c r="BH339" s="10"/>
      <c r="BI339" s="10"/>
      <c r="BJ339" s="10"/>
      <c r="BK339" s="10"/>
      <c r="BL339" s="10"/>
      <c r="BM339" s="10"/>
      <c r="BN339" s="10"/>
      <c r="BO339" s="10"/>
      <c r="BP339" s="10"/>
      <c r="BQ339" s="10"/>
      <c r="BR339" s="10"/>
      <c r="BS339" s="10"/>
    </row>
    <row r="340" spans="1:71" ht="16.5" customHeight="1" x14ac:dyDescent="0.3">
      <c r="A340" s="15"/>
      <c r="B340" s="16">
        <v>2008</v>
      </c>
      <c r="C340" s="16">
        <v>2009</v>
      </c>
      <c r="D340" s="16">
        <v>2010</v>
      </c>
      <c r="E340" s="16">
        <v>2011</v>
      </c>
      <c r="F340" s="16">
        <v>2012</v>
      </c>
      <c r="G340" s="16">
        <v>2013</v>
      </c>
      <c r="H340" s="16">
        <v>2014</v>
      </c>
      <c r="I340" s="16">
        <v>2015</v>
      </c>
      <c r="J340" s="16">
        <v>2016</v>
      </c>
      <c r="K340" s="16">
        <v>2017</v>
      </c>
      <c r="L340" s="16">
        <v>2018</v>
      </c>
      <c r="M340" s="16">
        <v>2019</v>
      </c>
      <c r="N340" s="16">
        <v>2020</v>
      </c>
      <c r="O340" s="17"/>
      <c r="P340" s="16"/>
      <c r="Q340" s="15"/>
      <c r="R340" s="15"/>
      <c r="S340" s="15"/>
      <c r="T340" s="15"/>
      <c r="U340" s="15"/>
      <c r="V340" s="15"/>
      <c r="W340" s="15"/>
      <c r="X340" s="15"/>
      <c r="Y340" s="15"/>
      <c r="Z340" s="15"/>
      <c r="AA340" s="15"/>
      <c r="AB340" s="15"/>
      <c r="AC340" s="15"/>
      <c r="AD340" s="15"/>
      <c r="AE340" s="15"/>
      <c r="AF340" s="15"/>
      <c r="AG340" s="15"/>
      <c r="AH340" s="15"/>
      <c r="AI340" s="15"/>
      <c r="AJ340" s="15"/>
      <c r="AK340" s="15"/>
      <c r="AL340" s="15"/>
      <c r="AM340" s="15"/>
      <c r="AN340" s="15"/>
      <c r="AO340" s="15"/>
      <c r="AP340" s="15"/>
      <c r="AQ340" s="15"/>
      <c r="AR340" s="15"/>
      <c r="AS340" s="15"/>
      <c r="AT340" s="15"/>
      <c r="AU340" s="15"/>
      <c r="AV340" s="15"/>
      <c r="AW340" s="15"/>
      <c r="AX340" s="15"/>
      <c r="AY340" s="15"/>
      <c r="AZ340" s="15"/>
      <c r="BA340" s="15"/>
      <c r="BB340" s="15"/>
      <c r="BC340" s="15"/>
      <c r="BD340" s="15"/>
      <c r="BE340" s="15"/>
      <c r="BF340" s="15"/>
      <c r="BG340" s="15"/>
      <c r="BH340" s="15"/>
      <c r="BI340" s="15"/>
      <c r="BJ340" s="15"/>
      <c r="BK340" s="15"/>
      <c r="BL340" s="15"/>
      <c r="BM340" s="15"/>
      <c r="BN340" s="15"/>
      <c r="BO340" s="15"/>
      <c r="BP340" s="15"/>
      <c r="BQ340" s="15"/>
      <c r="BR340" s="15"/>
      <c r="BS340" s="15"/>
    </row>
    <row r="341" spans="1:71" ht="16.5" customHeight="1" x14ac:dyDescent="0.3">
      <c r="A341" s="18"/>
      <c r="B341" s="163" t="s">
        <v>898</v>
      </c>
      <c r="C341" s="158"/>
      <c r="D341" s="158"/>
      <c r="E341" s="158"/>
      <c r="F341" s="158"/>
      <c r="G341" s="158"/>
      <c r="H341" s="158"/>
      <c r="I341" s="158"/>
      <c r="J341" s="158"/>
      <c r="K341" s="158"/>
      <c r="L341" s="158"/>
      <c r="M341" s="158"/>
      <c r="N341" s="159"/>
      <c r="O341" s="19"/>
      <c r="P341" s="12"/>
      <c r="Q341" s="10"/>
      <c r="R341" s="10"/>
      <c r="S341" s="10"/>
      <c r="T341" s="10"/>
      <c r="U341" s="10"/>
      <c r="V341" s="10"/>
      <c r="W341" s="10"/>
      <c r="X341" s="10"/>
      <c r="Y341" s="10"/>
      <c r="Z341" s="10"/>
      <c r="AA341" s="10"/>
      <c r="AB341" s="10"/>
      <c r="AC341" s="10"/>
      <c r="AD341" s="10"/>
      <c r="AE341" s="10"/>
      <c r="AF341" s="10"/>
      <c r="AG341" s="10"/>
      <c r="AH341" s="10"/>
      <c r="AI341" s="10"/>
      <c r="AJ341" s="10"/>
      <c r="AK341" s="10"/>
      <c r="AL341" s="10"/>
      <c r="AM341" s="10"/>
      <c r="AN341" s="10"/>
      <c r="AO341" s="10"/>
      <c r="AP341" s="10"/>
      <c r="AQ341" s="10"/>
      <c r="AR341" s="10"/>
      <c r="AS341" s="10"/>
      <c r="AT341" s="10"/>
      <c r="AU341" s="10"/>
      <c r="AV341" s="10"/>
      <c r="AW341" s="10"/>
      <c r="AX341" s="10"/>
      <c r="AY341" s="10"/>
      <c r="AZ341" s="10"/>
      <c r="BA341" s="10"/>
      <c r="BB341" s="10"/>
      <c r="BC341" s="10"/>
      <c r="BD341" s="10"/>
      <c r="BE341" s="10"/>
      <c r="BF341" s="10"/>
      <c r="BG341" s="10"/>
      <c r="BH341" s="10"/>
      <c r="BI341" s="10"/>
      <c r="BJ341" s="10"/>
      <c r="BK341" s="10"/>
      <c r="BL341" s="10"/>
      <c r="BM341" s="10"/>
      <c r="BN341" s="10"/>
      <c r="BO341" s="10"/>
      <c r="BP341" s="10"/>
      <c r="BQ341" s="10"/>
      <c r="BR341" s="10"/>
      <c r="BS341" s="10"/>
    </row>
    <row r="342" spans="1:71" ht="16.5" customHeight="1" x14ac:dyDescent="0.3">
      <c r="A342" s="10"/>
      <c r="B342" s="164" t="s">
        <v>788</v>
      </c>
      <c r="C342" s="158"/>
      <c r="D342" s="158"/>
      <c r="E342" s="158"/>
      <c r="F342" s="158"/>
      <c r="G342" s="158"/>
      <c r="H342" s="158"/>
      <c r="I342" s="158"/>
      <c r="J342" s="158"/>
      <c r="K342" s="158"/>
      <c r="L342" s="158"/>
      <c r="M342" s="158"/>
      <c r="N342" s="159"/>
      <c r="O342" s="19"/>
      <c r="P342" s="12"/>
      <c r="Q342" s="10"/>
      <c r="R342" s="10"/>
      <c r="S342" s="10"/>
      <c r="T342" s="10"/>
      <c r="U342" s="10"/>
      <c r="V342" s="10"/>
      <c r="W342" s="10"/>
      <c r="X342" s="10"/>
      <c r="Y342" s="10"/>
      <c r="Z342" s="10"/>
      <c r="AA342" s="10"/>
      <c r="AB342" s="10"/>
      <c r="AC342" s="10"/>
      <c r="AD342" s="10"/>
      <c r="AE342" s="10"/>
      <c r="AF342" s="10"/>
      <c r="AG342" s="10"/>
      <c r="AH342" s="10"/>
      <c r="AI342" s="10"/>
      <c r="AJ342" s="10"/>
      <c r="AK342" s="10"/>
      <c r="AL342" s="10"/>
      <c r="AM342" s="10"/>
      <c r="AN342" s="10"/>
      <c r="AO342" s="10"/>
      <c r="AP342" s="10"/>
      <c r="AQ342" s="10"/>
      <c r="AR342" s="10"/>
      <c r="AS342" s="10"/>
      <c r="AT342" s="10"/>
      <c r="AU342" s="10"/>
      <c r="AV342" s="10"/>
      <c r="AW342" s="10"/>
      <c r="AX342" s="10"/>
      <c r="AY342" s="10"/>
      <c r="AZ342" s="10"/>
      <c r="BA342" s="10"/>
      <c r="BB342" s="10"/>
      <c r="BC342" s="10"/>
      <c r="BD342" s="10"/>
      <c r="BE342" s="10"/>
      <c r="BF342" s="10"/>
      <c r="BG342" s="10"/>
      <c r="BH342" s="10"/>
      <c r="BI342" s="10"/>
      <c r="BJ342" s="10"/>
      <c r="BK342" s="10"/>
      <c r="BL342" s="10"/>
      <c r="BM342" s="10"/>
      <c r="BN342" s="10"/>
      <c r="BO342" s="10"/>
      <c r="BP342" s="10"/>
      <c r="BQ342" s="10"/>
      <c r="BR342" s="10"/>
      <c r="BS342" s="10"/>
    </row>
    <row r="343" spans="1:71" ht="16.5" customHeight="1" x14ac:dyDescent="0.3">
      <c r="A343" s="10"/>
      <c r="B343" s="20">
        <f t="shared" ref="B343:N345" si="4">IFERROR(VLOOKUP($B$342,$4:$142,MATCH($P343&amp;"/"&amp;B$340,$2:$2,0),FALSE),"")</f>
        <v>14717523</v>
      </c>
      <c r="C343" s="20">
        <f t="shared" si="4"/>
        <v>28759937</v>
      </c>
      <c r="D343" s="20">
        <f t="shared" si="4"/>
        <v>34701841</v>
      </c>
      <c r="E343" s="20">
        <f t="shared" si="4"/>
        <v>27693712</v>
      </c>
      <c r="F343" s="20">
        <f t="shared" si="4"/>
        <v>32055272</v>
      </c>
      <c r="G343" s="20">
        <f t="shared" si="4"/>
        <v>33325691</v>
      </c>
      <c r="H343" s="20">
        <f t="shared" si="4"/>
        <v>13203365</v>
      </c>
      <c r="I343" s="20">
        <f t="shared" si="4"/>
        <v>23417784</v>
      </c>
      <c r="J343" s="20">
        <f t="shared" si="4"/>
        <v>11819032</v>
      </c>
      <c r="K343" s="20">
        <f t="shared" si="4"/>
        <v>10081642</v>
      </c>
      <c r="L343" s="20">
        <f t="shared" si="4"/>
        <v>8498885</v>
      </c>
      <c r="M343" s="20">
        <f t="shared" si="4"/>
        <v>20498415</v>
      </c>
      <c r="N343" s="21">
        <f t="shared" si="4"/>
        <v>30556527</v>
      </c>
      <c r="O343" s="19"/>
      <c r="P343" s="22" t="s">
        <v>899</v>
      </c>
      <c r="Q343" s="10"/>
      <c r="R343" s="10"/>
      <c r="S343" s="10"/>
      <c r="T343" s="10"/>
      <c r="U343" s="10"/>
      <c r="V343" s="10"/>
      <c r="W343" s="10"/>
      <c r="X343" s="10"/>
      <c r="Y343" s="10"/>
      <c r="Z343" s="10"/>
      <c r="AA343" s="10"/>
      <c r="AB343" s="10"/>
      <c r="AC343" s="10"/>
      <c r="AD343" s="10"/>
      <c r="AE343" s="10"/>
      <c r="AF343" s="10"/>
      <c r="AG343" s="10"/>
      <c r="AH343" s="10"/>
      <c r="AI343" s="10"/>
      <c r="AJ343" s="10"/>
      <c r="AK343" s="10"/>
      <c r="AL343" s="10"/>
      <c r="AM343" s="10"/>
      <c r="AN343" s="10"/>
      <c r="AO343" s="10"/>
      <c r="AP343" s="10"/>
      <c r="AQ343" s="10"/>
      <c r="AR343" s="10"/>
      <c r="AS343" s="10"/>
      <c r="AT343" s="10"/>
      <c r="AU343" s="10"/>
      <c r="AV343" s="10"/>
      <c r="AW343" s="10"/>
      <c r="AX343" s="10"/>
      <c r="AY343" s="10"/>
      <c r="AZ343" s="10"/>
      <c r="BA343" s="10"/>
      <c r="BB343" s="10"/>
      <c r="BC343" s="10"/>
      <c r="BD343" s="10"/>
      <c r="BE343" s="10"/>
      <c r="BF343" s="10"/>
      <c r="BG343" s="10"/>
      <c r="BH343" s="10"/>
      <c r="BI343" s="10"/>
      <c r="BJ343" s="10"/>
      <c r="BK343" s="10"/>
      <c r="BL343" s="10"/>
      <c r="BM343" s="10"/>
      <c r="BN343" s="10"/>
      <c r="BO343" s="10"/>
      <c r="BP343" s="10"/>
      <c r="BQ343" s="10"/>
      <c r="BR343" s="10"/>
      <c r="BS343" s="10"/>
    </row>
    <row r="344" spans="1:71" ht="16.5" customHeight="1" x14ac:dyDescent="0.3">
      <c r="A344" s="10"/>
      <c r="B344" s="20">
        <f t="shared" si="4"/>
        <v>12528245</v>
      </c>
      <c r="C344" s="20">
        <f t="shared" si="4"/>
        <v>26272012</v>
      </c>
      <c r="D344" s="20">
        <f t="shared" si="4"/>
        <v>18842130</v>
      </c>
      <c r="E344" s="20">
        <f t="shared" si="4"/>
        <v>25691482</v>
      </c>
      <c r="F344" s="20">
        <f t="shared" si="4"/>
        <v>25683242</v>
      </c>
      <c r="G344" s="20">
        <f t="shared" si="4"/>
        <v>21687011</v>
      </c>
      <c r="H344" s="20">
        <f t="shared" si="4"/>
        <v>23544155</v>
      </c>
      <c r="I344" s="20">
        <f t="shared" si="4"/>
        <v>9170336</v>
      </c>
      <c r="J344" s="20">
        <f t="shared" si="4"/>
        <v>11429264</v>
      </c>
      <c r="K344" s="20">
        <f t="shared" si="4"/>
        <v>9525649</v>
      </c>
      <c r="L344" s="20">
        <f t="shared" si="4"/>
        <v>7555168</v>
      </c>
      <c r="M344" s="20">
        <f t="shared" si="4"/>
        <v>11197882</v>
      </c>
      <c r="N344" s="21">
        <f t="shared" si="4"/>
        <v>25826491</v>
      </c>
      <c r="O344" s="19"/>
      <c r="P344" s="22" t="s">
        <v>900</v>
      </c>
      <c r="Q344" s="10"/>
      <c r="R344" s="10"/>
      <c r="S344" s="10"/>
      <c r="T344" s="10"/>
      <c r="U344" s="10"/>
      <c r="V344" s="10"/>
      <c r="W344" s="10"/>
      <c r="X344" s="10"/>
      <c r="Y344" s="10"/>
      <c r="Z344" s="10"/>
      <c r="AA344" s="10"/>
      <c r="AB344" s="10"/>
      <c r="AC344" s="10"/>
      <c r="AD344" s="10"/>
      <c r="AE344" s="10"/>
      <c r="AF344" s="10"/>
      <c r="AG344" s="10"/>
      <c r="AH344" s="10"/>
      <c r="AI344" s="10"/>
      <c r="AJ344" s="10"/>
      <c r="AK344" s="10"/>
      <c r="AL344" s="10"/>
      <c r="AM344" s="10"/>
      <c r="AN344" s="10"/>
      <c r="AO344" s="10"/>
      <c r="AP344" s="10"/>
      <c r="AQ344" s="10"/>
      <c r="AR344" s="10"/>
      <c r="AS344" s="10"/>
      <c r="AT344" s="10"/>
      <c r="AU344" s="10"/>
      <c r="AV344" s="10"/>
      <c r="AW344" s="10"/>
      <c r="AX344" s="10"/>
      <c r="AY344" s="10"/>
      <c r="AZ344" s="10"/>
      <c r="BA344" s="10"/>
      <c r="BB344" s="10"/>
      <c r="BC344" s="10"/>
      <c r="BD344" s="10"/>
      <c r="BE344" s="10"/>
      <c r="BF344" s="10"/>
      <c r="BG344" s="10"/>
      <c r="BH344" s="10"/>
      <c r="BI344" s="10"/>
      <c r="BJ344" s="10"/>
      <c r="BK344" s="10"/>
      <c r="BL344" s="10"/>
      <c r="BM344" s="10"/>
      <c r="BN344" s="10"/>
      <c r="BO344" s="10"/>
      <c r="BP344" s="10"/>
      <c r="BQ344" s="10"/>
      <c r="BR344" s="10"/>
      <c r="BS344" s="10"/>
    </row>
    <row r="345" spans="1:71" ht="16.5" customHeight="1" x14ac:dyDescent="0.3">
      <c r="A345" s="10"/>
      <c r="B345" s="20">
        <f t="shared" si="4"/>
        <v>13209024</v>
      </c>
      <c r="C345" s="20">
        <f t="shared" si="4"/>
        <v>21798285</v>
      </c>
      <c r="D345" s="20">
        <f t="shared" si="4"/>
        <v>19053706</v>
      </c>
      <c r="E345" s="20">
        <f t="shared" si="4"/>
        <v>20010469</v>
      </c>
      <c r="F345" s="20">
        <f t="shared" si="4"/>
        <v>19283418</v>
      </c>
      <c r="G345" s="20">
        <f t="shared" si="4"/>
        <v>10648240</v>
      </c>
      <c r="H345" s="20">
        <f t="shared" si="4"/>
        <v>12408091</v>
      </c>
      <c r="I345" s="20">
        <f t="shared" si="4"/>
        <v>7736817</v>
      </c>
      <c r="J345" s="20">
        <f t="shared" si="4"/>
        <v>10868464</v>
      </c>
      <c r="K345" s="20">
        <f t="shared" si="4"/>
        <v>9450239</v>
      </c>
      <c r="L345" s="20">
        <f t="shared" si="4"/>
        <v>8246731</v>
      </c>
      <c r="M345" s="20">
        <f t="shared" si="4"/>
        <v>11280821</v>
      </c>
      <c r="N345" s="21">
        <f t="shared" si="4"/>
        <v>16634143</v>
      </c>
      <c r="O345" s="19"/>
      <c r="P345" s="22" t="s">
        <v>901</v>
      </c>
      <c r="Q345" s="10"/>
      <c r="R345" s="10"/>
      <c r="S345" s="10"/>
      <c r="T345" s="10"/>
      <c r="U345" s="10"/>
      <c r="V345" s="10"/>
      <c r="W345" s="10"/>
      <c r="X345" s="10"/>
      <c r="Y345" s="10"/>
      <c r="Z345" s="10"/>
      <c r="AA345" s="10"/>
      <c r="AB345" s="10"/>
      <c r="AC345" s="10"/>
      <c r="AD345" s="10"/>
      <c r="AE345" s="10"/>
      <c r="AF345" s="10"/>
      <c r="AG345" s="10"/>
      <c r="AH345" s="10"/>
      <c r="AI345" s="10"/>
      <c r="AJ345" s="10"/>
      <c r="AK345" s="10"/>
      <c r="AL345" s="10"/>
      <c r="AM345" s="10"/>
      <c r="AN345" s="10"/>
      <c r="AO345" s="10"/>
      <c r="AP345" s="10"/>
      <c r="AQ345" s="10"/>
      <c r="AR345" s="10"/>
      <c r="AS345" s="10"/>
      <c r="AT345" s="10"/>
      <c r="AU345" s="10"/>
      <c r="AV345" s="10"/>
      <c r="AW345" s="10"/>
      <c r="AX345" s="10"/>
      <c r="AY345" s="10"/>
      <c r="AZ345" s="10"/>
      <c r="BA345" s="10"/>
      <c r="BB345" s="10"/>
      <c r="BC345" s="10"/>
      <c r="BD345" s="10"/>
      <c r="BE345" s="10"/>
      <c r="BF345" s="10"/>
      <c r="BG345" s="10"/>
      <c r="BH345" s="10"/>
      <c r="BI345" s="10"/>
      <c r="BJ345" s="10"/>
      <c r="BK345" s="10"/>
      <c r="BL345" s="10"/>
      <c r="BM345" s="10"/>
      <c r="BN345" s="10"/>
      <c r="BO345" s="10"/>
      <c r="BP345" s="10"/>
      <c r="BQ345" s="10"/>
      <c r="BR345" s="10"/>
      <c r="BS345" s="10"/>
    </row>
    <row r="346" spans="1:71" ht="16.5" customHeight="1" x14ac:dyDescent="0.3">
      <c r="A346" s="10"/>
      <c r="B346" s="20">
        <f t="shared" ref="B346:M346" si="5">IFERROR(VLOOKUP($B$342,$4:$142,MATCH($P346&amp;"/"&amp;B$340,$2:$2,0),FALSE),"")</f>
        <v>16300922</v>
      </c>
      <c r="C346" s="20">
        <f t="shared" si="5"/>
        <v>24261229</v>
      </c>
      <c r="D346" s="20">
        <f t="shared" si="5"/>
        <v>10451398</v>
      </c>
      <c r="E346" s="20">
        <f t="shared" si="5"/>
        <v>18360810.16</v>
      </c>
      <c r="F346" s="20">
        <f t="shared" si="5"/>
        <v>19833022.300000001</v>
      </c>
      <c r="G346" s="20">
        <f t="shared" si="5"/>
        <v>11473120.876</v>
      </c>
      <c r="H346" s="20">
        <f t="shared" si="5"/>
        <v>14258066.402000001</v>
      </c>
      <c r="I346" s="20">
        <f t="shared" si="5"/>
        <v>9864912.7029999997</v>
      </c>
      <c r="J346" s="20">
        <f t="shared" si="5"/>
        <v>11226140.704</v>
      </c>
      <c r="K346" s="20">
        <f t="shared" si="5"/>
        <v>10650407.392999999</v>
      </c>
      <c r="L346" s="20">
        <f t="shared" si="5"/>
        <v>9066888.3599999994</v>
      </c>
      <c r="M346" s="20">
        <f t="shared" si="5"/>
        <v>19636627.465999998</v>
      </c>
      <c r="N346" s="21">
        <f>IFERROR(VLOOKUP($B$342,$4:$142,MATCH($P346&amp;"/"&amp;N$340,$2:$2,0),FALSE),IFERROR(VLOOKUP($B$342,$4:$142,MATCH($P345&amp;"/"&amp;N$340,$2:$2,0),FALSE),IFERROR(VLOOKUP($B$342,$4:$142,MATCH($P344&amp;"/"&amp;N$340,$2:$2,0),FALSE),IFERROR(VLOOKUP($B$342,$4:$142,MATCH($P343&amp;"/"&amp;N$340,$2:$2,0),FALSE),""))))</f>
        <v>16634143</v>
      </c>
      <c r="O346" s="19"/>
      <c r="P346" s="22" t="s">
        <v>902</v>
      </c>
      <c r="Q346" s="10"/>
      <c r="R346" s="10"/>
      <c r="S346" s="10"/>
      <c r="T346" s="10"/>
      <c r="U346" s="10"/>
      <c r="V346" s="10"/>
      <c r="W346" s="10"/>
      <c r="X346" s="10"/>
      <c r="Y346" s="10"/>
      <c r="Z346" s="10"/>
      <c r="AA346" s="10"/>
      <c r="AB346" s="10"/>
      <c r="AC346" s="10"/>
      <c r="AD346" s="10"/>
      <c r="AE346" s="10"/>
      <c r="AF346" s="10"/>
      <c r="AG346" s="10"/>
      <c r="AH346" s="10"/>
      <c r="AI346" s="10"/>
      <c r="AJ346" s="10"/>
      <c r="AK346" s="10"/>
      <c r="AL346" s="10"/>
      <c r="AM346" s="10"/>
      <c r="AN346" s="10"/>
      <c r="AO346" s="10"/>
      <c r="AP346" s="10"/>
      <c r="AQ346" s="10"/>
      <c r="AR346" s="10"/>
      <c r="AS346" s="10"/>
      <c r="AT346" s="10"/>
      <c r="AU346" s="10"/>
      <c r="AV346" s="10"/>
      <c r="AW346" s="10"/>
      <c r="AX346" s="10"/>
      <c r="AY346" s="10"/>
      <c r="AZ346" s="10"/>
      <c r="BA346" s="10"/>
      <c r="BB346" s="10"/>
      <c r="BC346" s="10"/>
      <c r="BD346" s="10"/>
      <c r="BE346" s="10"/>
      <c r="BF346" s="10"/>
      <c r="BG346" s="10"/>
      <c r="BH346" s="10"/>
      <c r="BI346" s="10"/>
      <c r="BJ346" s="10"/>
      <c r="BK346" s="10"/>
      <c r="BL346" s="10"/>
      <c r="BM346" s="10"/>
      <c r="BN346" s="10"/>
      <c r="BO346" s="10"/>
      <c r="BP346" s="10"/>
      <c r="BQ346" s="10"/>
      <c r="BR346" s="10"/>
      <c r="BS346" s="10"/>
    </row>
    <row r="347" spans="1:71" ht="16.5" customHeight="1" x14ac:dyDescent="0.3">
      <c r="A347" s="10"/>
      <c r="B347" s="23">
        <f t="shared" ref="B347:N347" si="6">+B346/B$394</f>
        <v>0.12727012764526441</v>
      </c>
      <c r="C347" s="23">
        <f t="shared" si="6"/>
        <v>0.19404989653129387</v>
      </c>
      <c r="D347" s="23">
        <f t="shared" si="6"/>
        <v>0.10724066066227343</v>
      </c>
      <c r="E347" s="23">
        <f t="shared" si="6"/>
        <v>0.21184168588990143</v>
      </c>
      <c r="F347" s="23">
        <f t="shared" si="6"/>
        <v>0.19642899230704342</v>
      </c>
      <c r="G347" s="23">
        <f t="shared" si="6"/>
        <v>0.1024150692133939</v>
      </c>
      <c r="H347" s="23">
        <f t="shared" si="6"/>
        <v>0.11284529377270468</v>
      </c>
      <c r="I347" s="23">
        <f t="shared" si="6"/>
        <v>5.4274007498092684E-2</v>
      </c>
      <c r="J347" s="23">
        <f t="shared" si="6"/>
        <v>4.072306173338424E-2</v>
      </c>
      <c r="K347" s="23">
        <f t="shared" si="6"/>
        <v>3.7492542641672219E-2</v>
      </c>
      <c r="L347" s="23">
        <f t="shared" si="6"/>
        <v>3.1210784026067334E-2</v>
      </c>
      <c r="M347" s="23">
        <f t="shared" si="6"/>
        <v>6.7789853985330342E-2</v>
      </c>
      <c r="N347" s="23">
        <f t="shared" si="6"/>
        <v>4.7016010560732902E-2</v>
      </c>
      <c r="O347" s="19">
        <f>RATE(M$340-B$340,,-B347,M347)</f>
        <v>-5.5654865295369768E-2</v>
      </c>
      <c r="P347" s="24" t="s">
        <v>903</v>
      </c>
      <c r="Q347" s="10"/>
      <c r="R347" s="10"/>
      <c r="S347" s="10"/>
      <c r="T347" s="10"/>
      <c r="U347" s="10"/>
      <c r="V347" s="10"/>
      <c r="W347" s="10"/>
      <c r="X347" s="10"/>
      <c r="Y347" s="10"/>
      <c r="Z347" s="10"/>
      <c r="AA347" s="10"/>
      <c r="AB347" s="10"/>
      <c r="AC347" s="10"/>
      <c r="AD347" s="10"/>
      <c r="AE347" s="10"/>
      <c r="AF347" s="10"/>
      <c r="AG347" s="10"/>
      <c r="AH347" s="10"/>
      <c r="AI347" s="10"/>
      <c r="AJ347" s="10"/>
      <c r="AK347" s="10"/>
      <c r="AL347" s="10"/>
      <c r="AM347" s="10"/>
      <c r="AN347" s="10"/>
      <c r="AO347" s="10"/>
      <c r="AP347" s="10"/>
      <c r="AQ347" s="10"/>
      <c r="AR347" s="10"/>
      <c r="AS347" s="10"/>
      <c r="AT347" s="10"/>
      <c r="AU347" s="10"/>
      <c r="AV347" s="10"/>
      <c r="AW347" s="10"/>
      <c r="AX347" s="10"/>
      <c r="AY347" s="10"/>
      <c r="AZ347" s="10"/>
      <c r="BA347" s="10"/>
      <c r="BB347" s="10"/>
      <c r="BC347" s="10"/>
      <c r="BD347" s="10"/>
      <c r="BE347" s="10"/>
      <c r="BF347" s="10"/>
      <c r="BG347" s="10"/>
      <c r="BH347" s="10"/>
      <c r="BI347" s="10"/>
      <c r="BJ347" s="10"/>
      <c r="BK347" s="10"/>
      <c r="BL347" s="10"/>
      <c r="BM347" s="10"/>
      <c r="BN347" s="10"/>
      <c r="BO347" s="10"/>
      <c r="BP347" s="10"/>
      <c r="BQ347" s="10"/>
      <c r="BR347" s="10"/>
      <c r="BS347" s="10"/>
    </row>
    <row r="348" spans="1:71" ht="16.5" customHeight="1" x14ac:dyDescent="0.3">
      <c r="A348" s="10"/>
      <c r="B348" s="165" t="s">
        <v>963</v>
      </c>
      <c r="C348" s="155"/>
      <c r="D348" s="155"/>
      <c r="E348" s="155"/>
      <c r="F348" s="155"/>
      <c r="G348" s="155"/>
      <c r="H348" s="155"/>
      <c r="I348" s="155"/>
      <c r="J348" s="155"/>
      <c r="K348" s="155"/>
      <c r="L348" s="155"/>
      <c r="M348" s="155"/>
      <c r="N348" s="156"/>
      <c r="O348" s="19"/>
      <c r="P348" s="12"/>
      <c r="Q348" s="10"/>
      <c r="R348" s="10"/>
      <c r="S348" s="10"/>
      <c r="T348" s="10"/>
      <c r="U348" s="10"/>
      <c r="V348" s="10"/>
      <c r="W348" s="10"/>
      <c r="X348" s="10"/>
      <c r="Y348" s="10"/>
      <c r="Z348" s="10"/>
      <c r="AA348" s="10"/>
      <c r="AB348" s="10"/>
      <c r="AC348" s="10"/>
      <c r="AD348" s="10"/>
      <c r="AE348" s="10"/>
      <c r="AF348" s="10"/>
      <c r="AG348" s="10"/>
      <c r="AH348" s="10"/>
      <c r="AI348" s="10"/>
      <c r="AJ348" s="10"/>
      <c r="AK348" s="10"/>
      <c r="AL348" s="10"/>
      <c r="AM348" s="10"/>
      <c r="AN348" s="10"/>
      <c r="AO348" s="10"/>
      <c r="AP348" s="10"/>
      <c r="AQ348" s="10"/>
      <c r="AR348" s="10"/>
      <c r="AS348" s="10"/>
      <c r="AT348" s="10"/>
      <c r="AU348" s="10"/>
      <c r="AV348" s="10"/>
      <c r="AW348" s="10"/>
      <c r="AX348" s="10"/>
      <c r="AY348" s="10"/>
      <c r="AZ348" s="10"/>
      <c r="BA348" s="10"/>
      <c r="BB348" s="10"/>
      <c r="BC348" s="10"/>
      <c r="BD348" s="10"/>
      <c r="BE348" s="10"/>
      <c r="BF348" s="10"/>
      <c r="BG348" s="10"/>
      <c r="BH348" s="10"/>
      <c r="BI348" s="10"/>
      <c r="BJ348" s="10"/>
      <c r="BK348" s="10"/>
      <c r="BL348" s="10"/>
      <c r="BM348" s="10"/>
      <c r="BN348" s="10"/>
      <c r="BO348" s="10"/>
      <c r="BP348" s="10"/>
      <c r="BQ348" s="10"/>
      <c r="BR348" s="10"/>
      <c r="BS348" s="10"/>
    </row>
    <row r="349" spans="1:71" ht="16.5" customHeight="1" x14ac:dyDescent="0.3">
      <c r="A349" s="10"/>
      <c r="B349" s="21">
        <f t="shared" ref="B349:N352" si="7">IFERROR(VLOOKUP($B$348,$4:$142,MATCH($P349&amp;"/"&amp;B$340,$2:$2,0),FALSE),IFERROR(VLOOKUP($B$348,$4:$142,MATCH($P348&amp;"/"&amp;B$340,$2:$2,0),FALSE),IFERROR(VLOOKUP($B$348,$4:$142,MATCH($P347&amp;"/"&amp;B$340,$2:$2,0),FALSE),IFERROR(VLOOKUP($B$348,$4:$142,MATCH($P346&amp;"/"&amp;B$340,$2:$2,0),FALSE),"0"))))</f>
        <v>1733345</v>
      </c>
      <c r="C349" s="21">
        <f t="shared" si="7"/>
        <v>20211</v>
      </c>
      <c r="D349" s="21">
        <f t="shared" si="7"/>
        <v>1953524</v>
      </c>
      <c r="E349" s="21">
        <f t="shared" si="7"/>
        <v>117624</v>
      </c>
      <c r="F349" s="21">
        <f t="shared" si="7"/>
        <v>932713</v>
      </c>
      <c r="G349" s="21">
        <f t="shared" si="7"/>
        <v>1281255</v>
      </c>
      <c r="H349" s="21">
        <f t="shared" si="7"/>
        <v>1505519</v>
      </c>
      <c r="I349" s="21">
        <f t="shared" si="7"/>
        <v>1563309</v>
      </c>
      <c r="J349" s="21">
        <f t="shared" si="7"/>
        <v>60306</v>
      </c>
      <c r="K349" s="21">
        <f t="shared" si="7"/>
        <v>0</v>
      </c>
      <c r="L349" s="21">
        <f t="shared" si="7"/>
        <v>0</v>
      </c>
      <c r="M349" s="21">
        <f t="shared" si="7"/>
        <v>0</v>
      </c>
      <c r="N349" s="21">
        <f t="shared" si="7"/>
        <v>0</v>
      </c>
      <c r="O349" s="19"/>
      <c r="P349" s="22" t="s">
        <v>899</v>
      </c>
      <c r="Q349" s="10"/>
      <c r="R349" s="10"/>
      <c r="S349" s="10"/>
      <c r="T349" s="10"/>
      <c r="U349" s="10"/>
      <c r="V349" s="10"/>
      <c r="W349" s="10"/>
      <c r="X349" s="10"/>
      <c r="Y349" s="10"/>
      <c r="Z349" s="10"/>
      <c r="AA349" s="10"/>
      <c r="AB349" s="10"/>
      <c r="AC349" s="10"/>
      <c r="AD349" s="10"/>
      <c r="AE349" s="10"/>
      <c r="AF349" s="10"/>
      <c r="AG349" s="10"/>
      <c r="AH349" s="10"/>
      <c r="AI349" s="10"/>
      <c r="AJ349" s="10"/>
      <c r="AK349" s="10"/>
      <c r="AL349" s="10"/>
      <c r="AM349" s="10"/>
      <c r="AN349" s="10"/>
      <c r="AO349" s="10"/>
      <c r="AP349" s="10"/>
      <c r="AQ349" s="10"/>
      <c r="AR349" s="10"/>
      <c r="AS349" s="10"/>
      <c r="AT349" s="10"/>
      <c r="AU349" s="10"/>
      <c r="AV349" s="10"/>
      <c r="AW349" s="10"/>
      <c r="AX349" s="10"/>
      <c r="AY349" s="10"/>
      <c r="AZ349" s="10"/>
      <c r="BA349" s="10"/>
      <c r="BB349" s="10"/>
      <c r="BC349" s="10"/>
      <c r="BD349" s="10"/>
      <c r="BE349" s="10"/>
      <c r="BF349" s="10"/>
      <c r="BG349" s="10"/>
      <c r="BH349" s="10"/>
      <c r="BI349" s="10"/>
      <c r="BJ349" s="10"/>
      <c r="BK349" s="10"/>
      <c r="BL349" s="10"/>
      <c r="BM349" s="10"/>
      <c r="BN349" s="10"/>
      <c r="BO349" s="10"/>
      <c r="BP349" s="10"/>
      <c r="BQ349" s="10"/>
      <c r="BR349" s="10"/>
      <c r="BS349" s="10"/>
    </row>
    <row r="350" spans="1:71" ht="16.5" customHeight="1" x14ac:dyDescent="0.3">
      <c r="A350" s="10"/>
      <c r="B350" s="21">
        <f t="shared" si="7"/>
        <v>1146015</v>
      </c>
      <c r="C350" s="21">
        <f t="shared" si="7"/>
        <v>34309</v>
      </c>
      <c r="D350" s="21">
        <f t="shared" si="7"/>
        <v>4974285</v>
      </c>
      <c r="E350" s="21">
        <f t="shared" si="7"/>
        <v>618481</v>
      </c>
      <c r="F350" s="21">
        <f t="shared" si="7"/>
        <v>7342161</v>
      </c>
      <c r="G350" s="21">
        <f t="shared" si="7"/>
        <v>1459168</v>
      </c>
      <c r="H350" s="21">
        <f t="shared" si="7"/>
        <v>1515365</v>
      </c>
      <c r="I350" s="21">
        <f t="shared" si="7"/>
        <v>1597859</v>
      </c>
      <c r="J350" s="21">
        <f t="shared" si="7"/>
        <v>34874</v>
      </c>
      <c r="K350" s="21">
        <f t="shared" si="7"/>
        <v>0</v>
      </c>
      <c r="L350" s="21">
        <f t="shared" si="7"/>
        <v>0</v>
      </c>
      <c r="M350" s="21">
        <f t="shared" si="7"/>
        <v>0</v>
      </c>
      <c r="N350" s="21">
        <f t="shared" si="7"/>
        <v>0</v>
      </c>
      <c r="O350" s="19"/>
      <c r="P350" s="22" t="s">
        <v>900</v>
      </c>
      <c r="Q350" s="10"/>
      <c r="R350" s="10"/>
      <c r="S350" s="10"/>
      <c r="T350" s="10"/>
      <c r="U350" s="10"/>
      <c r="V350" s="10"/>
      <c r="W350" s="10"/>
      <c r="X350" s="10"/>
      <c r="Y350" s="10"/>
      <c r="Z350" s="10"/>
      <c r="AA350" s="10"/>
      <c r="AB350" s="10"/>
      <c r="AC350" s="10"/>
      <c r="AD350" s="10"/>
      <c r="AE350" s="10"/>
      <c r="AF350" s="10"/>
      <c r="AG350" s="10"/>
      <c r="AH350" s="10"/>
      <c r="AI350" s="10"/>
      <c r="AJ350" s="10"/>
      <c r="AK350" s="10"/>
      <c r="AL350" s="10"/>
      <c r="AM350" s="10"/>
      <c r="AN350" s="10"/>
      <c r="AO350" s="10"/>
      <c r="AP350" s="10"/>
      <c r="AQ350" s="10"/>
      <c r="AR350" s="10"/>
      <c r="AS350" s="10"/>
      <c r="AT350" s="10"/>
      <c r="AU350" s="10"/>
      <c r="AV350" s="10"/>
      <c r="AW350" s="10"/>
      <c r="AX350" s="10"/>
      <c r="AY350" s="10"/>
      <c r="AZ350" s="10"/>
      <c r="BA350" s="10"/>
      <c r="BB350" s="10"/>
      <c r="BC350" s="10"/>
      <c r="BD350" s="10"/>
      <c r="BE350" s="10"/>
      <c r="BF350" s="10"/>
      <c r="BG350" s="10"/>
      <c r="BH350" s="10"/>
      <c r="BI350" s="10"/>
      <c r="BJ350" s="10"/>
      <c r="BK350" s="10"/>
      <c r="BL350" s="10"/>
      <c r="BM350" s="10"/>
      <c r="BN350" s="10"/>
      <c r="BO350" s="10"/>
      <c r="BP350" s="10"/>
      <c r="BQ350" s="10"/>
      <c r="BR350" s="10"/>
      <c r="BS350" s="10"/>
    </row>
    <row r="351" spans="1:71" ht="16.5" customHeight="1" x14ac:dyDescent="0.3">
      <c r="A351" s="10"/>
      <c r="B351" s="21">
        <f t="shared" si="7"/>
        <v>124472</v>
      </c>
      <c r="C351" s="21">
        <f t="shared" si="7"/>
        <v>83959</v>
      </c>
      <c r="D351" s="21">
        <f t="shared" si="7"/>
        <v>5106116</v>
      </c>
      <c r="E351" s="21">
        <f t="shared" si="7"/>
        <v>622348</v>
      </c>
      <c r="F351" s="21">
        <f t="shared" si="7"/>
        <v>3220081</v>
      </c>
      <c r="G351" s="21">
        <f t="shared" si="7"/>
        <v>1560848</v>
      </c>
      <c r="H351" s="21">
        <f t="shared" si="7"/>
        <v>1475598</v>
      </c>
      <c r="I351" s="21">
        <f t="shared" si="7"/>
        <v>410078</v>
      </c>
      <c r="J351" s="21">
        <f t="shared" si="7"/>
        <v>0</v>
      </c>
      <c r="K351" s="21">
        <f t="shared" si="7"/>
        <v>0</v>
      </c>
      <c r="L351" s="21">
        <f t="shared" si="7"/>
        <v>0</v>
      </c>
      <c r="M351" s="21">
        <f t="shared" si="7"/>
        <v>0</v>
      </c>
      <c r="N351" s="21">
        <f t="shared" si="7"/>
        <v>0</v>
      </c>
      <c r="O351" s="19"/>
      <c r="P351" s="22" t="s">
        <v>901</v>
      </c>
      <c r="Q351" s="10"/>
      <c r="R351" s="10"/>
      <c r="S351" s="10"/>
      <c r="T351" s="10"/>
      <c r="U351" s="10"/>
      <c r="V351" s="10"/>
      <c r="W351" s="10"/>
      <c r="X351" s="10"/>
      <c r="Y351" s="10"/>
      <c r="Z351" s="10"/>
      <c r="AA351" s="10"/>
      <c r="AB351" s="10"/>
      <c r="AC351" s="10"/>
      <c r="AD351" s="10"/>
      <c r="AE351" s="10"/>
      <c r="AF351" s="10"/>
      <c r="AG351" s="10"/>
      <c r="AH351" s="10"/>
      <c r="AI351" s="10"/>
      <c r="AJ351" s="10"/>
      <c r="AK351" s="10"/>
      <c r="AL351" s="10"/>
      <c r="AM351" s="10"/>
      <c r="AN351" s="10"/>
      <c r="AO351" s="10"/>
      <c r="AP351" s="10"/>
      <c r="AQ351" s="10"/>
      <c r="AR351" s="10"/>
      <c r="AS351" s="10"/>
      <c r="AT351" s="10"/>
      <c r="AU351" s="10"/>
      <c r="AV351" s="10"/>
      <c r="AW351" s="10"/>
      <c r="AX351" s="10"/>
      <c r="AY351" s="10"/>
      <c r="AZ351" s="10"/>
      <c r="BA351" s="10"/>
      <c r="BB351" s="10"/>
      <c r="BC351" s="10"/>
      <c r="BD351" s="10"/>
      <c r="BE351" s="10"/>
      <c r="BF351" s="10"/>
      <c r="BG351" s="10"/>
      <c r="BH351" s="10"/>
      <c r="BI351" s="10"/>
      <c r="BJ351" s="10"/>
      <c r="BK351" s="10"/>
      <c r="BL351" s="10"/>
      <c r="BM351" s="10"/>
      <c r="BN351" s="10"/>
      <c r="BO351" s="10"/>
      <c r="BP351" s="10"/>
      <c r="BQ351" s="10"/>
      <c r="BR351" s="10"/>
      <c r="BS351" s="10"/>
    </row>
    <row r="352" spans="1:71" ht="16.5" customHeight="1" x14ac:dyDescent="0.3">
      <c r="A352" s="10"/>
      <c r="B352" s="21">
        <f t="shared" si="7"/>
        <v>226358</v>
      </c>
      <c r="C352" s="21">
        <f t="shared" si="7"/>
        <v>43975</v>
      </c>
      <c r="D352" s="21">
        <f t="shared" si="7"/>
        <v>4219392</v>
      </c>
      <c r="E352" s="21">
        <f t="shared" si="7"/>
        <v>726544.42</v>
      </c>
      <c r="F352" s="21">
        <f t="shared" si="7"/>
        <v>1340247.8899999999</v>
      </c>
      <c r="G352" s="21">
        <f t="shared" si="7"/>
        <v>1576941.5919999999</v>
      </c>
      <c r="H352" s="21">
        <f t="shared" si="7"/>
        <v>1542448.983</v>
      </c>
      <c r="I352" s="21">
        <f t="shared" si="7"/>
        <v>304674.03999999998</v>
      </c>
      <c r="J352" s="21">
        <f t="shared" si="7"/>
        <v>0</v>
      </c>
      <c r="K352" s="21">
        <f t="shared" si="7"/>
        <v>0</v>
      </c>
      <c r="L352" s="21">
        <f t="shared" si="7"/>
        <v>0</v>
      </c>
      <c r="M352" s="21">
        <f t="shared" si="7"/>
        <v>0</v>
      </c>
      <c r="N352" s="21">
        <f t="shared" si="7"/>
        <v>0</v>
      </c>
      <c r="O352" s="19"/>
      <c r="P352" s="22" t="s">
        <v>902</v>
      </c>
      <c r="Q352" s="10"/>
      <c r="R352" s="10"/>
      <c r="S352" s="10"/>
      <c r="T352" s="10"/>
      <c r="U352" s="10"/>
      <c r="V352" s="10"/>
      <c r="W352" s="10"/>
      <c r="X352" s="10"/>
      <c r="Y352" s="10"/>
      <c r="Z352" s="10"/>
      <c r="AA352" s="10"/>
      <c r="AB352" s="10"/>
      <c r="AC352" s="10"/>
      <c r="AD352" s="10"/>
      <c r="AE352" s="10"/>
      <c r="AF352" s="10"/>
      <c r="AG352" s="10"/>
      <c r="AH352" s="10"/>
      <c r="AI352" s="10"/>
      <c r="AJ352" s="10"/>
      <c r="AK352" s="10"/>
      <c r="AL352" s="10"/>
      <c r="AM352" s="10"/>
      <c r="AN352" s="10"/>
      <c r="AO352" s="10"/>
      <c r="AP352" s="10"/>
      <c r="AQ352" s="10"/>
      <c r="AR352" s="10"/>
      <c r="AS352" s="10"/>
      <c r="AT352" s="10"/>
      <c r="AU352" s="10"/>
      <c r="AV352" s="10"/>
      <c r="AW352" s="10"/>
      <c r="AX352" s="10"/>
      <c r="AY352" s="10"/>
      <c r="AZ352" s="10"/>
      <c r="BA352" s="10"/>
      <c r="BB352" s="10"/>
      <c r="BC352" s="10"/>
      <c r="BD352" s="10"/>
      <c r="BE352" s="10"/>
      <c r="BF352" s="10"/>
      <c r="BG352" s="10"/>
      <c r="BH352" s="10"/>
      <c r="BI352" s="10"/>
      <c r="BJ352" s="10"/>
      <c r="BK352" s="10"/>
      <c r="BL352" s="10"/>
      <c r="BM352" s="10"/>
      <c r="BN352" s="10"/>
      <c r="BO352" s="10"/>
      <c r="BP352" s="10"/>
      <c r="BQ352" s="10"/>
      <c r="BR352" s="10"/>
      <c r="BS352" s="10"/>
    </row>
    <row r="353" spans="1:71" ht="16.5" customHeight="1" x14ac:dyDescent="0.3">
      <c r="A353" s="10"/>
      <c r="B353" s="23">
        <f t="shared" ref="B353:N353" si="8">+B352/B$394</f>
        <v>1.7672995155443821E-3</v>
      </c>
      <c r="C353" s="23">
        <f t="shared" si="8"/>
        <v>3.5172761445694477E-4</v>
      </c>
      <c r="D353" s="23">
        <f t="shared" si="8"/>
        <v>4.3294723411462392E-2</v>
      </c>
      <c r="E353" s="23">
        <f t="shared" si="8"/>
        <v>8.3826581433757725E-3</v>
      </c>
      <c r="F353" s="23">
        <f t="shared" si="8"/>
        <v>1.3274000225086275E-2</v>
      </c>
      <c r="G353" s="23">
        <f t="shared" si="8"/>
        <v>1.4076604267980655E-2</v>
      </c>
      <c r="H353" s="23">
        <f t="shared" si="8"/>
        <v>1.2207693785998161E-2</v>
      </c>
      <c r="I353" s="23">
        <f t="shared" si="8"/>
        <v>1.6762318764772743E-3</v>
      </c>
      <c r="J353" s="23">
        <f t="shared" si="8"/>
        <v>0</v>
      </c>
      <c r="K353" s="23">
        <f t="shared" si="8"/>
        <v>0</v>
      </c>
      <c r="L353" s="23">
        <f t="shared" si="8"/>
        <v>0</v>
      </c>
      <c r="M353" s="23">
        <f t="shared" si="8"/>
        <v>0</v>
      </c>
      <c r="N353" s="23">
        <f t="shared" si="8"/>
        <v>0</v>
      </c>
      <c r="O353" s="19" t="e">
        <f>RATE(M$340-B$340,,-B353,M353)</f>
        <v>#NUM!</v>
      </c>
      <c r="P353" s="24" t="s">
        <v>903</v>
      </c>
      <c r="Q353" s="10"/>
      <c r="R353" s="10"/>
      <c r="S353" s="10"/>
      <c r="T353" s="10"/>
      <c r="U353" s="10"/>
      <c r="V353" s="10"/>
      <c r="W353" s="10"/>
      <c r="X353" s="10"/>
      <c r="Y353" s="10"/>
      <c r="Z353" s="10"/>
      <c r="AA353" s="10"/>
      <c r="AB353" s="10"/>
      <c r="AC353" s="10"/>
      <c r="AD353" s="10"/>
      <c r="AE353" s="10"/>
      <c r="AF353" s="10"/>
      <c r="AG353" s="10"/>
      <c r="AH353" s="10"/>
      <c r="AI353" s="10"/>
      <c r="AJ353" s="10"/>
      <c r="AK353" s="10"/>
      <c r="AL353" s="10"/>
      <c r="AM353" s="10"/>
      <c r="AN353" s="10"/>
      <c r="AO353" s="10"/>
      <c r="AP353" s="10"/>
      <c r="AQ353" s="10"/>
      <c r="AR353" s="10"/>
      <c r="AS353" s="10"/>
      <c r="AT353" s="10"/>
      <c r="AU353" s="10"/>
      <c r="AV353" s="10"/>
      <c r="AW353" s="10"/>
      <c r="AX353" s="10"/>
      <c r="AY353" s="10"/>
      <c r="AZ353" s="10"/>
      <c r="BA353" s="10"/>
      <c r="BB353" s="10"/>
      <c r="BC353" s="10"/>
      <c r="BD353" s="10"/>
      <c r="BE353" s="10"/>
      <c r="BF353" s="10"/>
      <c r="BG353" s="10"/>
      <c r="BH353" s="10"/>
      <c r="BI353" s="10"/>
      <c r="BJ353" s="10"/>
      <c r="BK353" s="10"/>
      <c r="BL353" s="10"/>
      <c r="BM353" s="10"/>
      <c r="BN353" s="10"/>
      <c r="BO353" s="10"/>
      <c r="BP353" s="10"/>
      <c r="BQ353" s="10"/>
      <c r="BR353" s="10"/>
      <c r="BS353" s="10"/>
    </row>
    <row r="354" spans="1:71" ht="16.5" customHeight="1" x14ac:dyDescent="0.3">
      <c r="A354" s="10"/>
      <c r="B354" s="165" t="s">
        <v>964</v>
      </c>
      <c r="C354" s="155"/>
      <c r="D354" s="155"/>
      <c r="E354" s="155"/>
      <c r="F354" s="155"/>
      <c r="G354" s="155"/>
      <c r="H354" s="155"/>
      <c r="I354" s="155"/>
      <c r="J354" s="155"/>
      <c r="K354" s="155"/>
      <c r="L354" s="155"/>
      <c r="M354" s="155"/>
      <c r="N354" s="156"/>
      <c r="O354" s="19"/>
      <c r="P354" s="12"/>
      <c r="Q354" s="10"/>
      <c r="R354" s="10"/>
      <c r="S354" s="10"/>
      <c r="T354" s="10"/>
      <c r="U354" s="10"/>
      <c r="V354" s="10"/>
      <c r="W354" s="10"/>
      <c r="X354" s="10"/>
      <c r="Y354" s="10"/>
      <c r="Z354" s="10"/>
      <c r="AA354" s="10"/>
      <c r="AB354" s="10"/>
      <c r="AC354" s="10"/>
      <c r="AD354" s="10"/>
      <c r="AE354" s="10"/>
      <c r="AF354" s="10"/>
      <c r="AG354" s="10"/>
      <c r="AH354" s="10"/>
      <c r="AI354" s="10"/>
      <c r="AJ354" s="10"/>
      <c r="AK354" s="10"/>
      <c r="AL354" s="10"/>
      <c r="AM354" s="10"/>
      <c r="AN354" s="10"/>
      <c r="AO354" s="10"/>
      <c r="AP354" s="10"/>
      <c r="AQ354" s="10"/>
      <c r="AR354" s="10"/>
      <c r="AS354" s="10"/>
      <c r="AT354" s="10"/>
      <c r="AU354" s="10"/>
      <c r="AV354" s="10"/>
      <c r="AW354" s="10"/>
      <c r="AX354" s="10"/>
      <c r="AY354" s="10"/>
      <c r="AZ354" s="10"/>
      <c r="BA354" s="10"/>
      <c r="BB354" s="10"/>
      <c r="BC354" s="10"/>
      <c r="BD354" s="10"/>
      <c r="BE354" s="10"/>
      <c r="BF354" s="10"/>
      <c r="BG354" s="10"/>
      <c r="BH354" s="10"/>
      <c r="BI354" s="10"/>
      <c r="BJ354" s="10"/>
      <c r="BK354" s="10"/>
      <c r="BL354" s="10"/>
      <c r="BM354" s="10"/>
      <c r="BN354" s="10"/>
      <c r="BO354" s="10"/>
      <c r="BP354" s="10"/>
      <c r="BQ354" s="10"/>
      <c r="BR354" s="10"/>
      <c r="BS354" s="10"/>
    </row>
    <row r="355" spans="1:71" ht="16.5" customHeight="1" x14ac:dyDescent="0.3">
      <c r="A355" s="10"/>
      <c r="B355" s="21">
        <f t="shared" ref="B355:N357" si="9">IFERROR(VLOOKUP($B$354,$4:$142,MATCH($P355&amp;"/"&amp;B$340,$2:$2,0),FALSE),"")</f>
        <v>5177444</v>
      </c>
      <c r="C355" s="21">
        <f t="shared" si="9"/>
        <v>5093563</v>
      </c>
      <c r="D355" s="21">
        <f t="shared" si="9"/>
        <v>5604121</v>
      </c>
      <c r="E355" s="21">
        <f t="shared" si="9"/>
        <v>6251888</v>
      </c>
      <c r="F355" s="21">
        <f t="shared" si="9"/>
        <v>7101726</v>
      </c>
      <c r="G355" s="21">
        <f t="shared" si="9"/>
        <v>11779171</v>
      </c>
      <c r="H355" s="21">
        <f t="shared" si="9"/>
        <v>14796648</v>
      </c>
      <c r="I355" s="21">
        <f t="shared" si="9"/>
        <v>15190761</v>
      </c>
      <c r="J355" s="21">
        <f t="shared" si="9"/>
        <v>16068769</v>
      </c>
      <c r="K355" s="21">
        <f t="shared" si="9"/>
        <v>14156099</v>
      </c>
      <c r="L355" s="21">
        <f t="shared" si="9"/>
        <v>18197743</v>
      </c>
      <c r="M355" s="21">
        <f t="shared" si="9"/>
        <v>19635907</v>
      </c>
      <c r="N355" s="21">
        <f t="shared" si="9"/>
        <v>17624684</v>
      </c>
      <c r="O355" s="19"/>
      <c r="P355" s="22" t="s">
        <v>899</v>
      </c>
      <c r="Q355" s="10"/>
      <c r="R355" s="10"/>
      <c r="S355" s="10"/>
      <c r="T355" s="10"/>
      <c r="U355" s="10"/>
      <c r="V355" s="10"/>
      <c r="W355" s="10"/>
      <c r="X355" s="10"/>
      <c r="Y355" s="10"/>
      <c r="Z355" s="10"/>
      <c r="AA355" s="10"/>
      <c r="AB355" s="10"/>
      <c r="AC355" s="10"/>
      <c r="AD355" s="10"/>
      <c r="AE355" s="10"/>
      <c r="AF355" s="10"/>
      <c r="AG355" s="10"/>
      <c r="AH355" s="10"/>
      <c r="AI355" s="10"/>
      <c r="AJ355" s="10"/>
      <c r="AK355" s="10"/>
      <c r="AL355" s="10"/>
      <c r="AM355" s="10"/>
      <c r="AN355" s="10"/>
      <c r="AO355" s="10"/>
      <c r="AP355" s="10"/>
      <c r="AQ355" s="10"/>
      <c r="AR355" s="10"/>
      <c r="AS355" s="10"/>
      <c r="AT355" s="10"/>
      <c r="AU355" s="10"/>
      <c r="AV355" s="10"/>
      <c r="AW355" s="10"/>
      <c r="AX355" s="10"/>
      <c r="AY355" s="10"/>
      <c r="AZ355" s="10"/>
      <c r="BA355" s="10"/>
      <c r="BB355" s="10"/>
      <c r="BC355" s="10"/>
      <c r="BD355" s="10"/>
      <c r="BE355" s="10"/>
      <c r="BF355" s="10"/>
      <c r="BG355" s="10"/>
      <c r="BH355" s="10"/>
      <c r="BI355" s="10"/>
      <c r="BJ355" s="10"/>
      <c r="BK355" s="10"/>
      <c r="BL355" s="10"/>
      <c r="BM355" s="10"/>
      <c r="BN355" s="10"/>
      <c r="BO355" s="10"/>
      <c r="BP355" s="10"/>
      <c r="BQ355" s="10"/>
      <c r="BR355" s="10"/>
      <c r="BS355" s="10"/>
    </row>
    <row r="356" spans="1:71" ht="16.5" customHeight="1" x14ac:dyDescent="0.3">
      <c r="A356" s="10"/>
      <c r="B356" s="21">
        <f t="shared" si="9"/>
        <v>5417293</v>
      </c>
      <c r="C356" s="21">
        <f t="shared" si="9"/>
        <v>5479332</v>
      </c>
      <c r="D356" s="21">
        <f t="shared" si="9"/>
        <v>5188833</v>
      </c>
      <c r="E356" s="21">
        <f t="shared" si="9"/>
        <v>6413920</v>
      </c>
      <c r="F356" s="21">
        <f t="shared" si="9"/>
        <v>9930957</v>
      </c>
      <c r="G356" s="21">
        <f t="shared" si="9"/>
        <v>8432374</v>
      </c>
      <c r="H356" s="21">
        <f t="shared" si="9"/>
        <v>14753913</v>
      </c>
      <c r="I356" s="21">
        <f t="shared" si="9"/>
        <v>15899657</v>
      </c>
      <c r="J356" s="21">
        <f t="shared" si="9"/>
        <v>15132585</v>
      </c>
      <c r="K356" s="21">
        <f t="shared" si="9"/>
        <v>14875867</v>
      </c>
      <c r="L356" s="21">
        <f t="shared" si="9"/>
        <v>18714565</v>
      </c>
      <c r="M356" s="21">
        <f t="shared" si="9"/>
        <v>19835801</v>
      </c>
      <c r="N356" s="21">
        <f t="shared" si="9"/>
        <v>18871462</v>
      </c>
      <c r="O356" s="19"/>
      <c r="P356" s="22" t="s">
        <v>900</v>
      </c>
      <c r="Q356" s="10"/>
      <c r="R356" s="10"/>
      <c r="S356" s="10"/>
      <c r="T356" s="10"/>
      <c r="U356" s="10"/>
      <c r="V356" s="10"/>
      <c r="W356" s="10"/>
      <c r="X356" s="10"/>
      <c r="Y356" s="10"/>
      <c r="Z356" s="10"/>
      <c r="AA356" s="10"/>
      <c r="AB356" s="10"/>
      <c r="AC356" s="10"/>
      <c r="AD356" s="10"/>
      <c r="AE356" s="10"/>
      <c r="AF356" s="10"/>
      <c r="AG356" s="10"/>
      <c r="AH356" s="10"/>
      <c r="AI356" s="10"/>
      <c r="AJ356" s="10"/>
      <c r="AK356" s="10"/>
      <c r="AL356" s="10"/>
      <c r="AM356" s="10"/>
      <c r="AN356" s="10"/>
      <c r="AO356" s="10"/>
      <c r="AP356" s="10"/>
      <c r="AQ356" s="10"/>
      <c r="AR356" s="10"/>
      <c r="AS356" s="10"/>
      <c r="AT356" s="10"/>
      <c r="AU356" s="10"/>
      <c r="AV356" s="10"/>
      <c r="AW356" s="10"/>
      <c r="AX356" s="10"/>
      <c r="AY356" s="10"/>
      <c r="AZ356" s="10"/>
      <c r="BA356" s="10"/>
      <c r="BB356" s="10"/>
      <c r="BC356" s="10"/>
      <c r="BD356" s="10"/>
      <c r="BE356" s="10"/>
      <c r="BF356" s="10"/>
      <c r="BG356" s="10"/>
      <c r="BH356" s="10"/>
      <c r="BI356" s="10"/>
      <c r="BJ356" s="10"/>
      <c r="BK356" s="10"/>
      <c r="BL356" s="10"/>
      <c r="BM356" s="10"/>
      <c r="BN356" s="10"/>
      <c r="BO356" s="10"/>
      <c r="BP356" s="10"/>
      <c r="BQ356" s="10"/>
      <c r="BR356" s="10"/>
      <c r="BS356" s="10"/>
    </row>
    <row r="357" spans="1:71" ht="16.5" customHeight="1" x14ac:dyDescent="0.3">
      <c r="A357" s="10"/>
      <c r="B357" s="21">
        <f t="shared" si="9"/>
        <v>5306057</v>
      </c>
      <c r="C357" s="21">
        <f t="shared" si="9"/>
        <v>4825466</v>
      </c>
      <c r="D357" s="21">
        <f t="shared" si="9"/>
        <v>5012885</v>
      </c>
      <c r="E357" s="21">
        <f t="shared" si="9"/>
        <v>6740712</v>
      </c>
      <c r="F357" s="21">
        <f t="shared" si="9"/>
        <v>10186426</v>
      </c>
      <c r="G357" s="21">
        <f t="shared" si="9"/>
        <v>13191004</v>
      </c>
      <c r="H357" s="21">
        <f t="shared" si="9"/>
        <v>15378163</v>
      </c>
      <c r="I357" s="21">
        <f t="shared" si="9"/>
        <v>15730925</v>
      </c>
      <c r="J357" s="21">
        <f t="shared" si="9"/>
        <v>14246107</v>
      </c>
      <c r="K357" s="21">
        <f t="shared" si="9"/>
        <v>15467001</v>
      </c>
      <c r="L357" s="21">
        <f t="shared" si="9"/>
        <v>18720755</v>
      </c>
      <c r="M357" s="21">
        <f t="shared" si="9"/>
        <v>21284694</v>
      </c>
      <c r="N357" s="21">
        <f t="shared" si="9"/>
        <v>20407560</v>
      </c>
      <c r="O357" s="19"/>
      <c r="P357" s="22" t="s">
        <v>901</v>
      </c>
      <c r="Q357" s="10"/>
      <c r="R357" s="10"/>
      <c r="S357" s="10"/>
      <c r="T357" s="10"/>
      <c r="U357" s="10"/>
      <c r="V357" s="10"/>
      <c r="W357" s="10"/>
      <c r="X357" s="10"/>
      <c r="Y357" s="10"/>
      <c r="Z357" s="10"/>
      <c r="AA357" s="10"/>
      <c r="AB357" s="10"/>
      <c r="AC357" s="10"/>
      <c r="AD357" s="10"/>
      <c r="AE357" s="10"/>
      <c r="AF357" s="10"/>
      <c r="AG357" s="10"/>
      <c r="AH357" s="10"/>
      <c r="AI357" s="10"/>
      <c r="AJ357" s="10"/>
      <c r="AK357" s="10"/>
      <c r="AL357" s="10"/>
      <c r="AM357" s="10"/>
      <c r="AN357" s="10"/>
      <c r="AO357" s="10"/>
      <c r="AP357" s="10"/>
      <c r="AQ357" s="10"/>
      <c r="AR357" s="10"/>
      <c r="AS357" s="10"/>
      <c r="AT357" s="10"/>
      <c r="AU357" s="10"/>
      <c r="AV357" s="10"/>
      <c r="AW357" s="10"/>
      <c r="AX357" s="10"/>
      <c r="AY357" s="10"/>
      <c r="AZ357" s="10"/>
      <c r="BA357" s="10"/>
      <c r="BB357" s="10"/>
      <c r="BC357" s="10"/>
      <c r="BD357" s="10"/>
      <c r="BE357" s="10"/>
      <c r="BF357" s="10"/>
      <c r="BG357" s="10"/>
      <c r="BH357" s="10"/>
      <c r="BI357" s="10"/>
      <c r="BJ357" s="10"/>
      <c r="BK357" s="10"/>
      <c r="BL357" s="10"/>
      <c r="BM357" s="10"/>
      <c r="BN357" s="10"/>
      <c r="BO357" s="10"/>
      <c r="BP357" s="10"/>
      <c r="BQ357" s="10"/>
      <c r="BR357" s="10"/>
      <c r="BS357" s="10"/>
    </row>
    <row r="358" spans="1:71" ht="16.5" customHeight="1" x14ac:dyDescent="0.3">
      <c r="A358" s="10"/>
      <c r="B358" s="21">
        <f t="shared" ref="B358:M358" si="10">IFERROR(VLOOKUP($B$354,$4:$142,MATCH($P358&amp;"/"&amp;B$340,$2:$2,0),FALSE),"")</f>
        <v>5790416</v>
      </c>
      <c r="C358" s="21">
        <f t="shared" si="10"/>
        <v>5772882</v>
      </c>
      <c r="D358" s="21">
        <f t="shared" si="10"/>
        <v>5609515</v>
      </c>
      <c r="E358" s="21">
        <f t="shared" si="10"/>
        <v>7037320.1100000003</v>
      </c>
      <c r="F358" s="21">
        <f t="shared" si="10"/>
        <v>8065058.909</v>
      </c>
      <c r="G358" s="21">
        <f t="shared" si="10"/>
        <v>15115609.6</v>
      </c>
      <c r="H358" s="21">
        <f t="shared" si="10"/>
        <v>16316038.907</v>
      </c>
      <c r="I358" s="21">
        <f t="shared" si="10"/>
        <v>16388529.471000001</v>
      </c>
      <c r="J358" s="21">
        <f t="shared" si="10"/>
        <v>14116309.539999999</v>
      </c>
      <c r="K358" s="21">
        <f t="shared" si="10"/>
        <v>17071011.925999999</v>
      </c>
      <c r="L358" s="21">
        <f t="shared" si="10"/>
        <v>19241653.609999999</v>
      </c>
      <c r="M358" s="21">
        <f t="shared" si="10"/>
        <v>20166634.739</v>
      </c>
      <c r="N358" s="21">
        <f>IFERROR(VLOOKUP($B$354,$4:$142,MATCH($P358&amp;"/"&amp;N$340,$2:$2,0),FALSE),IFERROR(VLOOKUP($B$354,$4:$142,MATCH($P357&amp;"/"&amp;N$340,$2:$2,0),FALSE),IFERROR(VLOOKUP($B$354,$4:$142,MATCH($P356&amp;"/"&amp;N$340,$2:$2,0),FALSE),IFERROR(VLOOKUP($B$354,$4:$142,MATCH($P355&amp;"/"&amp;N$340,$2:$2,0),FALSE),""))))</f>
        <v>20407560</v>
      </c>
      <c r="O358" s="19">
        <f t="shared" ref="O358:O359" si="11">RATE(M$340-B$340,,-B358,M358)</f>
        <v>0.12012318822115706</v>
      </c>
      <c r="P358" s="22" t="s">
        <v>902</v>
      </c>
      <c r="Q358" s="10"/>
      <c r="R358" s="10"/>
      <c r="S358" s="10"/>
      <c r="T358" s="10"/>
      <c r="U358" s="10"/>
      <c r="V358" s="10"/>
      <c r="W358" s="10"/>
      <c r="X358" s="10"/>
      <c r="Y358" s="10"/>
      <c r="Z358" s="10"/>
      <c r="AA358" s="10"/>
      <c r="AB358" s="10"/>
      <c r="AC358" s="10"/>
      <c r="AD358" s="10"/>
      <c r="AE358" s="10"/>
      <c r="AF358" s="10"/>
      <c r="AG358" s="10"/>
      <c r="AH358" s="10"/>
      <c r="AI358" s="10"/>
      <c r="AJ358" s="10"/>
      <c r="AK358" s="10"/>
      <c r="AL358" s="10"/>
      <c r="AM358" s="10"/>
      <c r="AN358" s="10"/>
      <c r="AO358" s="10"/>
      <c r="AP358" s="10"/>
      <c r="AQ358" s="10"/>
      <c r="AR358" s="10"/>
      <c r="AS358" s="10"/>
      <c r="AT358" s="10"/>
      <c r="AU358" s="10"/>
      <c r="AV358" s="10"/>
      <c r="AW358" s="10"/>
      <c r="AX358" s="10"/>
      <c r="AY358" s="10"/>
      <c r="AZ358" s="10"/>
      <c r="BA358" s="10"/>
      <c r="BB358" s="10"/>
      <c r="BC358" s="10"/>
      <c r="BD358" s="10"/>
      <c r="BE358" s="10"/>
      <c r="BF358" s="10"/>
      <c r="BG358" s="10"/>
      <c r="BH358" s="10"/>
      <c r="BI358" s="10"/>
      <c r="BJ358" s="10"/>
      <c r="BK358" s="10"/>
      <c r="BL358" s="10"/>
      <c r="BM358" s="10"/>
      <c r="BN358" s="10"/>
      <c r="BO358" s="10"/>
      <c r="BP358" s="10"/>
      <c r="BQ358" s="10"/>
      <c r="BR358" s="10"/>
      <c r="BS358" s="10"/>
    </row>
    <row r="359" spans="1:71" ht="16.5" customHeight="1" x14ac:dyDescent="0.3">
      <c r="A359" s="10"/>
      <c r="B359" s="23">
        <f t="shared" ref="B359:N359" si="12">+B358/B$394</f>
        <v>4.520891416075614E-2</v>
      </c>
      <c r="C359" s="23">
        <f t="shared" si="12"/>
        <v>4.6173553482693259E-2</v>
      </c>
      <c r="D359" s="23">
        <f t="shared" si="12"/>
        <v>5.7558624654322113E-2</v>
      </c>
      <c r="E359" s="23">
        <f t="shared" si="12"/>
        <v>8.1194552051798277E-2</v>
      </c>
      <c r="F359" s="23">
        <f t="shared" si="12"/>
        <v>7.9877457425730464E-2</v>
      </c>
      <c r="G359" s="23">
        <f t="shared" si="12"/>
        <v>0.13492982599224218</v>
      </c>
      <c r="H359" s="23">
        <f t="shared" si="12"/>
        <v>0.12913309222693956</v>
      </c>
      <c r="I359" s="23">
        <f t="shared" si="12"/>
        <v>9.0165133556759355E-2</v>
      </c>
      <c r="J359" s="23">
        <f t="shared" si="12"/>
        <v>5.1207210029013087E-2</v>
      </c>
      <c r="K359" s="23">
        <f t="shared" si="12"/>
        <v>6.0094944630260307E-2</v>
      </c>
      <c r="L359" s="23">
        <f t="shared" si="12"/>
        <v>6.6235192414579244E-2</v>
      </c>
      <c r="M359" s="23">
        <f t="shared" si="12"/>
        <v>6.9619552883985053E-2</v>
      </c>
      <c r="N359" s="23">
        <f t="shared" si="12"/>
        <v>5.7681484190606647E-2</v>
      </c>
      <c r="O359" s="19">
        <f t="shared" si="11"/>
        <v>4.0030570029903401E-2</v>
      </c>
      <c r="P359" s="24" t="s">
        <v>903</v>
      </c>
      <c r="Q359" s="10"/>
      <c r="R359" s="10"/>
      <c r="S359" s="10"/>
      <c r="T359" s="10"/>
      <c r="U359" s="10"/>
      <c r="V359" s="10"/>
      <c r="W359" s="10"/>
      <c r="X359" s="10"/>
      <c r="Y359" s="10"/>
      <c r="Z359" s="10"/>
      <c r="AA359" s="10"/>
      <c r="AB359" s="10"/>
      <c r="AC359" s="10"/>
      <c r="AD359" s="10"/>
      <c r="AE359" s="10"/>
      <c r="AF359" s="10"/>
      <c r="AG359" s="10"/>
      <c r="AH359" s="10"/>
      <c r="AI359" s="10"/>
      <c r="AJ359" s="10"/>
      <c r="AK359" s="10"/>
      <c r="AL359" s="10"/>
      <c r="AM359" s="10"/>
      <c r="AN359" s="10"/>
      <c r="AO359" s="10"/>
      <c r="AP359" s="10"/>
      <c r="AQ359" s="10"/>
      <c r="AR359" s="10"/>
      <c r="AS359" s="10"/>
      <c r="AT359" s="10"/>
      <c r="AU359" s="10"/>
      <c r="AV359" s="10"/>
      <c r="AW359" s="10"/>
      <c r="AX359" s="10"/>
      <c r="AY359" s="10"/>
      <c r="AZ359" s="10"/>
      <c r="BA359" s="10"/>
      <c r="BB359" s="10"/>
      <c r="BC359" s="10"/>
      <c r="BD359" s="10"/>
      <c r="BE359" s="10"/>
      <c r="BF359" s="10"/>
      <c r="BG359" s="10"/>
      <c r="BH359" s="10"/>
      <c r="BI359" s="10"/>
      <c r="BJ359" s="10"/>
      <c r="BK359" s="10"/>
      <c r="BL359" s="10"/>
      <c r="BM359" s="10"/>
      <c r="BN359" s="10"/>
      <c r="BO359" s="10"/>
      <c r="BP359" s="10"/>
      <c r="BQ359" s="10"/>
      <c r="BR359" s="10"/>
      <c r="BS359" s="10"/>
    </row>
    <row r="360" spans="1:71" ht="16.5" customHeight="1" x14ac:dyDescent="0.3">
      <c r="A360" s="10"/>
      <c r="B360" s="165" t="s">
        <v>966</v>
      </c>
      <c r="C360" s="155"/>
      <c r="D360" s="155"/>
      <c r="E360" s="155"/>
      <c r="F360" s="155"/>
      <c r="G360" s="155"/>
      <c r="H360" s="155"/>
      <c r="I360" s="155"/>
      <c r="J360" s="155"/>
      <c r="K360" s="155"/>
      <c r="L360" s="155"/>
      <c r="M360" s="155"/>
      <c r="N360" s="156"/>
      <c r="O360" s="19"/>
      <c r="P360" s="12"/>
      <c r="Q360" s="10"/>
      <c r="R360" s="10"/>
      <c r="S360" s="10"/>
      <c r="T360" s="10"/>
      <c r="U360" s="10"/>
      <c r="V360" s="10"/>
      <c r="W360" s="10"/>
      <c r="X360" s="10"/>
      <c r="Y360" s="10"/>
      <c r="Z360" s="10"/>
      <c r="AA360" s="10"/>
      <c r="AB360" s="10"/>
      <c r="AC360" s="10"/>
      <c r="AD360" s="10"/>
      <c r="AE360" s="10"/>
      <c r="AF360" s="10"/>
      <c r="AG360" s="10"/>
      <c r="AH360" s="10"/>
      <c r="AI360" s="10"/>
      <c r="AJ360" s="10"/>
      <c r="AK360" s="10"/>
      <c r="AL360" s="10"/>
      <c r="AM360" s="10"/>
      <c r="AN360" s="10"/>
      <c r="AO360" s="10"/>
      <c r="AP360" s="10"/>
      <c r="AQ360" s="10"/>
      <c r="AR360" s="10"/>
      <c r="AS360" s="10"/>
      <c r="AT360" s="10"/>
      <c r="AU360" s="10"/>
      <c r="AV360" s="10"/>
      <c r="AW360" s="10"/>
      <c r="AX360" s="10"/>
      <c r="AY360" s="10"/>
      <c r="AZ360" s="10"/>
      <c r="BA360" s="10"/>
      <c r="BB360" s="10"/>
      <c r="BC360" s="10"/>
      <c r="BD360" s="10"/>
      <c r="BE360" s="10"/>
      <c r="BF360" s="10"/>
      <c r="BG360" s="10"/>
      <c r="BH360" s="10"/>
      <c r="BI360" s="10"/>
      <c r="BJ360" s="10"/>
      <c r="BK360" s="10"/>
      <c r="BL360" s="10"/>
      <c r="BM360" s="10"/>
      <c r="BN360" s="10"/>
      <c r="BO360" s="10"/>
      <c r="BP360" s="10"/>
      <c r="BQ360" s="10"/>
      <c r="BR360" s="10"/>
      <c r="BS360" s="10"/>
    </row>
    <row r="361" spans="1:71" ht="16.5" customHeight="1" x14ac:dyDescent="0.3">
      <c r="A361" s="10"/>
      <c r="B361" s="21">
        <f t="shared" ref="B361:N363" si="13">IFERROR(VLOOKUP($B$360,$4:$142,MATCH($P361&amp;"/"&amp;B$340,$2:$2,0),FALSE),"")</f>
        <v>2051413</v>
      </c>
      <c r="C361" s="21">
        <f t="shared" si="13"/>
        <v>1265746</v>
      </c>
      <c r="D361" s="21">
        <f t="shared" si="13"/>
        <v>759161</v>
      </c>
      <c r="E361" s="21">
        <f t="shared" si="13"/>
        <v>1263813</v>
      </c>
      <c r="F361" s="21">
        <f t="shared" si="13"/>
        <v>1484317</v>
      </c>
      <c r="G361" s="21">
        <f t="shared" si="13"/>
        <v>1644073</v>
      </c>
      <c r="H361" s="21">
        <f t="shared" si="13"/>
        <v>2343076</v>
      </c>
      <c r="I361" s="21">
        <f t="shared" si="13"/>
        <v>3672746</v>
      </c>
      <c r="J361" s="21">
        <f t="shared" si="13"/>
        <v>6200861</v>
      </c>
      <c r="K361" s="21">
        <f t="shared" si="13"/>
        <v>4442010</v>
      </c>
      <c r="L361" s="21">
        <f t="shared" si="13"/>
        <v>4669631</v>
      </c>
      <c r="M361" s="21">
        <f t="shared" si="13"/>
        <v>3614558</v>
      </c>
      <c r="N361" s="21">
        <f t="shared" si="13"/>
        <v>2738839</v>
      </c>
      <c r="O361" s="19"/>
      <c r="P361" s="22" t="s">
        <v>899</v>
      </c>
      <c r="Q361" s="10"/>
      <c r="R361" s="10"/>
      <c r="S361" s="10"/>
      <c r="T361" s="10"/>
      <c r="U361" s="10"/>
      <c r="V361" s="10"/>
      <c r="W361" s="10"/>
      <c r="X361" s="10"/>
      <c r="Y361" s="10"/>
      <c r="Z361" s="10"/>
      <c r="AA361" s="10"/>
      <c r="AB361" s="10"/>
      <c r="AC361" s="10"/>
      <c r="AD361" s="10"/>
      <c r="AE361" s="10"/>
      <c r="AF361" s="10"/>
      <c r="AG361" s="10"/>
      <c r="AH361" s="10"/>
      <c r="AI361" s="10"/>
      <c r="AJ361" s="10"/>
      <c r="AK361" s="10"/>
      <c r="AL361" s="10"/>
      <c r="AM361" s="10"/>
      <c r="AN361" s="10"/>
      <c r="AO361" s="10"/>
      <c r="AP361" s="10"/>
      <c r="AQ361" s="10"/>
      <c r="AR361" s="10"/>
      <c r="AS361" s="10"/>
      <c r="AT361" s="10"/>
      <c r="AU361" s="10"/>
      <c r="AV361" s="10"/>
      <c r="AW361" s="10"/>
      <c r="AX361" s="10"/>
      <c r="AY361" s="10"/>
      <c r="AZ361" s="10"/>
      <c r="BA361" s="10"/>
      <c r="BB361" s="10"/>
      <c r="BC361" s="10"/>
      <c r="BD361" s="10"/>
      <c r="BE361" s="10"/>
      <c r="BF361" s="10"/>
      <c r="BG361" s="10"/>
      <c r="BH361" s="10"/>
      <c r="BI361" s="10"/>
      <c r="BJ361" s="10"/>
      <c r="BK361" s="10"/>
      <c r="BL361" s="10"/>
      <c r="BM361" s="10"/>
      <c r="BN361" s="10"/>
      <c r="BO361" s="10"/>
      <c r="BP361" s="10"/>
      <c r="BQ361" s="10"/>
      <c r="BR361" s="10"/>
      <c r="BS361" s="10"/>
    </row>
    <row r="362" spans="1:71" ht="16.5" customHeight="1" x14ac:dyDescent="0.3">
      <c r="A362" s="10"/>
      <c r="B362" s="21">
        <f t="shared" si="13"/>
        <v>1922763</v>
      </c>
      <c r="C362" s="21">
        <f t="shared" si="13"/>
        <v>906641</v>
      </c>
      <c r="D362" s="21">
        <f t="shared" si="13"/>
        <v>1011094</v>
      </c>
      <c r="E362" s="21">
        <f t="shared" si="13"/>
        <v>1162347</v>
      </c>
      <c r="F362" s="21">
        <f t="shared" si="13"/>
        <v>1151611</v>
      </c>
      <c r="G362" s="21">
        <f t="shared" si="13"/>
        <v>1568464</v>
      </c>
      <c r="H362" s="21">
        <f t="shared" si="13"/>
        <v>2682563</v>
      </c>
      <c r="I362" s="21">
        <f t="shared" si="13"/>
        <v>4703751</v>
      </c>
      <c r="J362" s="21">
        <f t="shared" si="13"/>
        <v>7175044</v>
      </c>
      <c r="K362" s="21">
        <f t="shared" si="13"/>
        <v>4346762</v>
      </c>
      <c r="L362" s="21">
        <f t="shared" si="13"/>
        <v>4423856</v>
      </c>
      <c r="M362" s="21">
        <f t="shared" si="13"/>
        <v>4203825</v>
      </c>
      <c r="N362" s="21">
        <f t="shared" si="13"/>
        <v>3190459</v>
      </c>
      <c r="O362" s="19"/>
      <c r="P362" s="22" t="s">
        <v>900</v>
      </c>
      <c r="Q362" s="10"/>
      <c r="R362" s="10"/>
      <c r="S362" s="10"/>
      <c r="T362" s="10"/>
      <c r="U362" s="10"/>
      <c r="V362" s="10"/>
      <c r="W362" s="10"/>
      <c r="X362" s="10"/>
      <c r="Y362" s="10"/>
      <c r="Z362" s="10"/>
      <c r="AA362" s="10"/>
      <c r="AB362" s="10"/>
      <c r="AC362" s="10"/>
      <c r="AD362" s="10"/>
      <c r="AE362" s="10"/>
      <c r="AF362" s="10"/>
      <c r="AG362" s="10"/>
      <c r="AH362" s="10"/>
      <c r="AI362" s="10"/>
      <c r="AJ362" s="10"/>
      <c r="AK362" s="10"/>
      <c r="AL362" s="10"/>
      <c r="AM362" s="10"/>
      <c r="AN362" s="10"/>
      <c r="AO362" s="10"/>
      <c r="AP362" s="10"/>
      <c r="AQ362" s="10"/>
      <c r="AR362" s="10"/>
      <c r="AS362" s="10"/>
      <c r="AT362" s="10"/>
      <c r="AU362" s="10"/>
      <c r="AV362" s="10"/>
      <c r="AW362" s="10"/>
      <c r="AX362" s="10"/>
      <c r="AY362" s="10"/>
      <c r="AZ362" s="10"/>
      <c r="BA362" s="10"/>
      <c r="BB362" s="10"/>
      <c r="BC362" s="10"/>
      <c r="BD362" s="10"/>
      <c r="BE362" s="10"/>
      <c r="BF362" s="10"/>
      <c r="BG362" s="10"/>
      <c r="BH362" s="10"/>
      <c r="BI362" s="10"/>
      <c r="BJ362" s="10"/>
      <c r="BK362" s="10"/>
      <c r="BL362" s="10"/>
      <c r="BM362" s="10"/>
      <c r="BN362" s="10"/>
      <c r="BO362" s="10"/>
      <c r="BP362" s="10"/>
      <c r="BQ362" s="10"/>
      <c r="BR362" s="10"/>
      <c r="BS362" s="10"/>
    </row>
    <row r="363" spans="1:71" ht="16.5" customHeight="1" x14ac:dyDescent="0.3">
      <c r="A363" s="10"/>
      <c r="B363" s="21">
        <f t="shared" si="13"/>
        <v>2206366</v>
      </c>
      <c r="C363" s="21">
        <f t="shared" si="13"/>
        <v>740122</v>
      </c>
      <c r="D363" s="21">
        <f t="shared" si="13"/>
        <v>720286</v>
      </c>
      <c r="E363" s="21">
        <f t="shared" si="13"/>
        <v>668795</v>
      </c>
      <c r="F363" s="21">
        <f t="shared" si="13"/>
        <v>781637</v>
      </c>
      <c r="G363" s="21">
        <f t="shared" si="13"/>
        <v>1571348</v>
      </c>
      <c r="H363" s="21">
        <f t="shared" si="13"/>
        <v>1808426</v>
      </c>
      <c r="I363" s="21">
        <f t="shared" si="13"/>
        <v>3399470</v>
      </c>
      <c r="J363" s="21">
        <f t="shared" si="13"/>
        <v>4330901</v>
      </c>
      <c r="K363" s="21">
        <f t="shared" si="13"/>
        <v>2519035</v>
      </c>
      <c r="L363" s="21">
        <f t="shared" si="13"/>
        <v>3572779</v>
      </c>
      <c r="M363" s="21">
        <f t="shared" si="13"/>
        <v>2885118</v>
      </c>
      <c r="N363" s="21">
        <f t="shared" si="13"/>
        <v>2669384</v>
      </c>
      <c r="O363" s="19"/>
      <c r="P363" s="22" t="s">
        <v>901</v>
      </c>
      <c r="Q363" s="10"/>
      <c r="R363" s="10"/>
      <c r="S363" s="10"/>
      <c r="T363" s="10"/>
      <c r="U363" s="10"/>
      <c r="V363" s="10"/>
      <c r="W363" s="10"/>
      <c r="X363" s="10"/>
      <c r="Y363" s="10"/>
      <c r="Z363" s="10"/>
      <c r="AA363" s="10"/>
      <c r="AB363" s="10"/>
      <c r="AC363" s="10"/>
      <c r="AD363" s="10"/>
      <c r="AE363" s="10"/>
      <c r="AF363" s="10"/>
      <c r="AG363" s="10"/>
      <c r="AH363" s="10"/>
      <c r="AI363" s="10"/>
      <c r="AJ363" s="10"/>
      <c r="AK363" s="10"/>
      <c r="AL363" s="10"/>
      <c r="AM363" s="10"/>
      <c r="AN363" s="10"/>
      <c r="AO363" s="10"/>
      <c r="AP363" s="10"/>
      <c r="AQ363" s="10"/>
      <c r="AR363" s="10"/>
      <c r="AS363" s="10"/>
      <c r="AT363" s="10"/>
      <c r="AU363" s="10"/>
      <c r="AV363" s="10"/>
      <c r="AW363" s="10"/>
      <c r="AX363" s="10"/>
      <c r="AY363" s="10"/>
      <c r="AZ363" s="10"/>
      <c r="BA363" s="10"/>
      <c r="BB363" s="10"/>
      <c r="BC363" s="10"/>
      <c r="BD363" s="10"/>
      <c r="BE363" s="10"/>
      <c r="BF363" s="10"/>
      <c r="BG363" s="10"/>
      <c r="BH363" s="10"/>
      <c r="BI363" s="10"/>
      <c r="BJ363" s="10"/>
      <c r="BK363" s="10"/>
      <c r="BL363" s="10"/>
      <c r="BM363" s="10"/>
      <c r="BN363" s="10"/>
      <c r="BO363" s="10"/>
      <c r="BP363" s="10"/>
      <c r="BQ363" s="10"/>
      <c r="BR363" s="10"/>
      <c r="BS363" s="10"/>
    </row>
    <row r="364" spans="1:71" ht="16.5" customHeight="1" x14ac:dyDescent="0.3">
      <c r="A364" s="10"/>
      <c r="B364" s="21">
        <f t="shared" ref="B364:M364" si="14">IFERROR(VLOOKUP($B$360,$4:$142,MATCH($P364&amp;"/"&amp;B$340,$2:$2,0),FALSE),"")</f>
        <v>1592505</v>
      </c>
      <c r="C364" s="21">
        <f t="shared" si="14"/>
        <v>629388</v>
      </c>
      <c r="D364" s="21">
        <f t="shared" si="14"/>
        <v>932209</v>
      </c>
      <c r="E364" s="21">
        <f t="shared" si="14"/>
        <v>1087089.8500000001</v>
      </c>
      <c r="F364" s="21">
        <f t="shared" si="14"/>
        <v>1426532.182</v>
      </c>
      <c r="G364" s="21">
        <f t="shared" si="14"/>
        <v>2864932.2089999998</v>
      </c>
      <c r="H364" s="21">
        <f t="shared" si="14"/>
        <v>2519497.2289999998</v>
      </c>
      <c r="I364" s="21">
        <f t="shared" si="14"/>
        <v>5059252.3550000004</v>
      </c>
      <c r="J364" s="21">
        <f t="shared" si="14"/>
        <v>3085251.6349999998</v>
      </c>
      <c r="K364" s="21">
        <f t="shared" si="14"/>
        <v>3950534.9720000001</v>
      </c>
      <c r="L364" s="21">
        <f t="shared" si="14"/>
        <v>3822985.49</v>
      </c>
      <c r="M364" s="21">
        <f t="shared" si="14"/>
        <v>4828455.6830000002</v>
      </c>
      <c r="N364" s="21">
        <f>IFERROR(VLOOKUP($B$360,$4:$142,MATCH($P364&amp;"/"&amp;N$340,$2:$2,0),FALSE),IFERROR(VLOOKUP($B$360,$4:$142,MATCH($P363&amp;"/"&amp;N$340,$2:$2,0),FALSE),IFERROR(VLOOKUP($B$360,$4:$142,MATCH($P362&amp;"/"&amp;N$340,$2:$2,0),FALSE),IFERROR(VLOOKUP($B$360,$4:$142,MATCH($P361&amp;"/"&amp;N$340,$2:$2,0),FALSE),""))))</f>
        <v>2669384</v>
      </c>
      <c r="O364" s="19">
        <f t="shared" ref="O364:O365" si="15">RATE(M$340-B$340,,-B364,M364)</f>
        <v>0.10609748310313923</v>
      </c>
      <c r="P364" s="22" t="s">
        <v>902</v>
      </c>
      <c r="Q364" s="10"/>
      <c r="R364" s="10"/>
      <c r="S364" s="10"/>
      <c r="T364" s="10"/>
      <c r="U364" s="10"/>
      <c r="V364" s="10"/>
      <c r="W364" s="10"/>
      <c r="X364" s="10"/>
      <c r="Y364" s="10"/>
      <c r="Z364" s="10"/>
      <c r="AA364" s="10"/>
      <c r="AB364" s="10"/>
      <c r="AC364" s="10"/>
      <c r="AD364" s="10"/>
      <c r="AE364" s="10"/>
      <c r="AF364" s="10"/>
      <c r="AG364" s="10"/>
      <c r="AH364" s="10"/>
      <c r="AI364" s="10"/>
      <c r="AJ364" s="10"/>
      <c r="AK364" s="10"/>
      <c r="AL364" s="10"/>
      <c r="AM364" s="10"/>
      <c r="AN364" s="10"/>
      <c r="AO364" s="10"/>
      <c r="AP364" s="10"/>
      <c r="AQ364" s="10"/>
      <c r="AR364" s="10"/>
      <c r="AS364" s="10"/>
      <c r="AT364" s="10"/>
      <c r="AU364" s="10"/>
      <c r="AV364" s="10"/>
      <c r="AW364" s="10"/>
      <c r="AX364" s="10"/>
      <c r="AY364" s="10"/>
      <c r="AZ364" s="10"/>
      <c r="BA364" s="10"/>
      <c r="BB364" s="10"/>
      <c r="BC364" s="10"/>
      <c r="BD364" s="10"/>
      <c r="BE364" s="10"/>
      <c r="BF364" s="10"/>
      <c r="BG364" s="10"/>
      <c r="BH364" s="10"/>
      <c r="BI364" s="10"/>
      <c r="BJ364" s="10"/>
      <c r="BK364" s="10"/>
      <c r="BL364" s="10"/>
      <c r="BM364" s="10"/>
      <c r="BN364" s="10"/>
      <c r="BO364" s="10"/>
      <c r="BP364" s="10"/>
      <c r="BQ364" s="10"/>
      <c r="BR364" s="10"/>
      <c r="BS364" s="10"/>
    </row>
    <row r="365" spans="1:71" ht="16.5" customHeight="1" x14ac:dyDescent="0.3">
      <c r="A365" s="10"/>
      <c r="B365" s="119">
        <f t="shared" ref="B365:N365" si="16">+B364/B$394</f>
        <v>1.2433549134565628E-2</v>
      </c>
      <c r="C365" s="119">
        <f t="shared" si="16"/>
        <v>5.0340679888079033E-3</v>
      </c>
      <c r="D365" s="119">
        <f t="shared" si="16"/>
        <v>9.5652953830020881E-3</v>
      </c>
      <c r="E365" s="119">
        <f t="shared" si="16"/>
        <v>1.2542526420729578E-2</v>
      </c>
      <c r="F365" s="119">
        <f t="shared" si="16"/>
        <v>1.4128571771122742E-2</v>
      </c>
      <c r="G365" s="119">
        <f t="shared" si="16"/>
        <v>2.5573881217462773E-2</v>
      </c>
      <c r="H365" s="119">
        <f t="shared" si="16"/>
        <v>1.9940530290007578E-2</v>
      </c>
      <c r="I365" s="119">
        <f t="shared" si="16"/>
        <v>2.7834600114252334E-2</v>
      </c>
      <c r="J365" s="119">
        <f t="shared" si="16"/>
        <v>1.1191815255830741E-2</v>
      </c>
      <c r="K365" s="119">
        <f t="shared" si="16"/>
        <v>1.3907036175205527E-2</v>
      </c>
      <c r="L365" s="119">
        <f t="shared" si="16"/>
        <v>1.3159793054204895E-2</v>
      </c>
      <c r="M365" s="119">
        <f t="shared" si="16"/>
        <v>1.6668865684392593E-2</v>
      </c>
      <c r="N365" s="119">
        <f t="shared" si="16"/>
        <v>7.5449505474764417E-3</v>
      </c>
      <c r="O365" s="19">
        <f t="shared" si="15"/>
        <v>2.7007750541610091E-2</v>
      </c>
      <c r="P365" s="24" t="s">
        <v>903</v>
      </c>
      <c r="Q365" s="10"/>
      <c r="R365" s="10"/>
      <c r="S365" s="10"/>
      <c r="T365" s="10"/>
      <c r="U365" s="10"/>
      <c r="V365" s="10"/>
      <c r="W365" s="10"/>
      <c r="X365" s="10"/>
      <c r="Y365" s="10"/>
      <c r="Z365" s="10"/>
      <c r="AA365" s="10"/>
      <c r="AB365" s="10"/>
      <c r="AC365" s="10"/>
      <c r="AD365" s="10"/>
      <c r="AE365" s="10"/>
      <c r="AF365" s="10"/>
      <c r="AG365" s="10"/>
      <c r="AH365" s="10"/>
      <c r="AI365" s="10"/>
      <c r="AJ365" s="10"/>
      <c r="AK365" s="10"/>
      <c r="AL365" s="10"/>
      <c r="AM365" s="10"/>
      <c r="AN365" s="10"/>
      <c r="AO365" s="10"/>
      <c r="AP365" s="10"/>
      <c r="AQ365" s="10"/>
      <c r="AR365" s="10"/>
      <c r="AS365" s="10"/>
      <c r="AT365" s="10"/>
      <c r="AU365" s="10"/>
      <c r="AV365" s="10"/>
      <c r="AW365" s="10"/>
      <c r="AX365" s="10"/>
      <c r="AY365" s="10"/>
      <c r="AZ365" s="10"/>
      <c r="BA365" s="10"/>
      <c r="BB365" s="10"/>
      <c r="BC365" s="10"/>
      <c r="BD365" s="10"/>
      <c r="BE365" s="10"/>
      <c r="BF365" s="10"/>
      <c r="BG365" s="10"/>
      <c r="BH365" s="10"/>
      <c r="BI365" s="10"/>
      <c r="BJ365" s="10"/>
      <c r="BK365" s="10"/>
      <c r="BL365" s="10"/>
      <c r="BM365" s="10"/>
      <c r="BN365" s="10"/>
      <c r="BO365" s="10"/>
      <c r="BP365" s="10"/>
      <c r="BQ365" s="10"/>
      <c r="BR365" s="10"/>
      <c r="BS365" s="10"/>
    </row>
    <row r="366" spans="1:71" ht="16.5" customHeight="1" x14ac:dyDescent="0.3">
      <c r="A366" s="18"/>
      <c r="B366" s="164" t="s">
        <v>971</v>
      </c>
      <c r="C366" s="158"/>
      <c r="D366" s="158"/>
      <c r="E366" s="158"/>
      <c r="F366" s="158"/>
      <c r="G366" s="158"/>
      <c r="H366" s="158"/>
      <c r="I366" s="158"/>
      <c r="J366" s="158"/>
      <c r="K366" s="158"/>
      <c r="L366" s="158"/>
      <c r="M366" s="158"/>
      <c r="N366" s="159"/>
      <c r="O366" s="19"/>
      <c r="P366" s="12"/>
      <c r="Q366" s="10"/>
      <c r="R366" s="10"/>
      <c r="S366" s="10"/>
      <c r="T366" s="10"/>
      <c r="U366" s="10"/>
      <c r="V366" s="10"/>
      <c r="W366" s="10"/>
      <c r="X366" s="10"/>
      <c r="Y366" s="10"/>
      <c r="Z366" s="10"/>
      <c r="AA366" s="10"/>
      <c r="AB366" s="10"/>
      <c r="AC366" s="10"/>
      <c r="AD366" s="10"/>
      <c r="AE366" s="10"/>
      <c r="AF366" s="10"/>
      <c r="AG366" s="10"/>
      <c r="AH366" s="10"/>
      <c r="AI366" s="10"/>
      <c r="AJ366" s="10"/>
      <c r="AK366" s="10"/>
      <c r="AL366" s="10"/>
      <c r="AM366" s="10"/>
      <c r="AN366" s="10"/>
      <c r="AO366" s="10"/>
      <c r="AP366" s="10"/>
      <c r="AQ366" s="10"/>
      <c r="AR366" s="10"/>
      <c r="AS366" s="10"/>
      <c r="AT366" s="10"/>
      <c r="AU366" s="10"/>
      <c r="AV366" s="10"/>
      <c r="AW366" s="10"/>
      <c r="AX366" s="10"/>
      <c r="AY366" s="10"/>
      <c r="AZ366" s="10"/>
      <c r="BA366" s="10"/>
      <c r="BB366" s="10"/>
      <c r="BC366" s="10"/>
      <c r="BD366" s="10"/>
      <c r="BE366" s="10"/>
      <c r="BF366" s="10"/>
      <c r="BG366" s="10"/>
      <c r="BH366" s="10"/>
      <c r="BI366" s="10"/>
      <c r="BJ366" s="10"/>
      <c r="BK366" s="10"/>
      <c r="BL366" s="10"/>
      <c r="BM366" s="10"/>
      <c r="BN366" s="10"/>
      <c r="BO366" s="10"/>
      <c r="BP366" s="10"/>
      <c r="BQ366" s="10"/>
      <c r="BR366" s="10"/>
      <c r="BS366" s="10"/>
    </row>
    <row r="367" spans="1:71" ht="16.5" customHeight="1" x14ac:dyDescent="0.3">
      <c r="A367" s="10"/>
      <c r="B367" s="21">
        <f t="shared" ref="B367:N369" si="17">IFERROR(VLOOKUP($B$366,$4:$142,MATCH($P367&amp;"/"&amp;B$340,$2:$2,0),FALSE),"")</f>
        <v>26450307</v>
      </c>
      <c r="C367" s="21">
        <f t="shared" si="17"/>
        <v>38968184</v>
      </c>
      <c r="D367" s="21">
        <f t="shared" si="17"/>
        <v>46098883</v>
      </c>
      <c r="E367" s="21">
        <f t="shared" si="17"/>
        <v>41757249</v>
      </c>
      <c r="F367" s="21">
        <f t="shared" si="17"/>
        <v>46945605</v>
      </c>
      <c r="G367" s="21">
        <f t="shared" si="17"/>
        <v>51532871</v>
      </c>
      <c r="H367" s="21">
        <f t="shared" si="17"/>
        <v>35671257</v>
      </c>
      <c r="I367" s="21">
        <f t="shared" si="17"/>
        <v>48385616</v>
      </c>
      <c r="J367" s="21">
        <f t="shared" si="17"/>
        <v>40263975</v>
      </c>
      <c r="K367" s="21">
        <f t="shared" si="17"/>
        <v>31987347</v>
      </c>
      <c r="L367" s="21">
        <f t="shared" si="17"/>
        <v>34016545</v>
      </c>
      <c r="M367" s="21">
        <f t="shared" si="17"/>
        <v>46038275</v>
      </c>
      <c r="N367" s="21">
        <f t="shared" si="17"/>
        <v>55337328</v>
      </c>
      <c r="O367" s="19"/>
      <c r="P367" s="22" t="s">
        <v>899</v>
      </c>
      <c r="Q367" s="10"/>
      <c r="R367" s="10"/>
      <c r="S367" s="10"/>
      <c r="T367" s="10"/>
      <c r="U367" s="10"/>
      <c r="V367" s="10"/>
      <c r="W367" s="10"/>
      <c r="X367" s="10"/>
      <c r="Y367" s="10"/>
      <c r="Z367" s="10"/>
      <c r="AA367" s="10"/>
      <c r="AB367" s="10"/>
      <c r="AC367" s="10"/>
      <c r="AD367" s="10"/>
      <c r="AE367" s="10"/>
      <c r="AF367" s="10"/>
      <c r="AG367" s="10"/>
      <c r="AH367" s="10"/>
      <c r="AI367" s="10"/>
      <c r="AJ367" s="10"/>
      <c r="AK367" s="10"/>
      <c r="AL367" s="10"/>
      <c r="AM367" s="10"/>
      <c r="AN367" s="10"/>
      <c r="AO367" s="10"/>
      <c r="AP367" s="10"/>
      <c r="AQ367" s="10"/>
      <c r="AR367" s="10"/>
      <c r="AS367" s="10"/>
      <c r="AT367" s="10"/>
      <c r="AU367" s="10"/>
      <c r="AV367" s="10"/>
      <c r="AW367" s="10"/>
      <c r="AX367" s="10"/>
      <c r="AY367" s="10"/>
      <c r="AZ367" s="10"/>
      <c r="BA367" s="10"/>
      <c r="BB367" s="10"/>
      <c r="BC367" s="10"/>
      <c r="BD367" s="10"/>
      <c r="BE367" s="10"/>
      <c r="BF367" s="10"/>
      <c r="BG367" s="10"/>
      <c r="BH367" s="10"/>
      <c r="BI367" s="10"/>
      <c r="BJ367" s="10"/>
      <c r="BK367" s="10"/>
      <c r="BL367" s="10"/>
      <c r="BM367" s="10"/>
      <c r="BN367" s="10"/>
      <c r="BO367" s="10"/>
      <c r="BP367" s="10"/>
      <c r="BQ367" s="10"/>
      <c r="BR367" s="10"/>
      <c r="BS367" s="10"/>
    </row>
    <row r="368" spans="1:71" ht="16.5" customHeight="1" x14ac:dyDescent="0.3">
      <c r="A368" s="10"/>
      <c r="B368" s="21">
        <f t="shared" si="17"/>
        <v>24162312</v>
      </c>
      <c r="C368" s="21">
        <f t="shared" si="17"/>
        <v>36161701</v>
      </c>
      <c r="D368" s="21">
        <f t="shared" si="17"/>
        <v>32998589</v>
      </c>
      <c r="E368" s="21">
        <f t="shared" si="17"/>
        <v>40642573</v>
      </c>
      <c r="F368" s="21">
        <f t="shared" si="17"/>
        <v>46675699</v>
      </c>
      <c r="G368" s="21">
        <f t="shared" si="17"/>
        <v>41310940</v>
      </c>
      <c r="H368" s="21">
        <f t="shared" si="17"/>
        <v>47002207</v>
      </c>
      <c r="I368" s="21">
        <f t="shared" si="17"/>
        <v>37114588</v>
      </c>
      <c r="J368" s="21">
        <f t="shared" si="17"/>
        <v>39486560</v>
      </c>
      <c r="K368" s="21">
        <f t="shared" si="17"/>
        <v>31977084</v>
      </c>
      <c r="L368" s="21">
        <f t="shared" si="17"/>
        <v>33351874</v>
      </c>
      <c r="M368" s="21">
        <f t="shared" si="17"/>
        <v>37623470</v>
      </c>
      <c r="N368" s="21">
        <f t="shared" si="17"/>
        <v>51593156</v>
      </c>
      <c r="O368" s="19"/>
      <c r="P368" s="22" t="s">
        <v>900</v>
      </c>
      <c r="Q368" s="10"/>
      <c r="R368" s="10"/>
      <c r="S368" s="10"/>
      <c r="T368" s="10"/>
      <c r="U368" s="10"/>
      <c r="V368" s="10"/>
      <c r="W368" s="10"/>
      <c r="X368" s="10"/>
      <c r="Y368" s="10"/>
      <c r="Z368" s="10"/>
      <c r="AA368" s="10"/>
      <c r="AB368" s="10"/>
      <c r="AC368" s="10"/>
      <c r="AD368" s="10"/>
      <c r="AE368" s="10"/>
      <c r="AF368" s="10"/>
      <c r="AG368" s="10"/>
      <c r="AH368" s="10"/>
      <c r="AI368" s="10"/>
      <c r="AJ368" s="10"/>
      <c r="AK368" s="10"/>
      <c r="AL368" s="10"/>
      <c r="AM368" s="10"/>
      <c r="AN368" s="10"/>
      <c r="AO368" s="10"/>
      <c r="AP368" s="10"/>
      <c r="AQ368" s="10"/>
      <c r="AR368" s="10"/>
      <c r="AS368" s="10"/>
      <c r="AT368" s="10"/>
      <c r="AU368" s="10"/>
      <c r="AV368" s="10"/>
      <c r="AW368" s="10"/>
      <c r="AX368" s="10"/>
      <c r="AY368" s="10"/>
      <c r="AZ368" s="10"/>
      <c r="BA368" s="10"/>
      <c r="BB368" s="10"/>
      <c r="BC368" s="10"/>
      <c r="BD368" s="10"/>
      <c r="BE368" s="10"/>
      <c r="BF368" s="10"/>
      <c r="BG368" s="10"/>
      <c r="BH368" s="10"/>
      <c r="BI368" s="10"/>
      <c r="BJ368" s="10"/>
      <c r="BK368" s="10"/>
      <c r="BL368" s="10"/>
      <c r="BM368" s="10"/>
      <c r="BN368" s="10"/>
      <c r="BO368" s="10"/>
      <c r="BP368" s="10"/>
      <c r="BQ368" s="10"/>
      <c r="BR368" s="10"/>
      <c r="BS368" s="10"/>
    </row>
    <row r="369" spans="1:71" ht="16.5" customHeight="1" x14ac:dyDescent="0.3">
      <c r="A369" s="10"/>
      <c r="B369" s="21">
        <f t="shared" si="17"/>
        <v>23533770</v>
      </c>
      <c r="C369" s="21">
        <f t="shared" si="17"/>
        <v>30647347</v>
      </c>
      <c r="D369" s="21">
        <f t="shared" si="17"/>
        <v>33843030</v>
      </c>
      <c r="E369" s="21">
        <f t="shared" si="17"/>
        <v>35800620</v>
      </c>
      <c r="F369" s="21">
        <f t="shared" si="17"/>
        <v>37942806</v>
      </c>
      <c r="G369" s="21">
        <f t="shared" si="17"/>
        <v>30739158</v>
      </c>
      <c r="H369" s="21">
        <f t="shared" si="17"/>
        <v>35335317</v>
      </c>
      <c r="I369" s="21">
        <f t="shared" si="17"/>
        <v>33747659</v>
      </c>
      <c r="J369" s="21">
        <f t="shared" si="17"/>
        <v>33782164</v>
      </c>
      <c r="K369" s="21">
        <f t="shared" si="17"/>
        <v>30259894</v>
      </c>
      <c r="L369" s="21">
        <f t="shared" si="17"/>
        <v>33068513</v>
      </c>
      <c r="M369" s="21">
        <f t="shared" si="17"/>
        <v>37690368</v>
      </c>
      <c r="N369" s="21">
        <f t="shared" si="17"/>
        <v>41899232</v>
      </c>
      <c r="O369" s="19"/>
      <c r="P369" s="22" t="s">
        <v>901</v>
      </c>
      <c r="Q369" s="10"/>
      <c r="R369" s="10"/>
      <c r="S369" s="10"/>
      <c r="T369" s="10"/>
      <c r="U369" s="10"/>
      <c r="V369" s="10"/>
      <c r="W369" s="10"/>
      <c r="X369" s="10"/>
      <c r="Y369" s="10"/>
      <c r="Z369" s="10"/>
      <c r="AA369" s="10"/>
      <c r="AB369" s="10"/>
      <c r="AC369" s="10"/>
      <c r="AD369" s="10"/>
      <c r="AE369" s="10"/>
      <c r="AF369" s="10"/>
      <c r="AG369" s="10"/>
      <c r="AH369" s="10"/>
      <c r="AI369" s="10"/>
      <c r="AJ369" s="10"/>
      <c r="AK369" s="10"/>
      <c r="AL369" s="10"/>
      <c r="AM369" s="10"/>
      <c r="AN369" s="10"/>
      <c r="AO369" s="10"/>
      <c r="AP369" s="10"/>
      <c r="AQ369" s="10"/>
      <c r="AR369" s="10"/>
      <c r="AS369" s="10"/>
      <c r="AT369" s="10"/>
      <c r="AU369" s="10"/>
      <c r="AV369" s="10"/>
      <c r="AW369" s="10"/>
      <c r="AX369" s="10"/>
      <c r="AY369" s="10"/>
      <c r="AZ369" s="10"/>
      <c r="BA369" s="10"/>
      <c r="BB369" s="10"/>
      <c r="BC369" s="10"/>
      <c r="BD369" s="10"/>
      <c r="BE369" s="10"/>
      <c r="BF369" s="10"/>
      <c r="BG369" s="10"/>
      <c r="BH369" s="10"/>
      <c r="BI369" s="10"/>
      <c r="BJ369" s="10"/>
      <c r="BK369" s="10"/>
      <c r="BL369" s="10"/>
      <c r="BM369" s="10"/>
      <c r="BN369" s="10"/>
      <c r="BO369" s="10"/>
      <c r="BP369" s="10"/>
      <c r="BQ369" s="10"/>
      <c r="BR369" s="10"/>
      <c r="BS369" s="10"/>
    </row>
    <row r="370" spans="1:71" ht="16.5" customHeight="1" x14ac:dyDescent="0.3">
      <c r="A370" s="10"/>
      <c r="B370" s="21">
        <f t="shared" ref="B370:M370" si="18">IFERROR(VLOOKUP($B$366,$4:$142,MATCH($P370&amp;"/"&amp;B$340,$2:$2,0),FALSE),"")</f>
        <v>26958321</v>
      </c>
      <c r="C370" s="21">
        <f t="shared" si="18"/>
        <v>33571382</v>
      </c>
      <c r="D370" s="21">
        <f t="shared" si="18"/>
        <v>25902940</v>
      </c>
      <c r="E370" s="21">
        <f t="shared" si="18"/>
        <v>33177859.460000001</v>
      </c>
      <c r="F370" s="21">
        <f t="shared" si="18"/>
        <v>38103408.677000001</v>
      </c>
      <c r="G370" s="21">
        <f t="shared" si="18"/>
        <v>34964881.553999998</v>
      </c>
      <c r="H370" s="21">
        <f t="shared" si="18"/>
        <v>39126511.295000002</v>
      </c>
      <c r="I370" s="21">
        <f t="shared" si="18"/>
        <v>38006869.405000001</v>
      </c>
      <c r="J370" s="21">
        <f t="shared" si="18"/>
        <v>31899338.791999999</v>
      </c>
      <c r="K370" s="21">
        <f t="shared" si="18"/>
        <v>34840859.861000001</v>
      </c>
      <c r="L370" s="21">
        <f t="shared" si="18"/>
        <v>34904673.119999997</v>
      </c>
      <c r="M370" s="21">
        <f t="shared" si="18"/>
        <v>47142151.487999998</v>
      </c>
      <c r="N370" s="21">
        <f>IFERROR(VLOOKUP($B$366,$4:$142,MATCH($P370&amp;"/"&amp;N$340,$2:$2,0),FALSE),IFERROR(VLOOKUP($B$366,$4:$142,MATCH($P369&amp;"/"&amp;N$340,$2:$2,0),FALSE),IFERROR(VLOOKUP($B$366,$4:$142,MATCH($P368&amp;"/"&amp;N$340,$2:$2,0),FALSE),IFERROR(VLOOKUP($B$366,$4:$142,MATCH($P367&amp;"/"&amp;N$340,$2:$2,0),FALSE),""))))</f>
        <v>41899232</v>
      </c>
      <c r="O370" s="19">
        <f t="shared" ref="O370:O371" si="19">RATE(M$340-B$340,,-B370,M370)</f>
        <v>5.211967398021005E-2</v>
      </c>
      <c r="P370" s="22" t="s">
        <v>902</v>
      </c>
      <c r="Q370" s="10"/>
      <c r="R370" s="10"/>
      <c r="S370" s="10"/>
      <c r="T370" s="10"/>
      <c r="U370" s="10"/>
      <c r="V370" s="10"/>
      <c r="W370" s="10"/>
      <c r="X370" s="10"/>
      <c r="Y370" s="10"/>
      <c r="Z370" s="10"/>
      <c r="AA370" s="10"/>
      <c r="AB370" s="10"/>
      <c r="AC370" s="10"/>
      <c r="AD370" s="10"/>
      <c r="AE370" s="10"/>
      <c r="AF370" s="10"/>
      <c r="AG370" s="10"/>
      <c r="AH370" s="10"/>
      <c r="AI370" s="10"/>
      <c r="AJ370" s="10"/>
      <c r="AK370" s="10"/>
      <c r="AL370" s="10"/>
      <c r="AM370" s="10"/>
      <c r="AN370" s="10"/>
      <c r="AO370" s="10"/>
      <c r="AP370" s="10"/>
      <c r="AQ370" s="10"/>
      <c r="AR370" s="10"/>
      <c r="AS370" s="10"/>
      <c r="AT370" s="10"/>
      <c r="AU370" s="10"/>
      <c r="AV370" s="10"/>
      <c r="AW370" s="10"/>
      <c r="AX370" s="10"/>
      <c r="AY370" s="10"/>
      <c r="AZ370" s="10"/>
      <c r="BA370" s="10"/>
      <c r="BB370" s="10"/>
      <c r="BC370" s="10"/>
      <c r="BD370" s="10"/>
      <c r="BE370" s="10"/>
      <c r="BF370" s="10"/>
      <c r="BG370" s="10"/>
      <c r="BH370" s="10"/>
      <c r="BI370" s="10"/>
      <c r="BJ370" s="10"/>
      <c r="BK370" s="10"/>
      <c r="BL370" s="10"/>
      <c r="BM370" s="10"/>
      <c r="BN370" s="10"/>
      <c r="BO370" s="10"/>
      <c r="BP370" s="10"/>
      <c r="BQ370" s="10"/>
      <c r="BR370" s="10"/>
      <c r="BS370" s="10"/>
    </row>
    <row r="371" spans="1:71" ht="16.5" customHeight="1" x14ac:dyDescent="0.3">
      <c r="A371" s="10"/>
      <c r="B371" s="23">
        <f t="shared" ref="B371:N371" si="20">+B370/B$394</f>
        <v>0.21047821434714012</v>
      </c>
      <c r="C371" s="23">
        <f t="shared" si="20"/>
        <v>0.26851579544929655</v>
      </c>
      <c r="D371" s="23">
        <f t="shared" si="20"/>
        <v>0.26578725627855998</v>
      </c>
      <c r="E371" s="23">
        <f t="shared" si="20"/>
        <v>0.38279648996842602</v>
      </c>
      <c r="F371" s="23">
        <f t="shared" si="20"/>
        <v>0.37738142259269097</v>
      </c>
      <c r="G371" s="23">
        <f t="shared" si="20"/>
        <v>0.31211479449168744</v>
      </c>
      <c r="H371" s="23">
        <f t="shared" si="20"/>
        <v>0.30966629954577785</v>
      </c>
      <c r="I371" s="23">
        <f t="shared" si="20"/>
        <v>0.20910323052718852</v>
      </c>
      <c r="J371" s="23">
        <f t="shared" si="20"/>
        <v>0.11571552300408033</v>
      </c>
      <c r="K371" s="23">
        <f t="shared" si="20"/>
        <v>0.12264999598697217</v>
      </c>
      <c r="L371" s="23">
        <f t="shared" si="20"/>
        <v>0.12015171809712211</v>
      </c>
      <c r="M371" s="23">
        <f t="shared" si="20"/>
        <v>0.16274482832956766</v>
      </c>
      <c r="N371" s="23">
        <f t="shared" si="20"/>
        <v>0.11842718522971685</v>
      </c>
      <c r="O371" s="19">
        <f t="shared" si="19"/>
        <v>-2.3110461617409993E-2</v>
      </c>
      <c r="P371" s="24" t="s">
        <v>903</v>
      </c>
      <c r="Q371" s="10"/>
      <c r="R371" s="10"/>
      <c r="S371" s="10"/>
      <c r="T371" s="10"/>
      <c r="U371" s="10"/>
      <c r="V371" s="10"/>
      <c r="W371" s="10"/>
      <c r="X371" s="10"/>
      <c r="Y371" s="10"/>
      <c r="Z371" s="10"/>
      <c r="AA371" s="10"/>
      <c r="AB371" s="10"/>
      <c r="AC371" s="10"/>
      <c r="AD371" s="10"/>
      <c r="AE371" s="10"/>
      <c r="AF371" s="10"/>
      <c r="AG371" s="10"/>
      <c r="AH371" s="10"/>
      <c r="AI371" s="10"/>
      <c r="AJ371" s="10"/>
      <c r="AK371" s="10"/>
      <c r="AL371" s="10"/>
      <c r="AM371" s="10"/>
      <c r="AN371" s="10"/>
      <c r="AO371" s="10"/>
      <c r="AP371" s="10"/>
      <c r="AQ371" s="10"/>
      <c r="AR371" s="10"/>
      <c r="AS371" s="10"/>
      <c r="AT371" s="10"/>
      <c r="AU371" s="10"/>
      <c r="AV371" s="10"/>
      <c r="AW371" s="10"/>
      <c r="AX371" s="10"/>
      <c r="AY371" s="10"/>
      <c r="AZ371" s="10"/>
      <c r="BA371" s="10"/>
      <c r="BB371" s="10"/>
      <c r="BC371" s="10"/>
      <c r="BD371" s="10"/>
      <c r="BE371" s="10"/>
      <c r="BF371" s="10"/>
      <c r="BG371" s="10"/>
      <c r="BH371" s="10"/>
      <c r="BI371" s="10"/>
      <c r="BJ371" s="10"/>
      <c r="BK371" s="10"/>
      <c r="BL371" s="10"/>
      <c r="BM371" s="10"/>
      <c r="BN371" s="10"/>
      <c r="BO371" s="10"/>
      <c r="BP371" s="10"/>
      <c r="BQ371" s="10"/>
      <c r="BR371" s="10"/>
      <c r="BS371" s="10"/>
    </row>
    <row r="372" spans="1:71" ht="16.5" customHeight="1" x14ac:dyDescent="0.3">
      <c r="A372" s="10"/>
      <c r="B372" s="164" t="s">
        <v>791</v>
      </c>
      <c r="C372" s="158"/>
      <c r="D372" s="158"/>
      <c r="E372" s="158"/>
      <c r="F372" s="158"/>
      <c r="G372" s="158"/>
      <c r="H372" s="158"/>
      <c r="I372" s="158"/>
      <c r="J372" s="158"/>
      <c r="K372" s="158"/>
      <c r="L372" s="158"/>
      <c r="M372" s="158"/>
      <c r="N372" s="159"/>
      <c r="O372" s="19"/>
      <c r="P372" s="12"/>
      <c r="Q372" s="10"/>
      <c r="R372" s="10"/>
      <c r="S372" s="10"/>
      <c r="T372" s="10"/>
      <c r="U372" s="10"/>
      <c r="V372" s="10"/>
      <c r="W372" s="10"/>
      <c r="X372" s="10"/>
      <c r="Y372" s="10"/>
      <c r="Z372" s="10"/>
      <c r="AA372" s="10"/>
      <c r="AB372" s="10"/>
      <c r="AC372" s="10"/>
      <c r="AD372" s="10"/>
      <c r="AE372" s="10"/>
      <c r="AF372" s="10"/>
      <c r="AG372" s="10"/>
      <c r="AH372" s="10"/>
      <c r="AI372" s="10"/>
      <c r="AJ372" s="10"/>
      <c r="AK372" s="10"/>
      <c r="AL372" s="10"/>
      <c r="AM372" s="10"/>
      <c r="AN372" s="10"/>
      <c r="AO372" s="10"/>
      <c r="AP372" s="10"/>
      <c r="AQ372" s="10"/>
      <c r="AR372" s="10"/>
      <c r="AS372" s="10"/>
      <c r="AT372" s="10"/>
      <c r="AU372" s="10"/>
      <c r="AV372" s="10"/>
      <c r="AW372" s="10"/>
      <c r="AX372" s="10"/>
      <c r="AY372" s="10"/>
      <c r="AZ372" s="10"/>
      <c r="BA372" s="10"/>
      <c r="BB372" s="10"/>
      <c r="BC372" s="10"/>
      <c r="BD372" s="10"/>
      <c r="BE372" s="10"/>
      <c r="BF372" s="10"/>
      <c r="BG372" s="10"/>
      <c r="BH372" s="10"/>
      <c r="BI372" s="10"/>
      <c r="BJ372" s="10"/>
      <c r="BK372" s="10"/>
      <c r="BL372" s="10"/>
      <c r="BM372" s="10"/>
      <c r="BN372" s="10"/>
      <c r="BO372" s="10"/>
      <c r="BP372" s="10"/>
      <c r="BQ372" s="10"/>
      <c r="BR372" s="10"/>
      <c r="BS372" s="10"/>
    </row>
    <row r="373" spans="1:71" ht="16.5" customHeight="1" x14ac:dyDescent="0.3">
      <c r="A373" s="10"/>
      <c r="B373" s="21">
        <f t="shared" ref="B373:N375" si="21">IFERROR(VLOOKUP($B$372,$4:$142,MATCH($P373&amp;"/"&amp;B$340,$2:$2,0),FALSE),"")</f>
        <v>8265113</v>
      </c>
      <c r="C373" s="21">
        <f t="shared" si="21"/>
        <v>8234422</v>
      </c>
      <c r="D373" s="21">
        <f t="shared" si="21"/>
        <v>7828984</v>
      </c>
      <c r="E373" s="21">
        <f t="shared" si="21"/>
        <v>7102877</v>
      </c>
      <c r="F373" s="21">
        <f t="shared" si="21"/>
        <v>7912978</v>
      </c>
      <c r="G373" s="21">
        <f t="shared" si="21"/>
        <v>14860606</v>
      </c>
      <c r="H373" s="21">
        <f t="shared" si="21"/>
        <v>42588249</v>
      </c>
      <c r="I373" s="21">
        <f t="shared" si="21"/>
        <v>65869792</v>
      </c>
      <c r="J373" s="21">
        <f t="shared" si="21"/>
        <v>93609051</v>
      </c>
      <c r="K373" s="21">
        <f t="shared" si="21"/>
        <v>124189615</v>
      </c>
      <c r="L373" s="21">
        <f t="shared" si="21"/>
        <v>133864097</v>
      </c>
      <c r="M373" s="21">
        <f t="shared" si="21"/>
        <v>127833385</v>
      </c>
      <c r="N373" s="21">
        <f t="shared" si="21"/>
        <v>122322749</v>
      </c>
      <c r="O373" s="19"/>
      <c r="P373" s="22" t="s">
        <v>899</v>
      </c>
      <c r="Q373" s="10"/>
      <c r="R373" s="10"/>
      <c r="S373" s="10"/>
      <c r="T373" s="10"/>
      <c r="U373" s="10"/>
      <c r="V373" s="10"/>
      <c r="W373" s="10"/>
      <c r="X373" s="10"/>
      <c r="Y373" s="10"/>
      <c r="Z373" s="10"/>
      <c r="AA373" s="10"/>
      <c r="AB373" s="10"/>
      <c r="AC373" s="10"/>
      <c r="AD373" s="10"/>
      <c r="AE373" s="10"/>
      <c r="AF373" s="10"/>
      <c r="AG373" s="10"/>
      <c r="AH373" s="10"/>
      <c r="AI373" s="10"/>
      <c r="AJ373" s="10"/>
      <c r="AK373" s="10"/>
      <c r="AL373" s="10"/>
      <c r="AM373" s="10"/>
      <c r="AN373" s="10"/>
      <c r="AO373" s="10"/>
      <c r="AP373" s="10"/>
      <c r="AQ373" s="10"/>
      <c r="AR373" s="10"/>
      <c r="AS373" s="10"/>
      <c r="AT373" s="10"/>
      <c r="AU373" s="10"/>
      <c r="AV373" s="10"/>
      <c r="AW373" s="10"/>
      <c r="AX373" s="10"/>
      <c r="AY373" s="10"/>
      <c r="AZ373" s="10"/>
      <c r="BA373" s="10"/>
      <c r="BB373" s="10"/>
      <c r="BC373" s="10"/>
      <c r="BD373" s="10"/>
      <c r="BE373" s="10"/>
      <c r="BF373" s="10"/>
      <c r="BG373" s="10"/>
      <c r="BH373" s="10"/>
      <c r="BI373" s="10"/>
      <c r="BJ373" s="10"/>
      <c r="BK373" s="10"/>
      <c r="BL373" s="10"/>
      <c r="BM373" s="10"/>
      <c r="BN373" s="10"/>
      <c r="BO373" s="10"/>
      <c r="BP373" s="10"/>
      <c r="BQ373" s="10"/>
      <c r="BR373" s="10"/>
      <c r="BS373" s="10"/>
    </row>
    <row r="374" spans="1:71" ht="16.5" customHeight="1" x14ac:dyDescent="0.3">
      <c r="A374" s="10"/>
      <c r="B374" s="21">
        <f t="shared" si="21"/>
        <v>8036612</v>
      </c>
      <c r="C374" s="21">
        <f t="shared" si="21"/>
        <v>8448998</v>
      </c>
      <c r="D374" s="21">
        <f t="shared" si="21"/>
        <v>7586837</v>
      </c>
      <c r="E374" s="21">
        <f t="shared" si="21"/>
        <v>7258057</v>
      </c>
      <c r="F374" s="21">
        <f t="shared" si="21"/>
        <v>8420560</v>
      </c>
      <c r="G374" s="21">
        <f t="shared" si="21"/>
        <v>19891685</v>
      </c>
      <c r="H374" s="21">
        <f t="shared" si="21"/>
        <v>49427146</v>
      </c>
      <c r="I374" s="21">
        <f t="shared" si="21"/>
        <v>71856437</v>
      </c>
      <c r="J374" s="21">
        <f t="shared" si="21"/>
        <v>103177893</v>
      </c>
      <c r="K374" s="21">
        <f t="shared" si="21"/>
        <v>129013608</v>
      </c>
      <c r="L374" s="21">
        <f t="shared" si="21"/>
        <v>132358622</v>
      </c>
      <c r="M374" s="21">
        <f t="shared" si="21"/>
        <v>129252905</v>
      </c>
      <c r="N374" s="21">
        <f t="shared" si="21"/>
        <v>123840772</v>
      </c>
      <c r="O374" s="19"/>
      <c r="P374" s="22" t="s">
        <v>900</v>
      </c>
      <c r="Q374" s="10"/>
      <c r="R374" s="10"/>
      <c r="S374" s="10"/>
      <c r="T374" s="10"/>
      <c r="U374" s="10"/>
      <c r="V374" s="10"/>
      <c r="W374" s="10"/>
      <c r="X374" s="10"/>
      <c r="Y374" s="10"/>
      <c r="Z374" s="10"/>
      <c r="AA374" s="10"/>
      <c r="AB374" s="10"/>
      <c r="AC374" s="10"/>
      <c r="AD374" s="10"/>
      <c r="AE374" s="10"/>
      <c r="AF374" s="10"/>
      <c r="AG374" s="10"/>
      <c r="AH374" s="10"/>
      <c r="AI374" s="10"/>
      <c r="AJ374" s="10"/>
      <c r="AK374" s="10"/>
      <c r="AL374" s="10"/>
      <c r="AM374" s="10"/>
      <c r="AN374" s="10"/>
      <c r="AO374" s="10"/>
      <c r="AP374" s="10"/>
      <c r="AQ374" s="10"/>
      <c r="AR374" s="10"/>
      <c r="AS374" s="10"/>
      <c r="AT374" s="10"/>
      <c r="AU374" s="10"/>
      <c r="AV374" s="10"/>
      <c r="AW374" s="10"/>
      <c r="AX374" s="10"/>
      <c r="AY374" s="10"/>
      <c r="AZ374" s="10"/>
      <c r="BA374" s="10"/>
      <c r="BB374" s="10"/>
      <c r="BC374" s="10"/>
      <c r="BD374" s="10"/>
      <c r="BE374" s="10"/>
      <c r="BF374" s="10"/>
      <c r="BG374" s="10"/>
      <c r="BH374" s="10"/>
      <c r="BI374" s="10"/>
      <c r="BJ374" s="10"/>
      <c r="BK374" s="10"/>
      <c r="BL374" s="10"/>
      <c r="BM374" s="10"/>
      <c r="BN374" s="10"/>
      <c r="BO374" s="10"/>
      <c r="BP374" s="10"/>
      <c r="BQ374" s="10"/>
      <c r="BR374" s="10"/>
      <c r="BS374" s="10"/>
    </row>
    <row r="375" spans="1:71" ht="16.5" customHeight="1" x14ac:dyDescent="0.3">
      <c r="A375" s="10"/>
      <c r="B375" s="21">
        <f t="shared" si="21"/>
        <v>8018277</v>
      </c>
      <c r="C375" s="21">
        <f t="shared" si="21"/>
        <v>8340304</v>
      </c>
      <c r="D375" s="21">
        <f t="shared" si="21"/>
        <v>7465287</v>
      </c>
      <c r="E375" s="21">
        <f t="shared" si="21"/>
        <v>7226623</v>
      </c>
      <c r="F375" s="21">
        <f t="shared" si="21"/>
        <v>8879202</v>
      </c>
      <c r="G375" s="21">
        <f t="shared" si="21"/>
        <v>26712764</v>
      </c>
      <c r="H375" s="21">
        <f t="shared" si="21"/>
        <v>55409263</v>
      </c>
      <c r="I375" s="21">
        <f t="shared" si="21"/>
        <v>77428009</v>
      </c>
      <c r="J375" s="21">
        <f t="shared" si="21"/>
        <v>112111037</v>
      </c>
      <c r="K375" s="21">
        <f t="shared" si="21"/>
        <v>130658435</v>
      </c>
      <c r="L375" s="21">
        <f t="shared" si="21"/>
        <v>130821075</v>
      </c>
      <c r="M375" s="21">
        <f t="shared" si="21"/>
        <v>127311226</v>
      </c>
      <c r="N375" s="21">
        <f t="shared" si="21"/>
        <v>123755026</v>
      </c>
      <c r="O375" s="19"/>
      <c r="P375" s="22" t="s">
        <v>901</v>
      </c>
      <c r="Q375" s="10"/>
      <c r="R375" s="10"/>
      <c r="S375" s="10"/>
      <c r="T375" s="10"/>
      <c r="U375" s="10"/>
      <c r="V375" s="10"/>
      <c r="W375" s="10"/>
      <c r="X375" s="10"/>
      <c r="Y375" s="10"/>
      <c r="Z375" s="10"/>
      <c r="AA375" s="10"/>
      <c r="AB375" s="10"/>
      <c r="AC375" s="10"/>
      <c r="AD375" s="10"/>
      <c r="AE375" s="10"/>
      <c r="AF375" s="10"/>
      <c r="AG375" s="10"/>
      <c r="AH375" s="10"/>
      <c r="AI375" s="10"/>
      <c r="AJ375" s="10"/>
      <c r="AK375" s="10"/>
      <c r="AL375" s="10"/>
      <c r="AM375" s="10"/>
      <c r="AN375" s="10"/>
      <c r="AO375" s="10"/>
      <c r="AP375" s="10"/>
      <c r="AQ375" s="10"/>
      <c r="AR375" s="10"/>
      <c r="AS375" s="10"/>
      <c r="AT375" s="10"/>
      <c r="AU375" s="10"/>
      <c r="AV375" s="10"/>
      <c r="AW375" s="10"/>
      <c r="AX375" s="10"/>
      <c r="AY375" s="10"/>
      <c r="AZ375" s="10"/>
      <c r="BA375" s="10"/>
      <c r="BB375" s="10"/>
      <c r="BC375" s="10"/>
      <c r="BD375" s="10"/>
      <c r="BE375" s="10"/>
      <c r="BF375" s="10"/>
      <c r="BG375" s="10"/>
      <c r="BH375" s="10"/>
      <c r="BI375" s="10"/>
      <c r="BJ375" s="10"/>
      <c r="BK375" s="10"/>
      <c r="BL375" s="10"/>
      <c r="BM375" s="10"/>
      <c r="BN375" s="10"/>
      <c r="BO375" s="10"/>
      <c r="BP375" s="10"/>
      <c r="BQ375" s="10"/>
      <c r="BR375" s="10"/>
      <c r="BS375" s="10"/>
    </row>
    <row r="376" spans="1:71" ht="16.5" customHeight="1" x14ac:dyDescent="0.3">
      <c r="A376" s="10"/>
      <c r="B376" s="21">
        <f t="shared" ref="B376:M376" si="22">IFERROR(VLOOKUP($B$372,$4:$142,MATCH($P376&amp;"/"&amp;B$340,$2:$2,0),FALSE),"")</f>
        <v>8143679</v>
      </c>
      <c r="C376" s="21">
        <f t="shared" si="22"/>
        <v>8167486</v>
      </c>
      <c r="D376" s="21">
        <f t="shared" si="22"/>
        <v>7367843</v>
      </c>
      <c r="E376" s="21">
        <f t="shared" si="22"/>
        <v>7616337.0800000001</v>
      </c>
      <c r="F376" s="21">
        <f t="shared" si="22"/>
        <v>11139837.528999999</v>
      </c>
      <c r="G376" s="21">
        <f t="shared" si="22"/>
        <v>35922236.163000003</v>
      </c>
      <c r="H376" s="21">
        <f t="shared" si="22"/>
        <v>60702586.423</v>
      </c>
      <c r="I376" s="21">
        <f t="shared" si="22"/>
        <v>84291102.601999998</v>
      </c>
      <c r="J376" s="21">
        <f t="shared" si="22"/>
        <v>118271443.199</v>
      </c>
      <c r="K376" s="21">
        <f t="shared" si="22"/>
        <v>132579258.89399999</v>
      </c>
      <c r="L376" s="21">
        <f t="shared" si="22"/>
        <v>130211973.8</v>
      </c>
      <c r="M376" s="21">
        <f t="shared" si="22"/>
        <v>125510307.301</v>
      </c>
      <c r="N376" s="21">
        <f>IFERROR(VLOOKUP($B$372,$4:$142,MATCH($P376&amp;"/"&amp;N$340,$2:$2,0),FALSE),IFERROR(VLOOKUP($B$372,$4:$142,MATCH($P375&amp;"/"&amp;N$340,$2:$2,0),FALSE),IFERROR(VLOOKUP($B$372,$4:$142,MATCH($P374&amp;"/"&amp;N$340,$2:$2,0),FALSE),IFERROR(VLOOKUP($B$372,$4:$142,MATCH($P373&amp;"/"&amp;N$340,$2:$2,0),FALSE),""))))</f>
        <v>123755026</v>
      </c>
      <c r="O376" s="19">
        <f t="shared" ref="O376:O377" si="23">RATE(M$340-B$340,,-B376,M376)</f>
        <v>0.28229266716100099</v>
      </c>
      <c r="P376" s="22" t="s">
        <v>902</v>
      </c>
      <c r="Q376" s="10"/>
      <c r="R376" s="10"/>
      <c r="S376" s="10"/>
      <c r="T376" s="10"/>
      <c r="U376" s="10"/>
      <c r="V376" s="10"/>
      <c r="W376" s="10"/>
      <c r="X376" s="10"/>
      <c r="Y376" s="10"/>
      <c r="Z376" s="10"/>
      <c r="AA376" s="10"/>
      <c r="AB376" s="10"/>
      <c r="AC376" s="10"/>
      <c r="AD376" s="10"/>
      <c r="AE376" s="10"/>
      <c r="AF376" s="10"/>
      <c r="AG376" s="10"/>
      <c r="AH376" s="10"/>
      <c r="AI376" s="10"/>
      <c r="AJ376" s="10"/>
      <c r="AK376" s="10"/>
      <c r="AL376" s="10"/>
      <c r="AM376" s="10"/>
      <c r="AN376" s="10"/>
      <c r="AO376" s="10"/>
      <c r="AP376" s="10"/>
      <c r="AQ376" s="10"/>
      <c r="AR376" s="10"/>
      <c r="AS376" s="10"/>
      <c r="AT376" s="10"/>
      <c r="AU376" s="10"/>
      <c r="AV376" s="10"/>
      <c r="AW376" s="10"/>
      <c r="AX376" s="10"/>
      <c r="AY376" s="10"/>
      <c r="AZ376" s="10"/>
      <c r="BA376" s="10"/>
      <c r="BB376" s="10"/>
      <c r="BC376" s="10"/>
      <c r="BD376" s="10"/>
      <c r="BE376" s="10"/>
      <c r="BF376" s="10"/>
      <c r="BG376" s="10"/>
      <c r="BH376" s="10"/>
      <c r="BI376" s="10"/>
      <c r="BJ376" s="10"/>
      <c r="BK376" s="10"/>
      <c r="BL376" s="10"/>
      <c r="BM376" s="10"/>
      <c r="BN376" s="10"/>
      <c r="BO376" s="10"/>
      <c r="BP376" s="10"/>
      <c r="BQ376" s="10"/>
      <c r="BR376" s="10"/>
      <c r="BS376" s="10"/>
    </row>
    <row r="377" spans="1:71" ht="16.5" customHeight="1" x14ac:dyDescent="0.3">
      <c r="A377" s="18"/>
      <c r="B377" s="23">
        <f t="shared" ref="B377:N377" si="24">+B376/B$394</f>
        <v>6.3582113075079993E-2</v>
      </c>
      <c r="C377" s="23">
        <f t="shared" si="24"/>
        <v>6.532644381786229E-2</v>
      </c>
      <c r="D377" s="23">
        <f t="shared" si="24"/>
        <v>7.5600637443517762E-2</v>
      </c>
      <c r="E377" s="23">
        <f t="shared" si="24"/>
        <v>8.7875081397441393E-2</v>
      </c>
      <c r="F377" s="23">
        <f t="shared" si="24"/>
        <v>0.11033048958381166</v>
      </c>
      <c r="G377" s="23">
        <f t="shared" si="24"/>
        <v>0.32066064174651743</v>
      </c>
      <c r="H377" s="23">
        <f t="shared" si="24"/>
        <v>0.48042988470761849</v>
      </c>
      <c r="I377" s="23">
        <f t="shared" si="24"/>
        <v>0.46374621574220409</v>
      </c>
      <c r="J377" s="23">
        <f t="shared" si="24"/>
        <v>0.42903215002224193</v>
      </c>
      <c r="K377" s="23">
        <f t="shared" si="24"/>
        <v>0.46671768825966414</v>
      </c>
      <c r="L377" s="23">
        <f t="shared" si="24"/>
        <v>0.4482262966652143</v>
      </c>
      <c r="M377" s="23">
        <f t="shared" si="24"/>
        <v>0.4332885277943242</v>
      </c>
      <c r="N377" s="23">
        <f t="shared" si="24"/>
        <v>0.3497906450220955</v>
      </c>
      <c r="O377" s="19">
        <f t="shared" si="23"/>
        <v>0.19060437958665874</v>
      </c>
      <c r="P377" s="24" t="s">
        <v>903</v>
      </c>
      <c r="Q377" s="10"/>
      <c r="R377" s="10"/>
      <c r="S377" s="10"/>
      <c r="T377" s="10"/>
      <c r="U377" s="10"/>
      <c r="V377" s="10"/>
      <c r="W377" s="10"/>
      <c r="X377" s="10"/>
      <c r="Y377" s="10"/>
      <c r="Z377" s="10"/>
      <c r="AA377" s="10"/>
      <c r="AB377" s="10"/>
      <c r="AC377" s="10"/>
      <c r="AD377" s="10"/>
      <c r="AE377" s="10"/>
      <c r="AF377" s="10"/>
      <c r="AG377" s="10"/>
      <c r="AH377" s="10"/>
      <c r="AI377" s="10"/>
      <c r="AJ377" s="10"/>
      <c r="AK377" s="10"/>
      <c r="AL377" s="10"/>
      <c r="AM377" s="10"/>
      <c r="AN377" s="10"/>
      <c r="AO377" s="10"/>
      <c r="AP377" s="10"/>
      <c r="AQ377" s="10"/>
      <c r="AR377" s="10"/>
      <c r="AS377" s="10"/>
      <c r="AT377" s="10"/>
      <c r="AU377" s="10"/>
      <c r="AV377" s="10"/>
      <c r="AW377" s="10"/>
      <c r="AX377" s="10"/>
      <c r="AY377" s="10"/>
      <c r="AZ377" s="10"/>
      <c r="BA377" s="10"/>
      <c r="BB377" s="10"/>
      <c r="BC377" s="10"/>
      <c r="BD377" s="10"/>
      <c r="BE377" s="10"/>
      <c r="BF377" s="10"/>
      <c r="BG377" s="10"/>
      <c r="BH377" s="10"/>
      <c r="BI377" s="10"/>
      <c r="BJ377" s="10"/>
      <c r="BK377" s="10"/>
      <c r="BL377" s="10"/>
      <c r="BM377" s="10"/>
      <c r="BN377" s="10"/>
      <c r="BO377" s="10"/>
      <c r="BP377" s="10"/>
      <c r="BQ377" s="10"/>
      <c r="BR377" s="10"/>
      <c r="BS377" s="10"/>
    </row>
    <row r="378" spans="1:71" ht="16.5" customHeight="1" x14ac:dyDescent="0.3">
      <c r="A378" s="10"/>
      <c r="B378" s="165" t="s">
        <v>793</v>
      </c>
      <c r="C378" s="155"/>
      <c r="D378" s="155"/>
      <c r="E378" s="155"/>
      <c r="F378" s="155"/>
      <c r="G378" s="155"/>
      <c r="H378" s="155"/>
      <c r="I378" s="155"/>
      <c r="J378" s="155"/>
      <c r="K378" s="155"/>
      <c r="L378" s="155"/>
      <c r="M378" s="155"/>
      <c r="N378" s="156"/>
      <c r="O378" s="19"/>
      <c r="P378" s="12"/>
      <c r="Q378" s="10"/>
      <c r="R378" s="10"/>
      <c r="S378" s="10"/>
      <c r="T378" s="10"/>
      <c r="U378" s="10"/>
      <c r="V378" s="10"/>
      <c r="W378" s="10"/>
      <c r="X378" s="10"/>
      <c r="Y378" s="10"/>
      <c r="Z378" s="10"/>
      <c r="AA378" s="10"/>
      <c r="AB378" s="10"/>
      <c r="AC378" s="10"/>
      <c r="AD378" s="10"/>
      <c r="AE378" s="10"/>
      <c r="AF378" s="10"/>
      <c r="AG378" s="10"/>
      <c r="AH378" s="10"/>
      <c r="AI378" s="10"/>
      <c r="AJ378" s="10"/>
      <c r="AK378" s="10"/>
      <c r="AL378" s="10"/>
      <c r="AM378" s="10"/>
      <c r="AN378" s="10"/>
      <c r="AO378" s="10"/>
      <c r="AP378" s="10"/>
      <c r="AQ378" s="10"/>
      <c r="AR378" s="10"/>
      <c r="AS378" s="10"/>
      <c r="AT378" s="10"/>
      <c r="AU378" s="10"/>
      <c r="AV378" s="10"/>
      <c r="AW378" s="10"/>
      <c r="AX378" s="10"/>
      <c r="AY378" s="10"/>
      <c r="AZ378" s="10"/>
      <c r="BA378" s="10"/>
      <c r="BB378" s="10"/>
      <c r="BC378" s="10"/>
      <c r="BD378" s="10"/>
      <c r="BE378" s="10"/>
      <c r="BF378" s="10"/>
      <c r="BG378" s="10"/>
      <c r="BH378" s="10"/>
      <c r="BI378" s="10"/>
      <c r="BJ378" s="10"/>
      <c r="BK378" s="10"/>
      <c r="BL378" s="10"/>
      <c r="BM378" s="10"/>
      <c r="BN378" s="10"/>
      <c r="BO378" s="10"/>
      <c r="BP378" s="10"/>
      <c r="BQ378" s="10"/>
      <c r="BR378" s="10"/>
      <c r="BS378" s="10"/>
    </row>
    <row r="379" spans="1:71" ht="16.5" customHeight="1" x14ac:dyDescent="0.3">
      <c r="A379" s="10"/>
      <c r="B379" s="21">
        <f t="shared" ref="B379:N381" si="25">IFERROR(VLOOKUP($B$378,$4:$142,MATCH($P379&amp;"/"&amp;B$340,$2:$2,0),FALSE),"")</f>
        <v>10467136</v>
      </c>
      <c r="C379" s="21">
        <f t="shared" si="25"/>
        <v>6528839</v>
      </c>
      <c r="D379" s="21">
        <f t="shared" si="25"/>
        <v>63750935</v>
      </c>
      <c r="E379" s="21">
        <f t="shared" si="25"/>
        <v>47500590</v>
      </c>
      <c r="F379" s="21">
        <f t="shared" si="25"/>
        <v>36541032</v>
      </c>
      <c r="G379" s="21">
        <f t="shared" si="25"/>
        <v>44115699</v>
      </c>
      <c r="H379" s="21">
        <f t="shared" si="25"/>
        <v>33328224</v>
      </c>
      <c r="I379" s="21">
        <f t="shared" si="25"/>
        <v>20919384</v>
      </c>
      <c r="J379" s="21">
        <f t="shared" si="25"/>
        <v>54413413</v>
      </c>
      <c r="K379" s="21">
        <f t="shared" si="25"/>
        <v>117633806</v>
      </c>
      <c r="L379" s="21">
        <f t="shared" si="25"/>
        <v>110444150</v>
      </c>
      <c r="M379" s="21">
        <f t="shared" si="25"/>
        <v>114725719</v>
      </c>
      <c r="N379" s="21">
        <f t="shared" si="25"/>
        <v>122998890</v>
      </c>
      <c r="O379" s="19"/>
      <c r="P379" s="22" t="s">
        <v>899</v>
      </c>
      <c r="Q379" s="10"/>
      <c r="R379" s="10"/>
      <c r="S379" s="10"/>
      <c r="T379" s="10"/>
      <c r="U379" s="10"/>
      <c r="V379" s="10"/>
      <c r="W379" s="10"/>
      <c r="X379" s="10"/>
      <c r="Y379" s="10"/>
      <c r="Z379" s="10"/>
      <c r="AA379" s="10"/>
      <c r="AB379" s="10"/>
      <c r="AC379" s="10"/>
      <c r="AD379" s="10"/>
      <c r="AE379" s="10"/>
      <c r="AF379" s="10"/>
      <c r="AG379" s="10"/>
      <c r="AH379" s="10"/>
      <c r="AI379" s="10"/>
      <c r="AJ379" s="10"/>
      <c r="AK379" s="10"/>
      <c r="AL379" s="10"/>
      <c r="AM379" s="10"/>
      <c r="AN379" s="10"/>
      <c r="AO379" s="10"/>
      <c r="AP379" s="10"/>
      <c r="AQ379" s="10"/>
      <c r="AR379" s="10"/>
      <c r="AS379" s="10"/>
      <c r="AT379" s="10"/>
      <c r="AU379" s="10"/>
      <c r="AV379" s="10"/>
      <c r="AW379" s="10"/>
      <c r="AX379" s="10"/>
      <c r="AY379" s="10"/>
      <c r="AZ379" s="10"/>
      <c r="BA379" s="10"/>
      <c r="BB379" s="10"/>
      <c r="BC379" s="10"/>
      <c r="BD379" s="10"/>
      <c r="BE379" s="10"/>
      <c r="BF379" s="10"/>
      <c r="BG379" s="10"/>
      <c r="BH379" s="10"/>
      <c r="BI379" s="10"/>
      <c r="BJ379" s="10"/>
      <c r="BK379" s="10"/>
      <c r="BL379" s="10"/>
      <c r="BM379" s="10"/>
      <c r="BN379" s="10"/>
      <c r="BO379" s="10"/>
      <c r="BP379" s="10"/>
      <c r="BQ379" s="10"/>
      <c r="BR379" s="10"/>
      <c r="BS379" s="10"/>
    </row>
    <row r="380" spans="1:71" ht="16.5" customHeight="1" x14ac:dyDescent="0.3">
      <c r="A380" s="10"/>
      <c r="B380" s="21">
        <f t="shared" si="25"/>
        <v>10313523</v>
      </c>
      <c r="C380" s="21">
        <f t="shared" si="25"/>
        <v>6437098</v>
      </c>
      <c r="D380" s="21">
        <f t="shared" si="25"/>
        <v>59906482</v>
      </c>
      <c r="E380" s="21">
        <f t="shared" si="25"/>
        <v>44433062</v>
      </c>
      <c r="F380" s="21">
        <f t="shared" si="25"/>
        <v>34507409</v>
      </c>
      <c r="G380" s="21">
        <f t="shared" si="25"/>
        <v>2114838</v>
      </c>
      <c r="H380" s="21">
        <f t="shared" si="25"/>
        <v>30082745</v>
      </c>
      <c r="I380" s="21">
        <f t="shared" si="25"/>
        <v>17937945</v>
      </c>
      <c r="J380" s="21">
        <f t="shared" si="25"/>
        <v>123056896</v>
      </c>
      <c r="K380" s="21">
        <f t="shared" si="25"/>
        <v>115821298</v>
      </c>
      <c r="L380" s="21">
        <f t="shared" si="25"/>
        <v>108591798</v>
      </c>
      <c r="M380" s="21">
        <f t="shared" si="25"/>
        <v>112627406</v>
      </c>
      <c r="N380" s="21">
        <f t="shared" si="25"/>
        <v>120617545</v>
      </c>
      <c r="O380" s="19"/>
      <c r="P380" s="22" t="s">
        <v>900</v>
      </c>
      <c r="Q380" s="10"/>
      <c r="R380" s="10"/>
      <c r="S380" s="10"/>
      <c r="T380" s="10"/>
      <c r="U380" s="10"/>
      <c r="V380" s="10"/>
      <c r="W380" s="10"/>
      <c r="X380" s="10"/>
      <c r="Y380" s="10"/>
      <c r="Z380" s="10"/>
      <c r="AA380" s="10"/>
      <c r="AB380" s="10"/>
      <c r="AC380" s="10"/>
      <c r="AD380" s="10"/>
      <c r="AE380" s="10"/>
      <c r="AF380" s="10"/>
      <c r="AG380" s="10"/>
      <c r="AH380" s="10"/>
      <c r="AI380" s="10"/>
      <c r="AJ380" s="10"/>
      <c r="AK380" s="10"/>
      <c r="AL380" s="10"/>
      <c r="AM380" s="10"/>
      <c r="AN380" s="10"/>
      <c r="AO380" s="10"/>
      <c r="AP380" s="10"/>
      <c r="AQ380" s="10"/>
      <c r="AR380" s="10"/>
      <c r="AS380" s="10"/>
      <c r="AT380" s="10"/>
      <c r="AU380" s="10"/>
      <c r="AV380" s="10"/>
      <c r="AW380" s="10"/>
      <c r="AX380" s="10"/>
      <c r="AY380" s="10"/>
      <c r="AZ380" s="10"/>
      <c r="BA380" s="10"/>
      <c r="BB380" s="10"/>
      <c r="BC380" s="10"/>
      <c r="BD380" s="10"/>
      <c r="BE380" s="10"/>
      <c r="BF380" s="10"/>
      <c r="BG380" s="10"/>
      <c r="BH380" s="10"/>
      <c r="BI380" s="10"/>
      <c r="BJ380" s="10"/>
      <c r="BK380" s="10"/>
      <c r="BL380" s="10"/>
      <c r="BM380" s="10"/>
      <c r="BN380" s="10"/>
      <c r="BO380" s="10"/>
      <c r="BP380" s="10"/>
      <c r="BQ380" s="10"/>
      <c r="BR380" s="10"/>
      <c r="BS380" s="10"/>
    </row>
    <row r="381" spans="1:71" ht="16.5" customHeight="1" x14ac:dyDescent="0.3">
      <c r="A381" s="10"/>
      <c r="B381" s="21">
        <f t="shared" si="25"/>
        <v>10148266</v>
      </c>
      <c r="C381" s="21">
        <f t="shared" si="25"/>
        <v>71971152</v>
      </c>
      <c r="D381" s="21">
        <f t="shared" si="25"/>
        <v>55941610</v>
      </c>
      <c r="E381" s="21">
        <f t="shared" si="25"/>
        <v>41321732</v>
      </c>
      <c r="F381" s="21">
        <f t="shared" si="25"/>
        <v>32894129</v>
      </c>
      <c r="G381" s="21">
        <f t="shared" si="25"/>
        <v>39306829</v>
      </c>
      <c r="H381" s="21">
        <f t="shared" si="25"/>
        <v>26826771</v>
      </c>
      <c r="I381" s="21">
        <f t="shared" si="25"/>
        <v>14848466</v>
      </c>
      <c r="J381" s="21">
        <f t="shared" si="25"/>
        <v>121294752</v>
      </c>
      <c r="K381" s="21">
        <f t="shared" si="25"/>
        <v>113891390</v>
      </c>
      <c r="L381" s="21">
        <f t="shared" si="25"/>
        <v>118946834</v>
      </c>
      <c r="M381" s="21">
        <f t="shared" si="25"/>
        <v>110555750</v>
      </c>
      <c r="N381" s="21">
        <f t="shared" si="25"/>
        <v>118107751</v>
      </c>
      <c r="O381" s="19"/>
      <c r="P381" s="22" t="s">
        <v>901</v>
      </c>
      <c r="Q381" s="10"/>
      <c r="R381" s="10"/>
      <c r="S381" s="10"/>
      <c r="T381" s="10"/>
      <c r="U381" s="10"/>
      <c r="V381" s="10"/>
      <c r="W381" s="10"/>
      <c r="X381" s="10"/>
      <c r="Y381" s="10"/>
      <c r="Z381" s="10"/>
      <c r="AA381" s="10"/>
      <c r="AB381" s="10"/>
      <c r="AC381" s="10"/>
      <c r="AD381" s="10"/>
      <c r="AE381" s="10"/>
      <c r="AF381" s="10"/>
      <c r="AG381" s="10"/>
      <c r="AH381" s="10"/>
      <c r="AI381" s="10"/>
      <c r="AJ381" s="10"/>
      <c r="AK381" s="10"/>
      <c r="AL381" s="10"/>
      <c r="AM381" s="10"/>
      <c r="AN381" s="10"/>
      <c r="AO381" s="10"/>
      <c r="AP381" s="10"/>
      <c r="AQ381" s="10"/>
      <c r="AR381" s="10"/>
      <c r="AS381" s="10"/>
      <c r="AT381" s="10"/>
      <c r="AU381" s="10"/>
      <c r="AV381" s="10"/>
      <c r="AW381" s="10"/>
      <c r="AX381" s="10"/>
      <c r="AY381" s="10"/>
      <c r="AZ381" s="10"/>
      <c r="BA381" s="10"/>
      <c r="BB381" s="10"/>
      <c r="BC381" s="10"/>
      <c r="BD381" s="10"/>
      <c r="BE381" s="10"/>
      <c r="BF381" s="10"/>
      <c r="BG381" s="10"/>
      <c r="BH381" s="10"/>
      <c r="BI381" s="10"/>
      <c r="BJ381" s="10"/>
      <c r="BK381" s="10"/>
      <c r="BL381" s="10"/>
      <c r="BM381" s="10"/>
      <c r="BN381" s="10"/>
      <c r="BO381" s="10"/>
      <c r="BP381" s="10"/>
      <c r="BQ381" s="10"/>
      <c r="BR381" s="10"/>
      <c r="BS381" s="10"/>
    </row>
    <row r="382" spans="1:71" ht="16.5" customHeight="1" x14ac:dyDescent="0.3">
      <c r="A382" s="10"/>
      <c r="B382" s="21">
        <f t="shared" ref="B382:M382" si="26">IFERROR(VLOOKUP($B$378,$4:$142,MATCH($P382&amp;"/"&amp;B$340,$2:$2,0),FALSE),"")</f>
        <v>6537923</v>
      </c>
      <c r="C382" s="21">
        <f t="shared" si="26"/>
        <v>67833122</v>
      </c>
      <c r="D382" s="21">
        <f t="shared" si="26"/>
        <v>52516978</v>
      </c>
      <c r="E382" s="21">
        <f t="shared" si="26"/>
        <v>38779760.539999999</v>
      </c>
      <c r="F382" s="21">
        <f t="shared" si="26"/>
        <v>45766334.486000001</v>
      </c>
      <c r="G382" s="21">
        <f t="shared" si="26"/>
        <v>36278485.767999999</v>
      </c>
      <c r="H382" s="21">
        <f t="shared" si="26"/>
        <v>23867132.458000001</v>
      </c>
      <c r="I382" s="21">
        <f t="shared" si="26"/>
        <v>54982906.103</v>
      </c>
      <c r="J382" s="21">
        <f t="shared" si="26"/>
        <v>119477625.914</v>
      </c>
      <c r="K382" s="21">
        <f t="shared" si="26"/>
        <v>112022749.633</v>
      </c>
      <c r="L382" s="21">
        <f t="shared" si="26"/>
        <v>116840887.94</v>
      </c>
      <c r="M382" s="21">
        <f t="shared" si="26"/>
        <v>108542393.10600001</v>
      </c>
      <c r="N382" s="21">
        <f>IFERROR(VLOOKUP($B$378,$4:$142,MATCH($P382&amp;"/"&amp;N$340,$2:$2,0),FALSE),IFERROR(VLOOKUP($B$378,$4:$142,MATCH($P381&amp;"/"&amp;N$340,$2:$2,0),FALSE),IFERROR(VLOOKUP($B$378,$4:$142,MATCH($P380&amp;"/"&amp;N$340,$2:$2,0),FALSE),IFERROR(VLOOKUP($B$378,$4:$142,MATCH($P379&amp;"/"&amp;N$340,$2:$2,0),FALSE),""))))</f>
        <v>118107751</v>
      </c>
      <c r="O382" s="19">
        <f t="shared" ref="O382:O383" si="27">RATE(M$340-B$340,,-B382,M382)</f>
        <v>0.29099214312701421</v>
      </c>
      <c r="P382" s="22" t="s">
        <v>902</v>
      </c>
      <c r="Q382" s="10"/>
      <c r="R382" s="10"/>
      <c r="S382" s="10"/>
      <c r="T382" s="10"/>
      <c r="U382" s="10"/>
      <c r="V382" s="10"/>
      <c r="W382" s="10"/>
      <c r="X382" s="10"/>
      <c r="Y382" s="10"/>
      <c r="Z382" s="10"/>
      <c r="AA382" s="10"/>
      <c r="AB382" s="10"/>
      <c r="AC382" s="10"/>
      <c r="AD382" s="10"/>
      <c r="AE382" s="10"/>
      <c r="AF382" s="10"/>
      <c r="AG382" s="10"/>
      <c r="AH382" s="10"/>
      <c r="AI382" s="10"/>
      <c r="AJ382" s="10"/>
      <c r="AK382" s="10"/>
      <c r="AL382" s="10"/>
      <c r="AM382" s="10"/>
      <c r="AN382" s="10"/>
      <c r="AO382" s="10"/>
      <c r="AP382" s="10"/>
      <c r="AQ382" s="10"/>
      <c r="AR382" s="10"/>
      <c r="AS382" s="10"/>
      <c r="AT382" s="10"/>
      <c r="AU382" s="10"/>
      <c r="AV382" s="10"/>
      <c r="AW382" s="10"/>
      <c r="AX382" s="10"/>
      <c r="AY382" s="10"/>
      <c r="AZ382" s="10"/>
      <c r="BA382" s="10"/>
      <c r="BB382" s="10"/>
      <c r="BC382" s="10"/>
      <c r="BD382" s="10"/>
      <c r="BE382" s="10"/>
      <c r="BF382" s="10"/>
      <c r="BG382" s="10"/>
      <c r="BH382" s="10"/>
      <c r="BI382" s="10"/>
      <c r="BJ382" s="10"/>
      <c r="BK382" s="10"/>
      <c r="BL382" s="10"/>
      <c r="BM382" s="10"/>
      <c r="BN382" s="10"/>
      <c r="BO382" s="10"/>
      <c r="BP382" s="10"/>
      <c r="BQ382" s="10"/>
      <c r="BR382" s="10"/>
      <c r="BS382" s="10"/>
    </row>
    <row r="383" spans="1:71" ht="16.5" customHeight="1" x14ac:dyDescent="0.3">
      <c r="A383" s="10"/>
      <c r="B383" s="23">
        <f t="shared" ref="B383:N383" si="28">+B382/B$394</f>
        <v>5.1045106205950194E-2</v>
      </c>
      <c r="C383" s="23">
        <f t="shared" si="28"/>
        <v>0.54255331852704713</v>
      </c>
      <c r="D383" s="23">
        <f t="shared" si="28"/>
        <v>0.53887101196472276</v>
      </c>
      <c r="E383" s="23">
        <f t="shared" si="28"/>
        <v>0.44742959486055017</v>
      </c>
      <c r="F383" s="23">
        <f t="shared" si="28"/>
        <v>0.45327609825115106</v>
      </c>
      <c r="G383" s="23">
        <f t="shared" si="28"/>
        <v>0.32384071178566787</v>
      </c>
      <c r="H383" s="23">
        <f t="shared" si="28"/>
        <v>0.18889613063923399</v>
      </c>
      <c r="I383" s="23">
        <f t="shared" si="28"/>
        <v>0.3025006655348958</v>
      </c>
      <c r="J383" s="23">
        <f t="shared" si="28"/>
        <v>0.43340760321313099</v>
      </c>
      <c r="K383" s="23">
        <f t="shared" si="28"/>
        <v>0.39435277567063709</v>
      </c>
      <c r="L383" s="23">
        <f t="shared" si="28"/>
        <v>0.40219925228121761</v>
      </c>
      <c r="M383" s="23">
        <f t="shared" si="28"/>
        <v>0.37471164499170051</v>
      </c>
      <c r="N383" s="23">
        <f t="shared" si="28"/>
        <v>0.33382875621066932</v>
      </c>
      <c r="O383" s="19">
        <f t="shared" si="27"/>
        <v>0.19868181343162497</v>
      </c>
      <c r="P383" s="24" t="s">
        <v>903</v>
      </c>
      <c r="Q383" s="10"/>
      <c r="R383" s="10"/>
      <c r="S383" s="10"/>
      <c r="T383" s="10"/>
      <c r="U383" s="10"/>
      <c r="V383" s="10"/>
      <c r="W383" s="10"/>
      <c r="X383" s="10"/>
      <c r="Y383" s="10"/>
      <c r="Z383" s="10"/>
      <c r="AA383" s="10"/>
      <c r="AB383" s="10"/>
      <c r="AC383" s="10"/>
      <c r="AD383" s="10"/>
      <c r="AE383" s="10"/>
      <c r="AF383" s="10"/>
      <c r="AG383" s="10"/>
      <c r="AH383" s="10"/>
      <c r="AI383" s="10"/>
      <c r="AJ383" s="10"/>
      <c r="AK383" s="10"/>
      <c r="AL383" s="10"/>
      <c r="AM383" s="10"/>
      <c r="AN383" s="10"/>
      <c r="AO383" s="10"/>
      <c r="AP383" s="10"/>
      <c r="AQ383" s="10"/>
      <c r="AR383" s="10"/>
      <c r="AS383" s="10"/>
      <c r="AT383" s="10"/>
      <c r="AU383" s="10"/>
      <c r="AV383" s="10"/>
      <c r="AW383" s="10"/>
      <c r="AX383" s="10"/>
      <c r="AY383" s="10"/>
      <c r="AZ383" s="10"/>
      <c r="BA383" s="10"/>
      <c r="BB383" s="10"/>
      <c r="BC383" s="10"/>
      <c r="BD383" s="10"/>
      <c r="BE383" s="10"/>
      <c r="BF383" s="10"/>
      <c r="BG383" s="10"/>
      <c r="BH383" s="10"/>
      <c r="BI383" s="10"/>
      <c r="BJ383" s="10"/>
      <c r="BK383" s="10"/>
      <c r="BL383" s="10"/>
      <c r="BM383" s="10"/>
      <c r="BN383" s="10"/>
      <c r="BO383" s="10"/>
      <c r="BP383" s="10"/>
      <c r="BQ383" s="10"/>
      <c r="BR383" s="10"/>
      <c r="BS383" s="10"/>
    </row>
    <row r="384" spans="1:71" ht="16.5" customHeight="1" x14ac:dyDescent="0.3">
      <c r="A384" s="18"/>
      <c r="B384" s="178" t="s">
        <v>989</v>
      </c>
      <c r="C384" s="172"/>
      <c r="D384" s="172"/>
      <c r="E384" s="172"/>
      <c r="F384" s="172"/>
      <c r="G384" s="172"/>
      <c r="H384" s="172"/>
      <c r="I384" s="172"/>
      <c r="J384" s="172"/>
      <c r="K384" s="172"/>
      <c r="L384" s="172"/>
      <c r="M384" s="172"/>
      <c r="N384" s="173"/>
      <c r="O384" s="19"/>
      <c r="P384" s="12"/>
      <c r="Q384" s="10"/>
      <c r="R384" s="10"/>
      <c r="S384" s="10"/>
      <c r="T384" s="10"/>
      <c r="U384" s="10"/>
      <c r="V384" s="10"/>
      <c r="W384" s="10"/>
      <c r="X384" s="10"/>
      <c r="Y384" s="10"/>
      <c r="Z384" s="10"/>
      <c r="AA384" s="10"/>
      <c r="AB384" s="10"/>
      <c r="AC384" s="10"/>
      <c r="AD384" s="10"/>
      <c r="AE384" s="10"/>
      <c r="AF384" s="10"/>
      <c r="AG384" s="10"/>
      <c r="AH384" s="10"/>
      <c r="AI384" s="10"/>
      <c r="AJ384" s="10"/>
      <c r="AK384" s="10"/>
      <c r="AL384" s="10"/>
      <c r="AM384" s="10"/>
      <c r="AN384" s="10"/>
      <c r="AO384" s="10"/>
      <c r="AP384" s="10"/>
      <c r="AQ384" s="10"/>
      <c r="AR384" s="10"/>
      <c r="AS384" s="10"/>
      <c r="AT384" s="10"/>
      <c r="AU384" s="10"/>
      <c r="AV384" s="10"/>
      <c r="AW384" s="10"/>
      <c r="AX384" s="10"/>
      <c r="AY384" s="10"/>
      <c r="AZ384" s="10"/>
      <c r="BA384" s="10"/>
      <c r="BB384" s="10"/>
      <c r="BC384" s="10"/>
      <c r="BD384" s="10"/>
      <c r="BE384" s="10"/>
      <c r="BF384" s="10"/>
      <c r="BG384" s="10"/>
      <c r="BH384" s="10"/>
      <c r="BI384" s="10"/>
      <c r="BJ384" s="10"/>
      <c r="BK384" s="10"/>
      <c r="BL384" s="10"/>
      <c r="BM384" s="10"/>
      <c r="BN384" s="10"/>
      <c r="BO384" s="10"/>
      <c r="BP384" s="10"/>
      <c r="BQ384" s="10"/>
      <c r="BR384" s="10"/>
      <c r="BS384" s="10"/>
    </row>
    <row r="385" spans="1:71" ht="16.5" customHeight="1" x14ac:dyDescent="0.3">
      <c r="A385" s="10"/>
      <c r="B385" s="21">
        <f t="shared" ref="B385:N387" si="29">IFERROR(VLOOKUP($B$384,$4:$142,MATCH($P385&amp;"/"&amp;B$340,$2:$2,0),FALSE),"")</f>
        <v>106230165</v>
      </c>
      <c r="C385" s="21">
        <f t="shared" si="29"/>
        <v>98676057</v>
      </c>
      <c r="D385" s="21">
        <f t="shared" si="29"/>
        <v>86554183</v>
      </c>
      <c r="E385" s="21">
        <f t="shared" si="29"/>
        <v>66227223</v>
      </c>
      <c r="F385" s="21">
        <f t="shared" si="29"/>
        <v>51292899</v>
      </c>
      <c r="G385" s="21">
        <f t="shared" si="29"/>
        <v>64636626</v>
      </c>
      <c r="H385" s="21">
        <f t="shared" si="29"/>
        <v>80198880</v>
      </c>
      <c r="I385" s="21">
        <f t="shared" si="29"/>
        <v>90409649</v>
      </c>
      <c r="J385" s="21">
        <f t="shared" si="29"/>
        <v>153306126</v>
      </c>
      <c r="K385" s="21">
        <f t="shared" si="29"/>
        <v>247159373</v>
      </c>
      <c r="L385" s="21">
        <f t="shared" si="29"/>
        <v>252768587</v>
      </c>
      <c r="M385" s="21">
        <f t="shared" si="29"/>
        <v>250595292</v>
      </c>
      <c r="N385" s="21">
        <f t="shared" si="29"/>
        <v>319378060</v>
      </c>
      <c r="O385" s="19"/>
      <c r="P385" s="22" t="s">
        <v>899</v>
      </c>
      <c r="Q385" s="10"/>
      <c r="R385" s="10"/>
      <c r="S385" s="10"/>
      <c r="T385" s="10"/>
      <c r="U385" s="10"/>
      <c r="V385" s="10"/>
      <c r="W385" s="10"/>
      <c r="X385" s="10"/>
      <c r="Y385" s="10"/>
      <c r="Z385" s="10"/>
      <c r="AA385" s="10"/>
      <c r="AB385" s="10"/>
      <c r="AC385" s="10"/>
      <c r="AD385" s="10"/>
      <c r="AE385" s="10"/>
      <c r="AF385" s="10"/>
      <c r="AG385" s="10"/>
      <c r="AH385" s="10"/>
      <c r="AI385" s="10"/>
      <c r="AJ385" s="10"/>
      <c r="AK385" s="10"/>
      <c r="AL385" s="10"/>
      <c r="AM385" s="10"/>
      <c r="AN385" s="10"/>
      <c r="AO385" s="10"/>
      <c r="AP385" s="10"/>
      <c r="AQ385" s="10"/>
      <c r="AR385" s="10"/>
      <c r="AS385" s="10"/>
      <c r="AT385" s="10"/>
      <c r="AU385" s="10"/>
      <c r="AV385" s="10"/>
      <c r="AW385" s="10"/>
      <c r="AX385" s="10"/>
      <c r="AY385" s="10"/>
      <c r="AZ385" s="10"/>
      <c r="BA385" s="10"/>
      <c r="BB385" s="10"/>
      <c r="BC385" s="10"/>
      <c r="BD385" s="10"/>
      <c r="BE385" s="10"/>
      <c r="BF385" s="10"/>
      <c r="BG385" s="10"/>
      <c r="BH385" s="10"/>
      <c r="BI385" s="10"/>
      <c r="BJ385" s="10"/>
      <c r="BK385" s="10"/>
      <c r="BL385" s="10"/>
      <c r="BM385" s="10"/>
      <c r="BN385" s="10"/>
      <c r="BO385" s="10"/>
      <c r="BP385" s="10"/>
      <c r="BQ385" s="10"/>
      <c r="BR385" s="10"/>
      <c r="BS385" s="10"/>
    </row>
    <row r="386" spans="1:71" ht="16.5" customHeight="1" x14ac:dyDescent="0.3">
      <c r="A386" s="10"/>
      <c r="B386" s="21">
        <f t="shared" si="29"/>
        <v>104789376</v>
      </c>
      <c r="C386" s="21">
        <f t="shared" si="29"/>
        <v>95536353</v>
      </c>
      <c r="D386" s="21">
        <f t="shared" si="29"/>
        <v>80498540</v>
      </c>
      <c r="E386" s="21">
        <f t="shared" si="29"/>
        <v>62788225</v>
      </c>
      <c r="F386" s="21">
        <f t="shared" si="29"/>
        <v>49487708</v>
      </c>
      <c r="G386" s="21">
        <f t="shared" si="29"/>
        <v>67252083</v>
      </c>
      <c r="H386" s="21">
        <f t="shared" si="29"/>
        <v>83440477</v>
      </c>
      <c r="I386" s="21">
        <f t="shared" si="29"/>
        <v>93620735</v>
      </c>
      <c r="J386" s="21">
        <f t="shared" si="29"/>
        <v>231237064</v>
      </c>
      <c r="K386" s="21">
        <f t="shared" si="29"/>
        <v>249373333</v>
      </c>
      <c r="L386" s="21">
        <f t="shared" si="29"/>
        <v>249413076</v>
      </c>
      <c r="M386" s="21">
        <f t="shared" si="29"/>
        <v>249983944</v>
      </c>
      <c r="N386" s="21">
        <f t="shared" si="29"/>
        <v>316480877</v>
      </c>
      <c r="O386" s="19"/>
      <c r="P386" s="22" t="s">
        <v>900</v>
      </c>
      <c r="Q386" s="10"/>
      <c r="R386" s="10"/>
      <c r="S386" s="10"/>
      <c r="T386" s="10"/>
      <c r="U386" s="10"/>
      <c r="V386" s="10"/>
      <c r="W386" s="10"/>
      <c r="X386" s="10"/>
      <c r="Y386" s="10"/>
      <c r="Z386" s="10"/>
      <c r="AA386" s="10"/>
      <c r="AB386" s="10"/>
      <c r="AC386" s="10"/>
      <c r="AD386" s="10"/>
      <c r="AE386" s="10"/>
      <c r="AF386" s="10"/>
      <c r="AG386" s="10"/>
      <c r="AH386" s="10"/>
      <c r="AI386" s="10"/>
      <c r="AJ386" s="10"/>
      <c r="AK386" s="10"/>
      <c r="AL386" s="10"/>
      <c r="AM386" s="10"/>
      <c r="AN386" s="10"/>
      <c r="AO386" s="10"/>
      <c r="AP386" s="10"/>
      <c r="AQ386" s="10"/>
      <c r="AR386" s="10"/>
      <c r="AS386" s="10"/>
      <c r="AT386" s="10"/>
      <c r="AU386" s="10"/>
      <c r="AV386" s="10"/>
      <c r="AW386" s="10"/>
      <c r="AX386" s="10"/>
      <c r="AY386" s="10"/>
      <c r="AZ386" s="10"/>
      <c r="BA386" s="10"/>
      <c r="BB386" s="10"/>
      <c r="BC386" s="10"/>
      <c r="BD386" s="10"/>
      <c r="BE386" s="10"/>
      <c r="BF386" s="10"/>
      <c r="BG386" s="10"/>
      <c r="BH386" s="10"/>
      <c r="BI386" s="10"/>
      <c r="BJ386" s="10"/>
      <c r="BK386" s="10"/>
      <c r="BL386" s="10"/>
      <c r="BM386" s="10"/>
      <c r="BN386" s="10"/>
      <c r="BO386" s="10"/>
      <c r="BP386" s="10"/>
      <c r="BQ386" s="10"/>
      <c r="BR386" s="10"/>
      <c r="BS386" s="10"/>
    </row>
    <row r="387" spans="1:71" ht="16.5" customHeight="1" x14ac:dyDescent="0.3">
      <c r="A387" s="10"/>
      <c r="B387" s="21">
        <f t="shared" si="29"/>
        <v>103693600</v>
      </c>
      <c r="C387" s="21">
        <f t="shared" si="29"/>
        <v>93032125</v>
      </c>
      <c r="D387" s="21">
        <f t="shared" si="29"/>
        <v>76064700</v>
      </c>
      <c r="E387" s="21">
        <f t="shared" si="29"/>
        <v>59071753</v>
      </c>
      <c r="F387" s="21">
        <f t="shared" si="29"/>
        <v>47922094</v>
      </c>
      <c r="G387" s="21">
        <f t="shared" si="29"/>
        <v>70892037</v>
      </c>
      <c r="H387" s="21">
        <f t="shared" si="29"/>
        <v>85914288</v>
      </c>
      <c r="I387" s="21">
        <f t="shared" si="29"/>
        <v>97019391</v>
      </c>
      <c r="J387" s="21">
        <f t="shared" si="29"/>
        <v>237720512</v>
      </c>
      <c r="K387" s="21">
        <f t="shared" si="29"/>
        <v>249471039</v>
      </c>
      <c r="L387" s="21">
        <f t="shared" si="29"/>
        <v>258322996</v>
      </c>
      <c r="M387" s="21">
        <f t="shared" si="29"/>
        <v>245902766</v>
      </c>
      <c r="N387" s="21">
        <f t="shared" si="29"/>
        <v>311898183</v>
      </c>
      <c r="O387" s="19"/>
      <c r="P387" s="22" t="s">
        <v>901</v>
      </c>
      <c r="Q387" s="10"/>
      <c r="R387" s="10"/>
      <c r="S387" s="10"/>
      <c r="T387" s="10"/>
      <c r="U387" s="10"/>
      <c r="V387" s="10"/>
      <c r="W387" s="10"/>
      <c r="X387" s="10"/>
      <c r="Y387" s="10"/>
      <c r="Z387" s="10"/>
      <c r="AA387" s="10"/>
      <c r="AB387" s="10"/>
      <c r="AC387" s="10"/>
      <c r="AD387" s="10"/>
      <c r="AE387" s="10"/>
      <c r="AF387" s="10"/>
      <c r="AG387" s="10"/>
      <c r="AH387" s="10"/>
      <c r="AI387" s="10"/>
      <c r="AJ387" s="10"/>
      <c r="AK387" s="10"/>
      <c r="AL387" s="10"/>
      <c r="AM387" s="10"/>
      <c r="AN387" s="10"/>
      <c r="AO387" s="10"/>
      <c r="AP387" s="10"/>
      <c r="AQ387" s="10"/>
      <c r="AR387" s="10"/>
      <c r="AS387" s="10"/>
      <c r="AT387" s="10"/>
      <c r="AU387" s="10"/>
      <c r="AV387" s="10"/>
      <c r="AW387" s="10"/>
      <c r="AX387" s="10"/>
      <c r="AY387" s="10"/>
      <c r="AZ387" s="10"/>
      <c r="BA387" s="10"/>
      <c r="BB387" s="10"/>
      <c r="BC387" s="10"/>
      <c r="BD387" s="10"/>
      <c r="BE387" s="10"/>
      <c r="BF387" s="10"/>
      <c r="BG387" s="10"/>
      <c r="BH387" s="10"/>
      <c r="BI387" s="10"/>
      <c r="BJ387" s="10"/>
      <c r="BK387" s="10"/>
      <c r="BL387" s="10"/>
      <c r="BM387" s="10"/>
      <c r="BN387" s="10"/>
      <c r="BO387" s="10"/>
      <c r="BP387" s="10"/>
      <c r="BQ387" s="10"/>
      <c r="BR387" s="10"/>
      <c r="BS387" s="10"/>
    </row>
    <row r="388" spans="1:71" ht="16.5" customHeight="1" x14ac:dyDescent="0.3">
      <c r="A388" s="10"/>
      <c r="B388" s="21">
        <f t="shared" ref="B388:M388" si="30">IFERROR(VLOOKUP($B$384,$4:$142,MATCH($P388&amp;"/"&amp;B$340,$2:$2,0),FALSE),"")</f>
        <v>101122968</v>
      </c>
      <c r="C388" s="21">
        <f t="shared" si="30"/>
        <v>91454343</v>
      </c>
      <c r="D388" s="21">
        <f t="shared" si="30"/>
        <v>71554479</v>
      </c>
      <c r="E388" s="21">
        <f t="shared" si="30"/>
        <v>53494459.460000001</v>
      </c>
      <c r="F388" s="21">
        <f t="shared" si="30"/>
        <v>62864488.511</v>
      </c>
      <c r="G388" s="21">
        <f t="shared" si="30"/>
        <v>77060828.765000001</v>
      </c>
      <c r="H388" s="21">
        <f t="shared" si="30"/>
        <v>87224051.722000003</v>
      </c>
      <c r="I388" s="21">
        <f t="shared" si="30"/>
        <v>143754403.76699999</v>
      </c>
      <c r="J388" s="21">
        <f t="shared" si="30"/>
        <v>243771011.77000001</v>
      </c>
      <c r="K388" s="21">
        <f t="shared" si="30"/>
        <v>249226494.40700001</v>
      </c>
      <c r="L388" s="21">
        <f t="shared" si="30"/>
        <v>255600312.34999999</v>
      </c>
      <c r="M388" s="21">
        <f t="shared" si="30"/>
        <v>242526970.24000001</v>
      </c>
      <c r="N388" s="21">
        <f>IFERROR(VLOOKUP($B$384,$4:$142,MATCH($P388&amp;"/"&amp;N$340,$2:$2,0),FALSE),IFERROR(VLOOKUP($B$384,$4:$142,MATCH($P387&amp;"/"&amp;N$340,$2:$2,0),FALSE),IFERROR(VLOOKUP($B$384,$4:$142,MATCH($P386&amp;"/"&amp;N$340,$2:$2,0),FALSE),IFERROR(VLOOKUP($B$384,$4:$142,MATCH($P385&amp;"/"&amp;N$340,$2:$2,0),FALSE),""))))</f>
        <v>311898183</v>
      </c>
      <c r="O388" s="19">
        <f t="shared" ref="O388:O389" si="31">RATE(M$340-B$340,,-B388,M388)</f>
        <v>8.2772691548197996E-2</v>
      </c>
      <c r="P388" s="22" t="s">
        <v>902</v>
      </c>
      <c r="Q388" s="10"/>
      <c r="R388" s="10"/>
      <c r="S388" s="10"/>
      <c r="T388" s="10"/>
      <c r="U388" s="10"/>
      <c r="V388" s="10"/>
      <c r="W388" s="10"/>
      <c r="X388" s="10"/>
      <c r="Y388" s="10"/>
      <c r="Z388" s="10"/>
      <c r="AA388" s="10"/>
      <c r="AB388" s="10"/>
      <c r="AC388" s="10"/>
      <c r="AD388" s="10"/>
      <c r="AE388" s="10"/>
      <c r="AF388" s="10"/>
      <c r="AG388" s="10"/>
      <c r="AH388" s="10"/>
      <c r="AI388" s="10"/>
      <c r="AJ388" s="10"/>
      <c r="AK388" s="10"/>
      <c r="AL388" s="10"/>
      <c r="AM388" s="10"/>
      <c r="AN388" s="10"/>
      <c r="AO388" s="10"/>
      <c r="AP388" s="10"/>
      <c r="AQ388" s="10"/>
      <c r="AR388" s="10"/>
      <c r="AS388" s="10"/>
      <c r="AT388" s="10"/>
      <c r="AU388" s="10"/>
      <c r="AV388" s="10"/>
      <c r="AW388" s="10"/>
      <c r="AX388" s="10"/>
      <c r="AY388" s="10"/>
      <c r="AZ388" s="10"/>
      <c r="BA388" s="10"/>
      <c r="BB388" s="10"/>
      <c r="BC388" s="10"/>
      <c r="BD388" s="10"/>
      <c r="BE388" s="10"/>
      <c r="BF388" s="10"/>
      <c r="BG388" s="10"/>
      <c r="BH388" s="10"/>
      <c r="BI388" s="10"/>
      <c r="BJ388" s="10"/>
      <c r="BK388" s="10"/>
      <c r="BL388" s="10"/>
      <c r="BM388" s="10"/>
      <c r="BN388" s="10"/>
      <c r="BO388" s="10"/>
      <c r="BP388" s="10"/>
      <c r="BQ388" s="10"/>
      <c r="BR388" s="10"/>
      <c r="BS388" s="10"/>
    </row>
    <row r="389" spans="1:71" ht="16.5" customHeight="1" x14ac:dyDescent="0.3">
      <c r="A389" s="26"/>
      <c r="B389" s="23">
        <f t="shared" ref="B389:N389" si="32">+B388/B$394</f>
        <v>0.78952178565285991</v>
      </c>
      <c r="C389" s="23">
        <f t="shared" si="32"/>
        <v>0.73148420455070351</v>
      </c>
      <c r="D389" s="23">
        <f t="shared" si="32"/>
        <v>0.73421274372144008</v>
      </c>
      <c r="E389" s="23">
        <f t="shared" si="32"/>
        <v>0.61720351003157403</v>
      </c>
      <c r="F389" s="23">
        <f t="shared" si="32"/>
        <v>0.62261857740730908</v>
      </c>
      <c r="G389" s="23">
        <f t="shared" si="32"/>
        <v>0.68788520550831245</v>
      </c>
      <c r="H389" s="23">
        <f t="shared" si="32"/>
        <v>0.69033370045422215</v>
      </c>
      <c r="I389" s="23">
        <f t="shared" si="32"/>
        <v>0.79089676947281151</v>
      </c>
      <c r="J389" s="23">
        <f t="shared" si="32"/>
        <v>0.88428447699591983</v>
      </c>
      <c r="K389" s="23">
        <f t="shared" si="32"/>
        <v>0.87735000401302787</v>
      </c>
      <c r="L389" s="23">
        <f t="shared" si="32"/>
        <v>0.87984828190287778</v>
      </c>
      <c r="M389" s="23">
        <f t="shared" si="32"/>
        <v>0.8372551716704324</v>
      </c>
      <c r="N389" s="23">
        <f t="shared" si="32"/>
        <v>0.88157281477028315</v>
      </c>
      <c r="O389" s="19">
        <f t="shared" si="31"/>
        <v>5.3507609211720132E-3</v>
      </c>
      <c r="P389" s="24" t="s">
        <v>903</v>
      </c>
      <c r="Q389" s="10"/>
      <c r="R389" s="10"/>
      <c r="S389" s="10"/>
      <c r="T389" s="10"/>
      <c r="U389" s="10"/>
      <c r="V389" s="10"/>
      <c r="W389" s="10"/>
      <c r="X389" s="10"/>
      <c r="Y389" s="10"/>
      <c r="Z389" s="10"/>
      <c r="AA389" s="10"/>
      <c r="AB389" s="10"/>
      <c r="AC389" s="10"/>
      <c r="AD389" s="10"/>
      <c r="AE389" s="10"/>
      <c r="AF389" s="10"/>
      <c r="AG389" s="10"/>
      <c r="AH389" s="10"/>
      <c r="AI389" s="10"/>
      <c r="AJ389" s="10"/>
      <c r="AK389" s="10"/>
      <c r="AL389" s="10"/>
      <c r="AM389" s="10"/>
      <c r="AN389" s="10"/>
      <c r="AO389" s="10"/>
      <c r="AP389" s="10"/>
      <c r="AQ389" s="10"/>
      <c r="AR389" s="10"/>
      <c r="AS389" s="10"/>
      <c r="AT389" s="10"/>
      <c r="AU389" s="10"/>
      <c r="AV389" s="10"/>
      <c r="AW389" s="10"/>
      <c r="AX389" s="10"/>
      <c r="AY389" s="10"/>
      <c r="AZ389" s="10"/>
      <c r="BA389" s="10"/>
      <c r="BB389" s="10"/>
      <c r="BC389" s="10"/>
      <c r="BD389" s="10"/>
      <c r="BE389" s="10"/>
      <c r="BF389" s="10"/>
      <c r="BG389" s="10"/>
      <c r="BH389" s="10"/>
      <c r="BI389" s="10"/>
      <c r="BJ389" s="10"/>
      <c r="BK389" s="10"/>
      <c r="BL389" s="10"/>
      <c r="BM389" s="10"/>
      <c r="BN389" s="10"/>
      <c r="BO389" s="10"/>
      <c r="BP389" s="10"/>
      <c r="BQ389" s="10"/>
      <c r="BR389" s="10"/>
      <c r="BS389" s="10"/>
    </row>
    <row r="390" spans="1:71" ht="16.5" customHeight="1" x14ac:dyDescent="0.3">
      <c r="A390" s="10"/>
      <c r="B390" s="179" t="s">
        <v>796</v>
      </c>
      <c r="C390" s="172"/>
      <c r="D390" s="172"/>
      <c r="E390" s="172"/>
      <c r="F390" s="172"/>
      <c r="G390" s="172"/>
      <c r="H390" s="172"/>
      <c r="I390" s="172"/>
      <c r="J390" s="172"/>
      <c r="K390" s="172"/>
      <c r="L390" s="172"/>
      <c r="M390" s="172"/>
      <c r="N390" s="173"/>
      <c r="O390" s="19"/>
      <c r="P390" s="12"/>
      <c r="Q390" s="10"/>
      <c r="R390" s="10"/>
      <c r="S390" s="10"/>
      <c r="T390" s="10"/>
      <c r="U390" s="10"/>
      <c r="V390" s="10"/>
      <c r="W390" s="10"/>
      <c r="X390" s="10"/>
      <c r="Y390" s="10"/>
      <c r="Z390" s="10"/>
      <c r="AA390" s="10"/>
      <c r="AB390" s="10"/>
      <c r="AC390" s="10"/>
      <c r="AD390" s="10"/>
      <c r="AE390" s="10"/>
      <c r="AF390" s="10"/>
      <c r="AG390" s="10"/>
      <c r="AH390" s="10"/>
      <c r="AI390" s="10"/>
      <c r="AJ390" s="10"/>
      <c r="AK390" s="10"/>
      <c r="AL390" s="10"/>
      <c r="AM390" s="10"/>
      <c r="AN390" s="10"/>
      <c r="AO390" s="10"/>
      <c r="AP390" s="10"/>
      <c r="AQ390" s="10"/>
      <c r="AR390" s="10"/>
      <c r="AS390" s="10"/>
      <c r="AT390" s="10"/>
      <c r="AU390" s="10"/>
      <c r="AV390" s="10"/>
      <c r="AW390" s="10"/>
      <c r="AX390" s="10"/>
      <c r="AY390" s="10"/>
      <c r="AZ390" s="10"/>
      <c r="BA390" s="10"/>
      <c r="BB390" s="10"/>
      <c r="BC390" s="10"/>
      <c r="BD390" s="10"/>
      <c r="BE390" s="10"/>
      <c r="BF390" s="10"/>
      <c r="BG390" s="10"/>
      <c r="BH390" s="10"/>
      <c r="BI390" s="10"/>
      <c r="BJ390" s="10"/>
      <c r="BK390" s="10"/>
      <c r="BL390" s="10"/>
      <c r="BM390" s="10"/>
      <c r="BN390" s="10"/>
      <c r="BO390" s="10"/>
      <c r="BP390" s="10"/>
      <c r="BQ390" s="10"/>
      <c r="BR390" s="10"/>
      <c r="BS390" s="10"/>
    </row>
    <row r="391" spans="1:71" ht="16.5" customHeight="1" x14ac:dyDescent="0.3">
      <c r="A391" s="10"/>
      <c r="B391" s="21">
        <f t="shared" ref="B391:N393" si="33">IFERROR(VLOOKUP($B$390,$4:$142,MATCH($P391&amp;"/"&amp;B$340,$2:$2,0),FALSE),"")</f>
        <v>132680472</v>
      </c>
      <c r="C391" s="21">
        <f t="shared" si="33"/>
        <v>137644241</v>
      </c>
      <c r="D391" s="21">
        <f t="shared" si="33"/>
        <v>132653066</v>
      </c>
      <c r="E391" s="21">
        <f t="shared" si="33"/>
        <v>107984472</v>
      </c>
      <c r="F391" s="21">
        <f t="shared" si="33"/>
        <v>98238504</v>
      </c>
      <c r="G391" s="21">
        <f t="shared" si="33"/>
        <v>116169497</v>
      </c>
      <c r="H391" s="21">
        <f t="shared" si="33"/>
        <v>115870137</v>
      </c>
      <c r="I391" s="21">
        <f t="shared" si="33"/>
        <v>138795265</v>
      </c>
      <c r="J391" s="21">
        <f t="shared" si="33"/>
        <v>193570101</v>
      </c>
      <c r="K391" s="21">
        <f t="shared" si="33"/>
        <v>279146720</v>
      </c>
      <c r="L391" s="21">
        <f t="shared" si="33"/>
        <v>286785132</v>
      </c>
      <c r="M391" s="21">
        <f t="shared" si="33"/>
        <v>296633567</v>
      </c>
      <c r="N391" s="21">
        <f t="shared" si="33"/>
        <v>374715388</v>
      </c>
      <c r="O391" s="19"/>
      <c r="P391" s="22" t="s">
        <v>899</v>
      </c>
      <c r="Q391" s="10"/>
      <c r="R391" s="10"/>
      <c r="S391" s="10"/>
      <c r="T391" s="10"/>
      <c r="U391" s="10"/>
      <c r="V391" s="10"/>
      <c r="W391" s="10"/>
      <c r="X391" s="10"/>
      <c r="Y391" s="10"/>
      <c r="Z391" s="10"/>
      <c r="AA391" s="10"/>
      <c r="AB391" s="10"/>
      <c r="AC391" s="10"/>
      <c r="AD391" s="10"/>
      <c r="AE391" s="10"/>
      <c r="AF391" s="10"/>
      <c r="AG391" s="10"/>
      <c r="AH391" s="10"/>
      <c r="AI391" s="10"/>
      <c r="AJ391" s="10"/>
      <c r="AK391" s="10"/>
      <c r="AL391" s="10"/>
      <c r="AM391" s="10"/>
      <c r="AN391" s="10"/>
      <c r="AO391" s="10"/>
      <c r="AP391" s="10"/>
      <c r="AQ391" s="10"/>
      <c r="AR391" s="10"/>
      <c r="AS391" s="10"/>
      <c r="AT391" s="10"/>
      <c r="AU391" s="10"/>
      <c r="AV391" s="10"/>
      <c r="AW391" s="10"/>
      <c r="AX391" s="10"/>
      <c r="AY391" s="10"/>
      <c r="AZ391" s="10"/>
      <c r="BA391" s="10"/>
      <c r="BB391" s="10"/>
      <c r="BC391" s="10"/>
      <c r="BD391" s="10"/>
      <c r="BE391" s="10"/>
      <c r="BF391" s="10"/>
      <c r="BG391" s="10"/>
      <c r="BH391" s="10"/>
      <c r="BI391" s="10"/>
      <c r="BJ391" s="10"/>
      <c r="BK391" s="10"/>
      <c r="BL391" s="10"/>
      <c r="BM391" s="10"/>
      <c r="BN391" s="10"/>
      <c r="BO391" s="10"/>
      <c r="BP391" s="10"/>
      <c r="BQ391" s="10"/>
      <c r="BR391" s="10"/>
      <c r="BS391" s="10"/>
    </row>
    <row r="392" spans="1:71" ht="16.5" customHeight="1" x14ac:dyDescent="0.3">
      <c r="A392" s="10"/>
      <c r="B392" s="21">
        <f t="shared" si="33"/>
        <v>128951688</v>
      </c>
      <c r="C392" s="21">
        <f t="shared" si="33"/>
        <v>131698054</v>
      </c>
      <c r="D392" s="21">
        <f t="shared" si="33"/>
        <v>113497129</v>
      </c>
      <c r="E392" s="21">
        <f t="shared" si="33"/>
        <v>103430798</v>
      </c>
      <c r="F392" s="21">
        <f t="shared" si="33"/>
        <v>96163407</v>
      </c>
      <c r="G392" s="21">
        <f t="shared" si="33"/>
        <v>108563023</v>
      </c>
      <c r="H392" s="21">
        <f t="shared" si="33"/>
        <v>130442684</v>
      </c>
      <c r="I392" s="21">
        <f t="shared" si="33"/>
        <v>130735323</v>
      </c>
      <c r="J392" s="21">
        <f t="shared" si="33"/>
        <v>270723624</v>
      </c>
      <c r="K392" s="21">
        <f t="shared" si="33"/>
        <v>281350417</v>
      </c>
      <c r="L392" s="21">
        <f t="shared" si="33"/>
        <v>282764950</v>
      </c>
      <c r="M392" s="21">
        <f t="shared" si="33"/>
        <v>287607414</v>
      </c>
      <c r="N392" s="21">
        <f t="shared" si="33"/>
        <v>368074033</v>
      </c>
      <c r="O392" s="19"/>
      <c r="P392" s="22" t="s">
        <v>900</v>
      </c>
      <c r="Q392" s="10"/>
      <c r="R392" s="10"/>
      <c r="S392" s="10"/>
      <c r="T392" s="10"/>
      <c r="U392" s="10"/>
      <c r="V392" s="10"/>
      <c r="W392" s="10"/>
      <c r="X392" s="10"/>
      <c r="Y392" s="10"/>
      <c r="Z392" s="10"/>
      <c r="AA392" s="10"/>
      <c r="AB392" s="10"/>
      <c r="AC392" s="10"/>
      <c r="AD392" s="10"/>
      <c r="AE392" s="10"/>
      <c r="AF392" s="10"/>
      <c r="AG392" s="10"/>
      <c r="AH392" s="10"/>
      <c r="AI392" s="10"/>
      <c r="AJ392" s="10"/>
      <c r="AK392" s="10"/>
      <c r="AL392" s="10"/>
      <c r="AM392" s="10"/>
      <c r="AN392" s="10"/>
      <c r="AO392" s="10"/>
      <c r="AP392" s="10"/>
      <c r="AQ392" s="10"/>
      <c r="AR392" s="10"/>
      <c r="AS392" s="10"/>
      <c r="AT392" s="10"/>
      <c r="AU392" s="10"/>
      <c r="AV392" s="10"/>
      <c r="AW392" s="10"/>
      <c r="AX392" s="10"/>
      <c r="AY392" s="10"/>
      <c r="AZ392" s="10"/>
      <c r="BA392" s="10"/>
      <c r="BB392" s="10"/>
      <c r="BC392" s="10"/>
      <c r="BD392" s="10"/>
      <c r="BE392" s="10"/>
      <c r="BF392" s="10"/>
      <c r="BG392" s="10"/>
      <c r="BH392" s="10"/>
      <c r="BI392" s="10"/>
      <c r="BJ392" s="10"/>
      <c r="BK392" s="10"/>
      <c r="BL392" s="10"/>
      <c r="BM392" s="10"/>
      <c r="BN392" s="10"/>
      <c r="BO392" s="10"/>
      <c r="BP392" s="10"/>
      <c r="BQ392" s="10"/>
      <c r="BR392" s="10"/>
      <c r="BS392" s="10"/>
    </row>
    <row r="393" spans="1:71" ht="16.5" customHeight="1" x14ac:dyDescent="0.3">
      <c r="A393" s="10"/>
      <c r="B393" s="21">
        <f t="shared" si="33"/>
        <v>127227370</v>
      </c>
      <c r="C393" s="21">
        <f t="shared" si="33"/>
        <v>123679472</v>
      </c>
      <c r="D393" s="21">
        <f t="shared" si="33"/>
        <v>109907730</v>
      </c>
      <c r="E393" s="21">
        <f t="shared" si="33"/>
        <v>94872373</v>
      </c>
      <c r="F393" s="21">
        <f t="shared" si="33"/>
        <v>85864900</v>
      </c>
      <c r="G393" s="21">
        <f t="shared" si="33"/>
        <v>101631195</v>
      </c>
      <c r="H393" s="21">
        <f t="shared" si="33"/>
        <v>121249605</v>
      </c>
      <c r="I393" s="21">
        <f t="shared" si="33"/>
        <v>130767050</v>
      </c>
      <c r="J393" s="21">
        <f t="shared" si="33"/>
        <v>271502676</v>
      </c>
      <c r="K393" s="21">
        <f t="shared" si="33"/>
        <v>279730933</v>
      </c>
      <c r="L393" s="21">
        <f t="shared" si="33"/>
        <v>291391509</v>
      </c>
      <c r="M393" s="21">
        <f t="shared" si="33"/>
        <v>283593134</v>
      </c>
      <c r="N393" s="21">
        <f t="shared" si="33"/>
        <v>353797415</v>
      </c>
      <c r="O393" s="19"/>
      <c r="P393" s="22" t="s">
        <v>901</v>
      </c>
      <c r="Q393" s="10"/>
      <c r="R393" s="10"/>
      <c r="S393" s="10"/>
      <c r="T393" s="10"/>
      <c r="U393" s="10"/>
      <c r="V393" s="10"/>
      <c r="W393" s="10"/>
      <c r="X393" s="10"/>
      <c r="Y393" s="10"/>
      <c r="Z393" s="10"/>
      <c r="AA393" s="10"/>
      <c r="AB393" s="10"/>
      <c r="AC393" s="10"/>
      <c r="AD393" s="10"/>
      <c r="AE393" s="10"/>
      <c r="AF393" s="10"/>
      <c r="AG393" s="10"/>
      <c r="AH393" s="10"/>
      <c r="AI393" s="10"/>
      <c r="AJ393" s="10"/>
      <c r="AK393" s="10"/>
      <c r="AL393" s="10"/>
      <c r="AM393" s="10"/>
      <c r="AN393" s="10"/>
      <c r="AO393" s="10"/>
      <c r="AP393" s="10"/>
      <c r="AQ393" s="10"/>
      <c r="AR393" s="10"/>
      <c r="AS393" s="10"/>
      <c r="AT393" s="10"/>
      <c r="AU393" s="10"/>
      <c r="AV393" s="10"/>
      <c r="AW393" s="10"/>
      <c r="AX393" s="10"/>
      <c r="AY393" s="10"/>
      <c r="AZ393" s="10"/>
      <c r="BA393" s="10"/>
      <c r="BB393" s="10"/>
      <c r="BC393" s="10"/>
      <c r="BD393" s="10"/>
      <c r="BE393" s="10"/>
      <c r="BF393" s="10"/>
      <c r="BG393" s="10"/>
      <c r="BH393" s="10"/>
      <c r="BI393" s="10"/>
      <c r="BJ393" s="10"/>
      <c r="BK393" s="10"/>
      <c r="BL393" s="10"/>
      <c r="BM393" s="10"/>
      <c r="BN393" s="10"/>
      <c r="BO393" s="10"/>
      <c r="BP393" s="10"/>
      <c r="BQ393" s="10"/>
      <c r="BR393" s="10"/>
      <c r="BS393" s="10"/>
    </row>
    <row r="394" spans="1:71" ht="16.5" customHeight="1" x14ac:dyDescent="0.3">
      <c r="A394" s="10"/>
      <c r="B394" s="21">
        <f t="shared" ref="B394:M394" si="34">IFERROR(VLOOKUP($B$390,$4:$142,MATCH($P394&amp;"/"&amp;B$340,$2:$2,0),FALSE),"")</f>
        <v>128081289</v>
      </c>
      <c r="C394" s="21">
        <f t="shared" si="34"/>
        <v>125025725</v>
      </c>
      <c r="D394" s="21">
        <f t="shared" si="34"/>
        <v>97457419</v>
      </c>
      <c r="E394" s="21">
        <f t="shared" si="34"/>
        <v>86672318.920000002</v>
      </c>
      <c r="F394" s="21">
        <f t="shared" si="34"/>
        <v>100967897.18799999</v>
      </c>
      <c r="G394" s="21">
        <f t="shared" si="34"/>
        <v>112025710.31900001</v>
      </c>
      <c r="H394" s="21">
        <f t="shared" si="34"/>
        <v>126350563.017</v>
      </c>
      <c r="I394" s="21">
        <f t="shared" si="34"/>
        <v>181761273.17199999</v>
      </c>
      <c r="J394" s="21">
        <f t="shared" si="34"/>
        <v>275670350.56199998</v>
      </c>
      <c r="K394" s="21">
        <f t="shared" si="34"/>
        <v>284067354.26800001</v>
      </c>
      <c r="L394" s="21">
        <f t="shared" si="34"/>
        <v>290504985.47000003</v>
      </c>
      <c r="M394" s="21">
        <f t="shared" si="34"/>
        <v>289669121.72799999</v>
      </c>
      <c r="N394" s="21">
        <f>IFERROR(VLOOKUP($B$390,$4:$142,MATCH($P394&amp;"/"&amp;N$340,$2:$2,0),FALSE),IFERROR(VLOOKUP($B$390,$4:$142,MATCH($P393&amp;"/"&amp;N$340,$2:$2,0),FALSE),IFERROR(VLOOKUP($B$390,$4:$142,MATCH($P392&amp;"/"&amp;N$340,$2:$2,0),FALSE),IFERROR(VLOOKUP($B$390,$4:$142,MATCH($P391&amp;"/"&amp;N$340,$2:$2,0),FALSE),""))))</f>
        <v>353797415</v>
      </c>
      <c r="O394" s="19">
        <f>RATE(M$340-B$340,,-B394,M394)</f>
        <v>7.7009869228217162E-2</v>
      </c>
      <c r="P394" s="22" t="s">
        <v>902</v>
      </c>
      <c r="Q394" s="10"/>
      <c r="R394" s="10"/>
      <c r="S394" s="10"/>
      <c r="T394" s="10"/>
      <c r="U394" s="10"/>
      <c r="V394" s="10"/>
      <c r="W394" s="10"/>
      <c r="X394" s="10"/>
      <c r="Y394" s="10"/>
      <c r="Z394" s="10"/>
      <c r="AA394" s="10"/>
      <c r="AB394" s="10"/>
      <c r="AC394" s="10"/>
      <c r="AD394" s="10"/>
      <c r="AE394" s="10"/>
      <c r="AF394" s="10"/>
      <c r="AG394" s="10"/>
      <c r="AH394" s="10"/>
      <c r="AI394" s="10"/>
      <c r="AJ394" s="10"/>
      <c r="AK394" s="10"/>
      <c r="AL394" s="10"/>
      <c r="AM394" s="10"/>
      <c r="AN394" s="10"/>
      <c r="AO394" s="10"/>
      <c r="AP394" s="10"/>
      <c r="AQ394" s="10"/>
      <c r="AR394" s="10"/>
      <c r="AS394" s="10"/>
      <c r="AT394" s="10"/>
      <c r="AU394" s="10"/>
      <c r="AV394" s="10"/>
      <c r="AW394" s="10"/>
      <c r="AX394" s="10"/>
      <c r="AY394" s="10"/>
      <c r="AZ394" s="10"/>
      <c r="BA394" s="10"/>
      <c r="BB394" s="10"/>
      <c r="BC394" s="10"/>
      <c r="BD394" s="10"/>
      <c r="BE394" s="10"/>
      <c r="BF394" s="10"/>
      <c r="BG394" s="10"/>
      <c r="BH394" s="10"/>
      <c r="BI394" s="10"/>
      <c r="BJ394" s="10"/>
      <c r="BK394" s="10"/>
      <c r="BL394" s="10"/>
      <c r="BM394" s="10"/>
      <c r="BN394" s="10"/>
      <c r="BO394" s="10"/>
      <c r="BP394" s="10"/>
      <c r="BQ394" s="10"/>
      <c r="BR394" s="10"/>
      <c r="BS394" s="10"/>
    </row>
    <row r="395" spans="1:71" ht="16.5" customHeight="1" x14ac:dyDescent="0.3">
      <c r="A395" s="10"/>
      <c r="B395" s="166" t="s">
        <v>797</v>
      </c>
      <c r="C395" s="158"/>
      <c r="D395" s="158"/>
      <c r="E395" s="158"/>
      <c r="F395" s="158"/>
      <c r="G395" s="158"/>
      <c r="H395" s="158"/>
      <c r="I395" s="158"/>
      <c r="J395" s="158"/>
      <c r="K395" s="158"/>
      <c r="L395" s="158"/>
      <c r="M395" s="158"/>
      <c r="N395" s="159"/>
      <c r="O395" s="10"/>
      <c r="P395" s="10"/>
      <c r="Q395" s="10"/>
      <c r="R395" s="10"/>
      <c r="S395" s="10"/>
      <c r="T395" s="10"/>
      <c r="U395" s="10"/>
      <c r="V395" s="10"/>
      <c r="W395" s="10"/>
      <c r="X395" s="10"/>
      <c r="Y395" s="10"/>
      <c r="Z395" s="10"/>
      <c r="AA395" s="10"/>
      <c r="AB395" s="10"/>
      <c r="AC395" s="10"/>
      <c r="AD395" s="10"/>
      <c r="AE395" s="10"/>
      <c r="AF395" s="10"/>
      <c r="AG395" s="10"/>
      <c r="AH395" s="10"/>
      <c r="AI395" s="10"/>
      <c r="AJ395" s="10"/>
      <c r="AK395" s="10"/>
      <c r="AL395" s="10"/>
      <c r="AM395" s="10"/>
      <c r="AN395" s="10"/>
      <c r="AO395" s="10"/>
      <c r="AP395" s="10"/>
      <c r="AQ395" s="10"/>
      <c r="AR395" s="10"/>
      <c r="AS395" s="10"/>
      <c r="AT395" s="10"/>
      <c r="AU395" s="10"/>
      <c r="AV395" s="10"/>
      <c r="AW395" s="10"/>
      <c r="AX395" s="10"/>
      <c r="AY395" s="10"/>
      <c r="AZ395" s="10"/>
      <c r="BA395" s="10"/>
      <c r="BB395" s="10"/>
      <c r="BC395" s="10"/>
      <c r="BD395" s="10"/>
      <c r="BE395" s="10"/>
      <c r="BF395" s="10"/>
      <c r="BG395" s="10"/>
      <c r="BH395" s="10"/>
      <c r="BI395" s="10"/>
      <c r="BJ395" s="10"/>
      <c r="BK395" s="10"/>
      <c r="BL395" s="10"/>
      <c r="BM395" s="10"/>
      <c r="BN395" s="10"/>
      <c r="BO395" s="10"/>
      <c r="BP395" s="10"/>
      <c r="BQ395" s="10"/>
      <c r="BR395" s="10"/>
      <c r="BS395" s="10"/>
    </row>
    <row r="396" spans="1:71" ht="16.5" customHeight="1" x14ac:dyDescent="0.3">
      <c r="A396" s="10"/>
      <c r="B396" s="167" t="s">
        <v>991</v>
      </c>
      <c r="C396" s="158"/>
      <c r="D396" s="158"/>
      <c r="E396" s="158"/>
      <c r="F396" s="158"/>
      <c r="G396" s="158"/>
      <c r="H396" s="158"/>
      <c r="I396" s="158"/>
      <c r="J396" s="158"/>
      <c r="K396" s="158"/>
      <c r="L396" s="158"/>
      <c r="M396" s="158"/>
      <c r="N396" s="159"/>
      <c r="O396" s="19"/>
      <c r="P396" s="12"/>
      <c r="Q396" s="10"/>
      <c r="R396" s="10"/>
      <c r="S396" s="10"/>
      <c r="T396" s="10"/>
      <c r="U396" s="10"/>
      <c r="V396" s="10"/>
      <c r="W396" s="10"/>
      <c r="X396" s="10"/>
      <c r="Y396" s="10"/>
      <c r="Z396" s="10"/>
      <c r="AA396" s="10"/>
      <c r="AB396" s="10"/>
      <c r="AC396" s="10"/>
      <c r="AD396" s="10"/>
      <c r="AE396" s="10"/>
      <c r="AF396" s="10"/>
      <c r="AG396" s="10"/>
      <c r="AH396" s="10"/>
      <c r="AI396" s="10"/>
      <c r="AJ396" s="10"/>
      <c r="AK396" s="10"/>
      <c r="AL396" s="10"/>
      <c r="AM396" s="10"/>
      <c r="AN396" s="10"/>
      <c r="AO396" s="10"/>
      <c r="AP396" s="10"/>
      <c r="AQ396" s="10"/>
      <c r="AR396" s="10"/>
      <c r="AS396" s="10"/>
      <c r="AT396" s="10"/>
      <c r="AU396" s="10"/>
      <c r="AV396" s="10"/>
      <c r="AW396" s="10"/>
      <c r="AX396" s="10"/>
      <c r="AY396" s="10"/>
      <c r="AZ396" s="10"/>
      <c r="BA396" s="10"/>
      <c r="BB396" s="10"/>
      <c r="BC396" s="10"/>
      <c r="BD396" s="10"/>
      <c r="BE396" s="10"/>
      <c r="BF396" s="10"/>
      <c r="BG396" s="10"/>
      <c r="BH396" s="10"/>
      <c r="BI396" s="10"/>
      <c r="BJ396" s="10"/>
      <c r="BK396" s="10"/>
      <c r="BL396" s="10"/>
      <c r="BM396" s="10"/>
      <c r="BN396" s="10"/>
      <c r="BO396" s="10"/>
      <c r="BP396" s="10"/>
      <c r="BQ396" s="10"/>
      <c r="BR396" s="10"/>
      <c r="BS396" s="10"/>
    </row>
    <row r="397" spans="1:71" ht="16.5" customHeight="1" x14ac:dyDescent="0.3">
      <c r="A397" s="10"/>
      <c r="B397" s="21">
        <f t="shared" ref="B397:N399" si="35">IFERROR(VLOOKUP($B$396,$4:$142,MATCH($P397&amp;"/"&amp;B$340,$2:$2,0),FALSE),"")</f>
        <v>4155578</v>
      </c>
      <c r="C397" s="21">
        <f t="shared" si="35"/>
        <v>3825637</v>
      </c>
      <c r="D397" s="21">
        <f t="shared" si="35"/>
        <v>3447786</v>
      </c>
      <c r="E397" s="21">
        <f t="shared" si="35"/>
        <v>2582893</v>
      </c>
      <c r="F397" s="21">
        <f t="shared" si="35"/>
        <v>3517212</v>
      </c>
      <c r="G397" s="21">
        <f t="shared" si="35"/>
        <v>12240073</v>
      </c>
      <c r="H397" s="21">
        <f t="shared" si="35"/>
        <v>19333192</v>
      </c>
      <c r="I397" s="21">
        <f t="shared" si="35"/>
        <v>23025265</v>
      </c>
      <c r="J397" s="21">
        <f t="shared" si="35"/>
        <v>32423242</v>
      </c>
      <c r="K397" s="21">
        <f t="shared" si="35"/>
        <v>31687659</v>
      </c>
      <c r="L397" s="21">
        <f t="shared" si="35"/>
        <v>33569736</v>
      </c>
      <c r="M397" s="21">
        <f t="shared" si="35"/>
        <v>39381828</v>
      </c>
      <c r="N397" s="21">
        <f t="shared" si="35"/>
        <v>39057171</v>
      </c>
      <c r="O397" s="19"/>
      <c r="P397" s="22" t="s">
        <v>899</v>
      </c>
      <c r="Q397" s="10"/>
      <c r="R397" s="10"/>
      <c r="S397" s="10"/>
      <c r="T397" s="10"/>
      <c r="U397" s="10"/>
      <c r="V397" s="10"/>
      <c r="W397" s="10"/>
      <c r="X397" s="10"/>
      <c r="Y397" s="10"/>
      <c r="Z397" s="10"/>
      <c r="AA397" s="10"/>
      <c r="AB397" s="10"/>
      <c r="AC397" s="10"/>
      <c r="AD397" s="10"/>
      <c r="AE397" s="10"/>
      <c r="AF397" s="10"/>
      <c r="AG397" s="10"/>
      <c r="AH397" s="10"/>
      <c r="AI397" s="10"/>
      <c r="AJ397" s="10"/>
      <c r="AK397" s="10"/>
      <c r="AL397" s="10"/>
      <c r="AM397" s="10"/>
      <c r="AN397" s="10"/>
      <c r="AO397" s="10"/>
      <c r="AP397" s="10"/>
      <c r="AQ397" s="10"/>
      <c r="AR397" s="10"/>
      <c r="AS397" s="10"/>
      <c r="AT397" s="10"/>
      <c r="AU397" s="10"/>
      <c r="AV397" s="10"/>
      <c r="AW397" s="10"/>
      <c r="AX397" s="10"/>
      <c r="AY397" s="10"/>
      <c r="AZ397" s="10"/>
      <c r="BA397" s="10"/>
      <c r="BB397" s="10"/>
      <c r="BC397" s="10"/>
      <c r="BD397" s="10"/>
      <c r="BE397" s="10"/>
      <c r="BF397" s="10"/>
      <c r="BG397" s="10"/>
      <c r="BH397" s="10"/>
      <c r="BI397" s="10"/>
      <c r="BJ397" s="10"/>
      <c r="BK397" s="10"/>
      <c r="BL397" s="10"/>
      <c r="BM397" s="10"/>
      <c r="BN397" s="10"/>
      <c r="BO397" s="10"/>
      <c r="BP397" s="10"/>
      <c r="BQ397" s="10"/>
      <c r="BR397" s="10"/>
      <c r="BS397" s="10"/>
    </row>
    <row r="398" spans="1:71" ht="16.5" customHeight="1" x14ac:dyDescent="0.3">
      <c r="A398" s="10"/>
      <c r="B398" s="21">
        <f t="shared" si="35"/>
        <v>4754706</v>
      </c>
      <c r="C398" s="21">
        <f t="shared" si="35"/>
        <v>3990364</v>
      </c>
      <c r="D398" s="21">
        <f t="shared" si="35"/>
        <v>2614518</v>
      </c>
      <c r="E398" s="21">
        <f t="shared" si="35"/>
        <v>2782668</v>
      </c>
      <c r="F398" s="21">
        <f t="shared" si="35"/>
        <v>10340113</v>
      </c>
      <c r="G398" s="21">
        <f t="shared" si="35"/>
        <v>7034989</v>
      </c>
      <c r="H398" s="21">
        <f t="shared" si="35"/>
        <v>20945581</v>
      </c>
      <c r="I398" s="21">
        <f t="shared" si="35"/>
        <v>22606055</v>
      </c>
      <c r="J398" s="21">
        <f t="shared" si="35"/>
        <v>31585075</v>
      </c>
      <c r="K398" s="21">
        <f t="shared" si="35"/>
        <v>30801025</v>
      </c>
      <c r="L398" s="21">
        <f t="shared" si="35"/>
        <v>31058578</v>
      </c>
      <c r="M398" s="21">
        <f t="shared" si="35"/>
        <v>38210690</v>
      </c>
      <c r="N398" s="21">
        <f t="shared" si="35"/>
        <v>39242574</v>
      </c>
      <c r="O398" s="19"/>
      <c r="P398" s="22" t="s">
        <v>900</v>
      </c>
      <c r="Q398" s="10"/>
      <c r="R398" s="10"/>
      <c r="S398" s="10"/>
      <c r="T398" s="10"/>
      <c r="U398" s="10"/>
      <c r="V398" s="10"/>
      <c r="W398" s="10"/>
      <c r="X398" s="10"/>
      <c r="Y398" s="10"/>
      <c r="Z398" s="10"/>
      <c r="AA398" s="10"/>
      <c r="AB398" s="10"/>
      <c r="AC398" s="10"/>
      <c r="AD398" s="10"/>
      <c r="AE398" s="10"/>
      <c r="AF398" s="10"/>
      <c r="AG398" s="10"/>
      <c r="AH398" s="10"/>
      <c r="AI398" s="10"/>
      <c r="AJ398" s="10"/>
      <c r="AK398" s="10"/>
      <c r="AL398" s="10"/>
      <c r="AM398" s="10"/>
      <c r="AN398" s="10"/>
      <c r="AO398" s="10"/>
      <c r="AP398" s="10"/>
      <c r="AQ398" s="10"/>
      <c r="AR398" s="10"/>
      <c r="AS398" s="10"/>
      <c r="AT398" s="10"/>
      <c r="AU398" s="10"/>
      <c r="AV398" s="10"/>
      <c r="AW398" s="10"/>
      <c r="AX398" s="10"/>
      <c r="AY398" s="10"/>
      <c r="AZ398" s="10"/>
      <c r="BA398" s="10"/>
      <c r="BB398" s="10"/>
      <c r="BC398" s="10"/>
      <c r="BD398" s="10"/>
      <c r="BE398" s="10"/>
      <c r="BF398" s="10"/>
      <c r="BG398" s="10"/>
      <c r="BH398" s="10"/>
      <c r="BI398" s="10"/>
      <c r="BJ398" s="10"/>
      <c r="BK398" s="10"/>
      <c r="BL398" s="10"/>
      <c r="BM398" s="10"/>
      <c r="BN398" s="10"/>
      <c r="BO398" s="10"/>
      <c r="BP398" s="10"/>
      <c r="BQ398" s="10"/>
      <c r="BR398" s="10"/>
      <c r="BS398" s="10"/>
    </row>
    <row r="399" spans="1:71" ht="16.5" customHeight="1" x14ac:dyDescent="0.3">
      <c r="A399" s="10"/>
      <c r="B399" s="21">
        <f t="shared" si="35"/>
        <v>4738731</v>
      </c>
      <c r="C399" s="21">
        <f t="shared" si="35"/>
        <v>3274747</v>
      </c>
      <c r="D399" s="21">
        <f t="shared" si="35"/>
        <v>2865634</v>
      </c>
      <c r="E399" s="21">
        <f t="shared" si="35"/>
        <v>2601196</v>
      </c>
      <c r="F399" s="21">
        <f t="shared" si="35"/>
        <v>12173472</v>
      </c>
      <c r="G399" s="21">
        <f t="shared" si="35"/>
        <v>17263745</v>
      </c>
      <c r="H399" s="21">
        <f t="shared" si="35"/>
        <v>20250175</v>
      </c>
      <c r="I399" s="21">
        <f t="shared" si="35"/>
        <v>22621310</v>
      </c>
      <c r="J399" s="21">
        <f t="shared" si="35"/>
        <v>29951420</v>
      </c>
      <c r="K399" s="21">
        <f t="shared" si="35"/>
        <v>28276413</v>
      </c>
      <c r="L399" s="21">
        <f t="shared" si="35"/>
        <v>33281146</v>
      </c>
      <c r="M399" s="21">
        <f t="shared" si="35"/>
        <v>40387093</v>
      </c>
      <c r="N399" s="21">
        <f t="shared" si="35"/>
        <v>40719931</v>
      </c>
      <c r="O399" s="19"/>
      <c r="P399" s="22" t="s">
        <v>901</v>
      </c>
      <c r="Q399" s="10"/>
      <c r="R399" s="10"/>
      <c r="S399" s="10"/>
      <c r="T399" s="10"/>
      <c r="U399" s="10"/>
      <c r="V399" s="10"/>
      <c r="W399" s="10"/>
      <c r="X399" s="10"/>
      <c r="Y399" s="10"/>
      <c r="Z399" s="10"/>
      <c r="AA399" s="10"/>
      <c r="AB399" s="10"/>
      <c r="AC399" s="10"/>
      <c r="AD399" s="10"/>
      <c r="AE399" s="10"/>
      <c r="AF399" s="10"/>
      <c r="AG399" s="10"/>
      <c r="AH399" s="10"/>
      <c r="AI399" s="10"/>
      <c r="AJ399" s="10"/>
      <c r="AK399" s="10"/>
      <c r="AL399" s="10"/>
      <c r="AM399" s="10"/>
      <c r="AN399" s="10"/>
      <c r="AO399" s="10"/>
      <c r="AP399" s="10"/>
      <c r="AQ399" s="10"/>
      <c r="AR399" s="10"/>
      <c r="AS399" s="10"/>
      <c r="AT399" s="10"/>
      <c r="AU399" s="10"/>
      <c r="AV399" s="10"/>
      <c r="AW399" s="10"/>
      <c r="AX399" s="10"/>
      <c r="AY399" s="10"/>
      <c r="AZ399" s="10"/>
      <c r="BA399" s="10"/>
      <c r="BB399" s="10"/>
      <c r="BC399" s="10"/>
      <c r="BD399" s="10"/>
      <c r="BE399" s="10"/>
      <c r="BF399" s="10"/>
      <c r="BG399" s="10"/>
      <c r="BH399" s="10"/>
      <c r="BI399" s="10"/>
      <c r="BJ399" s="10"/>
      <c r="BK399" s="10"/>
      <c r="BL399" s="10"/>
      <c r="BM399" s="10"/>
      <c r="BN399" s="10"/>
      <c r="BO399" s="10"/>
      <c r="BP399" s="10"/>
      <c r="BQ399" s="10"/>
      <c r="BR399" s="10"/>
      <c r="BS399" s="10"/>
    </row>
    <row r="400" spans="1:71" ht="16.5" customHeight="1" x14ac:dyDescent="0.3">
      <c r="A400" s="10"/>
      <c r="B400" s="21">
        <f t="shared" ref="B400:M400" si="36">IFERROR(VLOOKUP($B$396,$4:$142,MATCH($P400&amp;"/"&amp;B$340,$2:$2,0),FALSE),"")</f>
        <v>4263084</v>
      </c>
      <c r="C400" s="21">
        <f t="shared" si="36"/>
        <v>2728774</v>
      </c>
      <c r="D400" s="21">
        <f t="shared" si="36"/>
        <v>3159585</v>
      </c>
      <c r="E400" s="21">
        <f t="shared" si="36"/>
        <v>3520283.47</v>
      </c>
      <c r="F400" s="21">
        <f t="shared" si="36"/>
        <v>14785111.6</v>
      </c>
      <c r="G400" s="21">
        <f t="shared" si="36"/>
        <v>21254377.894000001</v>
      </c>
      <c r="H400" s="21">
        <f t="shared" si="36"/>
        <v>23092055.329</v>
      </c>
      <c r="I400" s="21">
        <f t="shared" si="36"/>
        <v>27750537.993999999</v>
      </c>
      <c r="J400" s="21">
        <f t="shared" si="36"/>
        <v>34292055.244000003</v>
      </c>
      <c r="K400" s="21">
        <f t="shared" si="36"/>
        <v>32140894.338</v>
      </c>
      <c r="L400" s="21">
        <f t="shared" si="36"/>
        <v>37679694.759999998</v>
      </c>
      <c r="M400" s="21">
        <f t="shared" si="36"/>
        <v>41376819.745999999</v>
      </c>
      <c r="N400" s="21">
        <f>IFERROR(VLOOKUP($B$396,$4:$142,MATCH($P400&amp;"/"&amp;N$340,$2:$2,0),FALSE),IFERROR(VLOOKUP($B$396,$4:$142,MATCH($P399&amp;"/"&amp;N$340,$2:$2,0),FALSE),IFERROR(VLOOKUP($B$396,$4:$142,MATCH($P398&amp;"/"&amp;N$340,$2:$2,0),FALSE),IFERROR(VLOOKUP($B$396,$4:$142,MATCH($P397&amp;"/"&amp;N$340,$2:$2,0),FALSE),""))))</f>
        <v>40719931</v>
      </c>
      <c r="O400" s="19">
        <f t="shared" ref="O400:O401" si="37">RATE(M$340-B$340,,-B400,M400)</f>
        <v>0.22950498094582911</v>
      </c>
      <c r="P400" s="22" t="s">
        <v>902</v>
      </c>
      <c r="Q400" s="10"/>
      <c r="R400" s="10"/>
      <c r="S400" s="10"/>
      <c r="T400" s="10"/>
      <c r="U400" s="10"/>
      <c r="V400" s="10"/>
      <c r="W400" s="10"/>
      <c r="X400" s="10"/>
      <c r="Y400" s="10"/>
      <c r="Z400" s="10"/>
      <c r="AA400" s="10"/>
      <c r="AB400" s="10"/>
      <c r="AC400" s="10"/>
      <c r="AD400" s="10"/>
      <c r="AE400" s="10"/>
      <c r="AF400" s="10"/>
      <c r="AG400" s="10"/>
      <c r="AH400" s="10"/>
      <c r="AI400" s="10"/>
      <c r="AJ400" s="10"/>
      <c r="AK400" s="10"/>
      <c r="AL400" s="10"/>
      <c r="AM400" s="10"/>
      <c r="AN400" s="10"/>
      <c r="AO400" s="10"/>
      <c r="AP400" s="10"/>
      <c r="AQ400" s="10"/>
      <c r="AR400" s="10"/>
      <c r="AS400" s="10"/>
      <c r="AT400" s="10"/>
      <c r="AU400" s="10"/>
      <c r="AV400" s="10"/>
      <c r="AW400" s="10"/>
      <c r="AX400" s="10"/>
      <c r="AY400" s="10"/>
      <c r="AZ400" s="10"/>
      <c r="BA400" s="10"/>
      <c r="BB400" s="10"/>
      <c r="BC400" s="10"/>
      <c r="BD400" s="10"/>
      <c r="BE400" s="10"/>
      <c r="BF400" s="10"/>
      <c r="BG400" s="10"/>
      <c r="BH400" s="10"/>
      <c r="BI400" s="10"/>
      <c r="BJ400" s="10"/>
      <c r="BK400" s="10"/>
      <c r="BL400" s="10"/>
      <c r="BM400" s="10"/>
      <c r="BN400" s="10"/>
      <c r="BO400" s="10"/>
      <c r="BP400" s="10"/>
      <c r="BQ400" s="10"/>
      <c r="BR400" s="10"/>
      <c r="BS400" s="10"/>
    </row>
    <row r="401" spans="1:71" ht="16.5" customHeight="1" x14ac:dyDescent="0.3">
      <c r="A401" s="18"/>
      <c r="B401" s="23">
        <f t="shared" ref="B401:N401" si="38">+B400/B$394</f>
        <v>3.3284205938933047E-2</v>
      </c>
      <c r="C401" s="23">
        <f t="shared" si="38"/>
        <v>2.1825700270884252E-2</v>
      </c>
      <c r="D401" s="23">
        <f t="shared" si="38"/>
        <v>3.2420158797761715E-2</v>
      </c>
      <c r="E401" s="23">
        <f t="shared" si="38"/>
        <v>4.0616006515866741E-2</v>
      </c>
      <c r="F401" s="23">
        <f t="shared" si="38"/>
        <v>0.1464337874886158</v>
      </c>
      <c r="G401" s="23">
        <f t="shared" si="38"/>
        <v>0.18972767798996204</v>
      </c>
      <c r="H401" s="23">
        <f t="shared" si="38"/>
        <v>0.18276179209342383</v>
      </c>
      <c r="I401" s="23">
        <f t="shared" si="38"/>
        <v>0.15267574610208509</v>
      </c>
      <c r="J401" s="23">
        <f t="shared" si="38"/>
        <v>0.12439515230451853</v>
      </c>
      <c r="K401" s="23">
        <f t="shared" si="38"/>
        <v>0.11314532928580399</v>
      </c>
      <c r="L401" s="23">
        <f t="shared" si="38"/>
        <v>0.12970412435104703</v>
      </c>
      <c r="M401" s="23">
        <f t="shared" si="38"/>
        <v>0.14284166534275247</v>
      </c>
      <c r="N401" s="23">
        <f t="shared" si="38"/>
        <v>0.11509391893097919</v>
      </c>
      <c r="O401" s="19">
        <f t="shared" si="37"/>
        <v>0.14159119249936802</v>
      </c>
      <c r="P401" s="24" t="s">
        <v>903</v>
      </c>
      <c r="Q401" s="10"/>
      <c r="R401" s="10"/>
      <c r="S401" s="10"/>
      <c r="T401" s="10"/>
      <c r="U401" s="10"/>
      <c r="V401" s="10"/>
      <c r="W401" s="10"/>
      <c r="X401" s="10"/>
      <c r="Y401" s="10"/>
      <c r="Z401" s="10"/>
      <c r="AA401" s="10"/>
      <c r="AB401" s="10"/>
      <c r="AC401" s="10"/>
      <c r="AD401" s="10"/>
      <c r="AE401" s="10"/>
      <c r="AF401" s="10"/>
      <c r="AG401" s="10"/>
      <c r="AH401" s="10"/>
      <c r="AI401" s="10"/>
      <c r="AJ401" s="10"/>
      <c r="AK401" s="10"/>
      <c r="AL401" s="10"/>
      <c r="AM401" s="10"/>
      <c r="AN401" s="10"/>
      <c r="AO401" s="10"/>
      <c r="AP401" s="10"/>
      <c r="AQ401" s="10"/>
      <c r="AR401" s="10"/>
      <c r="AS401" s="10"/>
      <c r="AT401" s="10"/>
      <c r="AU401" s="10"/>
      <c r="AV401" s="10"/>
      <c r="AW401" s="10"/>
      <c r="AX401" s="10"/>
      <c r="AY401" s="10"/>
      <c r="AZ401" s="10"/>
      <c r="BA401" s="10"/>
      <c r="BB401" s="10"/>
      <c r="BC401" s="10"/>
      <c r="BD401" s="10"/>
      <c r="BE401" s="10"/>
      <c r="BF401" s="10"/>
      <c r="BG401" s="10"/>
      <c r="BH401" s="10"/>
      <c r="BI401" s="10"/>
      <c r="BJ401" s="10"/>
      <c r="BK401" s="10"/>
      <c r="BL401" s="10"/>
      <c r="BM401" s="10"/>
      <c r="BN401" s="10"/>
      <c r="BO401" s="10"/>
      <c r="BP401" s="10"/>
      <c r="BQ401" s="10"/>
      <c r="BR401" s="10"/>
      <c r="BS401" s="10"/>
    </row>
    <row r="402" spans="1:71" ht="16.5" customHeight="1" x14ac:dyDescent="0.3">
      <c r="A402" s="18"/>
      <c r="B402" s="167" t="s">
        <v>1007</v>
      </c>
      <c r="C402" s="158"/>
      <c r="D402" s="158"/>
      <c r="E402" s="158"/>
      <c r="F402" s="158"/>
      <c r="G402" s="158"/>
      <c r="H402" s="158"/>
      <c r="I402" s="158"/>
      <c r="J402" s="158"/>
      <c r="K402" s="158"/>
      <c r="L402" s="158"/>
      <c r="M402" s="158"/>
      <c r="N402" s="159"/>
      <c r="O402" s="19"/>
      <c r="P402" s="12"/>
      <c r="Q402" s="10"/>
      <c r="R402" s="10"/>
      <c r="S402" s="10"/>
      <c r="T402" s="10"/>
      <c r="U402" s="10"/>
      <c r="V402" s="10"/>
      <c r="W402" s="10"/>
      <c r="X402" s="10"/>
      <c r="Y402" s="10"/>
      <c r="Z402" s="10"/>
      <c r="AA402" s="10"/>
      <c r="AB402" s="10"/>
      <c r="AC402" s="10"/>
      <c r="AD402" s="10"/>
      <c r="AE402" s="10"/>
      <c r="AF402" s="10"/>
      <c r="AG402" s="10"/>
      <c r="AH402" s="10"/>
      <c r="AI402" s="10"/>
      <c r="AJ402" s="10"/>
      <c r="AK402" s="10"/>
      <c r="AL402" s="10"/>
      <c r="AM402" s="10"/>
      <c r="AN402" s="10"/>
      <c r="AO402" s="10"/>
      <c r="AP402" s="10"/>
      <c r="AQ402" s="10"/>
      <c r="AR402" s="10"/>
      <c r="AS402" s="10"/>
      <c r="AT402" s="10"/>
      <c r="AU402" s="10"/>
      <c r="AV402" s="10"/>
      <c r="AW402" s="10"/>
      <c r="AX402" s="10"/>
      <c r="AY402" s="10"/>
      <c r="AZ402" s="10"/>
      <c r="BA402" s="10"/>
      <c r="BB402" s="10"/>
      <c r="BC402" s="10"/>
      <c r="BD402" s="10"/>
      <c r="BE402" s="10"/>
      <c r="BF402" s="10"/>
      <c r="BG402" s="10"/>
      <c r="BH402" s="10"/>
      <c r="BI402" s="10"/>
      <c r="BJ402" s="10"/>
      <c r="BK402" s="10"/>
      <c r="BL402" s="10"/>
      <c r="BM402" s="10"/>
      <c r="BN402" s="10"/>
      <c r="BO402" s="10"/>
      <c r="BP402" s="10"/>
      <c r="BQ402" s="10"/>
      <c r="BR402" s="10"/>
      <c r="BS402" s="10"/>
    </row>
    <row r="403" spans="1:71" ht="16.5" customHeight="1" x14ac:dyDescent="0.3">
      <c r="A403" s="10"/>
      <c r="B403" s="21">
        <f t="shared" ref="B403:N405" si="39">IFERROR(VLOOKUP($B$402,$4:$142,MATCH($P403&amp;"/"&amp;B$340,$2:$2,0),FALSE),"")</f>
        <v>29699890</v>
      </c>
      <c r="C403" s="21">
        <f t="shared" si="39"/>
        <v>22553043</v>
      </c>
      <c r="D403" s="21">
        <f t="shared" si="39"/>
        <v>19764143</v>
      </c>
      <c r="E403" s="21">
        <f t="shared" si="39"/>
        <v>50324199</v>
      </c>
      <c r="F403" s="21">
        <f t="shared" si="39"/>
        <v>44984392</v>
      </c>
      <c r="G403" s="21">
        <f t="shared" si="39"/>
        <v>55126353</v>
      </c>
      <c r="H403" s="21">
        <f t="shared" si="39"/>
        <v>57013382</v>
      </c>
      <c r="I403" s="21">
        <f t="shared" si="39"/>
        <v>63847688</v>
      </c>
      <c r="J403" s="21">
        <f t="shared" si="39"/>
        <v>81097595</v>
      </c>
      <c r="K403" s="21">
        <f t="shared" si="39"/>
        <v>73700433</v>
      </c>
      <c r="L403" s="21">
        <f t="shared" si="39"/>
        <v>74015197</v>
      </c>
      <c r="M403" s="21">
        <f t="shared" si="39"/>
        <v>79364520</v>
      </c>
      <c r="N403" s="21">
        <f t="shared" si="39"/>
        <v>125580625</v>
      </c>
      <c r="O403" s="19"/>
      <c r="P403" s="22" t="s">
        <v>899</v>
      </c>
      <c r="Q403" s="10"/>
      <c r="R403" s="10"/>
      <c r="S403" s="10"/>
      <c r="T403" s="10"/>
      <c r="U403" s="10"/>
      <c r="V403" s="10"/>
      <c r="W403" s="10"/>
      <c r="X403" s="10"/>
      <c r="Y403" s="10"/>
      <c r="Z403" s="10"/>
      <c r="AA403" s="10"/>
      <c r="AB403" s="10"/>
      <c r="AC403" s="10"/>
      <c r="AD403" s="10"/>
      <c r="AE403" s="10"/>
      <c r="AF403" s="10"/>
      <c r="AG403" s="10"/>
      <c r="AH403" s="10"/>
      <c r="AI403" s="10"/>
      <c r="AJ403" s="10"/>
      <c r="AK403" s="10"/>
      <c r="AL403" s="10"/>
      <c r="AM403" s="10"/>
      <c r="AN403" s="10"/>
      <c r="AO403" s="10"/>
      <c r="AP403" s="10"/>
      <c r="AQ403" s="10"/>
      <c r="AR403" s="10"/>
      <c r="AS403" s="10"/>
      <c r="AT403" s="10"/>
      <c r="AU403" s="10"/>
      <c r="AV403" s="10"/>
      <c r="AW403" s="10"/>
      <c r="AX403" s="10"/>
      <c r="AY403" s="10"/>
      <c r="AZ403" s="10"/>
      <c r="BA403" s="10"/>
      <c r="BB403" s="10"/>
      <c r="BC403" s="10"/>
      <c r="BD403" s="10"/>
      <c r="BE403" s="10"/>
      <c r="BF403" s="10"/>
      <c r="BG403" s="10"/>
      <c r="BH403" s="10"/>
      <c r="BI403" s="10"/>
      <c r="BJ403" s="10"/>
      <c r="BK403" s="10"/>
      <c r="BL403" s="10"/>
      <c r="BM403" s="10"/>
      <c r="BN403" s="10"/>
      <c r="BO403" s="10"/>
      <c r="BP403" s="10"/>
      <c r="BQ403" s="10"/>
      <c r="BR403" s="10"/>
      <c r="BS403" s="10"/>
    </row>
    <row r="404" spans="1:71" ht="16.5" customHeight="1" x14ac:dyDescent="0.3">
      <c r="A404" s="10"/>
      <c r="B404" s="21">
        <f t="shared" si="39"/>
        <v>25321079</v>
      </c>
      <c r="C404" s="21">
        <f t="shared" si="39"/>
        <v>22450277</v>
      </c>
      <c r="D404" s="21">
        <f t="shared" si="39"/>
        <v>19913801</v>
      </c>
      <c r="E404" s="21">
        <f t="shared" si="39"/>
        <v>39797075</v>
      </c>
      <c r="F404" s="21">
        <f t="shared" si="39"/>
        <v>37048029</v>
      </c>
      <c r="G404" s="21">
        <f t="shared" si="39"/>
        <v>38535584</v>
      </c>
      <c r="H404" s="21">
        <f t="shared" si="39"/>
        <v>41650696</v>
      </c>
      <c r="I404" s="21">
        <f t="shared" si="39"/>
        <v>45757898</v>
      </c>
      <c r="J404" s="21">
        <f t="shared" si="39"/>
        <v>62895959</v>
      </c>
      <c r="K404" s="21">
        <f t="shared" si="39"/>
        <v>68340236</v>
      </c>
      <c r="L404" s="21">
        <f t="shared" si="39"/>
        <v>69294894</v>
      </c>
      <c r="M404" s="21">
        <f t="shared" si="39"/>
        <v>67588970</v>
      </c>
      <c r="N404" s="21">
        <f t="shared" si="39"/>
        <v>115136985</v>
      </c>
      <c r="O404" s="19"/>
      <c r="P404" s="22" t="s">
        <v>900</v>
      </c>
      <c r="Q404" s="10"/>
      <c r="R404" s="10"/>
      <c r="S404" s="10"/>
      <c r="T404" s="10"/>
      <c r="U404" s="10"/>
      <c r="V404" s="10"/>
      <c r="W404" s="10"/>
      <c r="X404" s="10"/>
      <c r="Y404" s="10"/>
      <c r="Z404" s="10"/>
      <c r="AA404" s="10"/>
      <c r="AB404" s="10"/>
      <c r="AC404" s="10"/>
      <c r="AD404" s="10"/>
      <c r="AE404" s="10"/>
      <c r="AF404" s="10"/>
      <c r="AG404" s="10"/>
      <c r="AH404" s="10"/>
      <c r="AI404" s="10"/>
      <c r="AJ404" s="10"/>
      <c r="AK404" s="10"/>
      <c r="AL404" s="10"/>
      <c r="AM404" s="10"/>
      <c r="AN404" s="10"/>
      <c r="AO404" s="10"/>
      <c r="AP404" s="10"/>
      <c r="AQ404" s="10"/>
      <c r="AR404" s="10"/>
      <c r="AS404" s="10"/>
      <c r="AT404" s="10"/>
      <c r="AU404" s="10"/>
      <c r="AV404" s="10"/>
      <c r="AW404" s="10"/>
      <c r="AX404" s="10"/>
      <c r="AY404" s="10"/>
      <c r="AZ404" s="10"/>
      <c r="BA404" s="10"/>
      <c r="BB404" s="10"/>
      <c r="BC404" s="10"/>
      <c r="BD404" s="10"/>
      <c r="BE404" s="10"/>
      <c r="BF404" s="10"/>
      <c r="BG404" s="10"/>
      <c r="BH404" s="10"/>
      <c r="BI404" s="10"/>
      <c r="BJ404" s="10"/>
      <c r="BK404" s="10"/>
      <c r="BL404" s="10"/>
      <c r="BM404" s="10"/>
      <c r="BN404" s="10"/>
      <c r="BO404" s="10"/>
      <c r="BP404" s="10"/>
      <c r="BQ404" s="10"/>
      <c r="BR404" s="10"/>
      <c r="BS404" s="10"/>
    </row>
    <row r="405" spans="1:71" ht="16.5" customHeight="1" x14ac:dyDescent="0.3">
      <c r="A405" s="10"/>
      <c r="B405" s="21">
        <f t="shared" si="39"/>
        <v>28054617</v>
      </c>
      <c r="C405" s="21">
        <f t="shared" si="39"/>
        <v>18427772</v>
      </c>
      <c r="D405" s="21">
        <f t="shared" si="39"/>
        <v>24576807</v>
      </c>
      <c r="E405" s="21">
        <f t="shared" si="39"/>
        <v>42398290</v>
      </c>
      <c r="F405" s="21">
        <f t="shared" si="39"/>
        <v>37593931</v>
      </c>
      <c r="G405" s="21">
        <f t="shared" si="39"/>
        <v>42243818</v>
      </c>
      <c r="H405" s="21">
        <f t="shared" si="39"/>
        <v>41306329</v>
      </c>
      <c r="I405" s="21">
        <f t="shared" si="39"/>
        <v>56493331</v>
      </c>
      <c r="J405" s="21">
        <f t="shared" si="39"/>
        <v>68778919</v>
      </c>
      <c r="K405" s="21">
        <f t="shared" si="39"/>
        <v>72380108</v>
      </c>
      <c r="L405" s="21">
        <f t="shared" si="39"/>
        <v>78993350</v>
      </c>
      <c r="M405" s="21">
        <f t="shared" si="39"/>
        <v>91260040</v>
      </c>
      <c r="N405" s="21">
        <f t="shared" si="39"/>
        <v>102888669</v>
      </c>
      <c r="O405" s="19"/>
      <c r="P405" s="22" t="s">
        <v>901</v>
      </c>
      <c r="Q405" s="10"/>
      <c r="R405" s="10"/>
      <c r="S405" s="10"/>
      <c r="T405" s="10"/>
      <c r="U405" s="10"/>
      <c r="V405" s="10"/>
      <c r="W405" s="10"/>
      <c r="X405" s="10"/>
      <c r="Y405" s="10"/>
      <c r="Z405" s="10"/>
      <c r="AA405" s="10"/>
      <c r="AB405" s="10"/>
      <c r="AC405" s="10"/>
      <c r="AD405" s="10"/>
      <c r="AE405" s="10"/>
      <c r="AF405" s="10"/>
      <c r="AG405" s="10"/>
      <c r="AH405" s="10"/>
      <c r="AI405" s="10"/>
      <c r="AJ405" s="10"/>
      <c r="AK405" s="10"/>
      <c r="AL405" s="10"/>
      <c r="AM405" s="10"/>
      <c r="AN405" s="10"/>
      <c r="AO405" s="10"/>
      <c r="AP405" s="10"/>
      <c r="AQ405" s="10"/>
      <c r="AR405" s="10"/>
      <c r="AS405" s="10"/>
      <c r="AT405" s="10"/>
      <c r="AU405" s="10"/>
      <c r="AV405" s="10"/>
      <c r="AW405" s="10"/>
      <c r="AX405" s="10"/>
      <c r="AY405" s="10"/>
      <c r="AZ405" s="10"/>
      <c r="BA405" s="10"/>
      <c r="BB405" s="10"/>
      <c r="BC405" s="10"/>
      <c r="BD405" s="10"/>
      <c r="BE405" s="10"/>
      <c r="BF405" s="10"/>
      <c r="BG405" s="10"/>
      <c r="BH405" s="10"/>
      <c r="BI405" s="10"/>
      <c r="BJ405" s="10"/>
      <c r="BK405" s="10"/>
      <c r="BL405" s="10"/>
      <c r="BM405" s="10"/>
      <c r="BN405" s="10"/>
      <c r="BO405" s="10"/>
      <c r="BP405" s="10"/>
      <c r="BQ405" s="10"/>
      <c r="BR405" s="10"/>
      <c r="BS405" s="10"/>
    </row>
    <row r="406" spans="1:71" ht="16.5" customHeight="1" x14ac:dyDescent="0.3">
      <c r="A406" s="10"/>
      <c r="B406" s="21">
        <f t="shared" ref="B406:M406" si="40">IFERROR(VLOOKUP($B$402,$4:$142,MATCH($P406&amp;"/"&amp;B$340,$2:$2,0),FALSE),"")</f>
        <v>24859836</v>
      </c>
      <c r="C406" s="21">
        <f t="shared" si="40"/>
        <v>16583083</v>
      </c>
      <c r="D406" s="21">
        <f t="shared" si="40"/>
        <v>35489103</v>
      </c>
      <c r="E406" s="21">
        <f t="shared" si="40"/>
        <v>29734441.239999998</v>
      </c>
      <c r="F406" s="21">
        <f t="shared" si="40"/>
        <v>36287626.126000002</v>
      </c>
      <c r="G406" s="21">
        <f t="shared" si="40"/>
        <v>45491235.741999999</v>
      </c>
      <c r="H406" s="21">
        <f t="shared" si="40"/>
        <v>42906118.340999998</v>
      </c>
      <c r="I406" s="21">
        <f t="shared" si="40"/>
        <v>57533292.483000003</v>
      </c>
      <c r="J406" s="21">
        <f t="shared" si="40"/>
        <v>69328028.223000005</v>
      </c>
      <c r="K406" s="21">
        <f t="shared" si="40"/>
        <v>69600775.677000001</v>
      </c>
      <c r="L406" s="21">
        <f t="shared" si="40"/>
        <v>72764455.810000002</v>
      </c>
      <c r="M406" s="21">
        <f t="shared" si="40"/>
        <v>105255299.816</v>
      </c>
      <c r="N406" s="21">
        <f>IFERROR(VLOOKUP($B$402,$4:$142,MATCH($P406&amp;"/"&amp;N$340,$2:$2,0),FALSE),IFERROR(VLOOKUP($B$402,$4:$142,MATCH($P405&amp;"/"&amp;N$340,$2:$2,0),FALSE),IFERROR(VLOOKUP($B$402,$4:$142,MATCH($P404&amp;"/"&amp;N$340,$2:$2,0),FALSE),IFERROR(VLOOKUP($B$402,$4:$142,MATCH($P403&amp;"/"&amp;N$340,$2:$2,0),FALSE),""))))</f>
        <v>102888669</v>
      </c>
      <c r="O406" s="19">
        <f t="shared" ref="O406:O407" si="41">RATE(M$340-B$340,,-B406,M406)</f>
        <v>0.14018909507096144</v>
      </c>
      <c r="P406" s="22" t="s">
        <v>902</v>
      </c>
      <c r="Q406" s="10"/>
      <c r="R406" s="10"/>
      <c r="S406" s="10"/>
      <c r="T406" s="10"/>
      <c r="U406" s="10"/>
      <c r="V406" s="10"/>
      <c r="W406" s="10"/>
      <c r="X406" s="10"/>
      <c r="Y406" s="10"/>
      <c r="Z406" s="10"/>
      <c r="AA406" s="10"/>
      <c r="AB406" s="10"/>
      <c r="AC406" s="10"/>
      <c r="AD406" s="10"/>
      <c r="AE406" s="10"/>
      <c r="AF406" s="10"/>
      <c r="AG406" s="10"/>
      <c r="AH406" s="10"/>
      <c r="AI406" s="10"/>
      <c r="AJ406" s="10"/>
      <c r="AK406" s="10"/>
      <c r="AL406" s="10"/>
      <c r="AM406" s="10"/>
      <c r="AN406" s="10"/>
      <c r="AO406" s="10"/>
      <c r="AP406" s="10"/>
      <c r="AQ406" s="10"/>
      <c r="AR406" s="10"/>
      <c r="AS406" s="10"/>
      <c r="AT406" s="10"/>
      <c r="AU406" s="10"/>
      <c r="AV406" s="10"/>
      <c r="AW406" s="10"/>
      <c r="AX406" s="10"/>
      <c r="AY406" s="10"/>
      <c r="AZ406" s="10"/>
      <c r="BA406" s="10"/>
      <c r="BB406" s="10"/>
      <c r="BC406" s="10"/>
      <c r="BD406" s="10"/>
      <c r="BE406" s="10"/>
      <c r="BF406" s="10"/>
      <c r="BG406" s="10"/>
      <c r="BH406" s="10"/>
      <c r="BI406" s="10"/>
      <c r="BJ406" s="10"/>
      <c r="BK406" s="10"/>
      <c r="BL406" s="10"/>
      <c r="BM406" s="10"/>
      <c r="BN406" s="10"/>
      <c r="BO406" s="10"/>
      <c r="BP406" s="10"/>
      <c r="BQ406" s="10"/>
      <c r="BR406" s="10"/>
      <c r="BS406" s="10"/>
    </row>
    <row r="407" spans="1:71" ht="16.5" customHeight="1" x14ac:dyDescent="0.3">
      <c r="A407" s="10"/>
      <c r="B407" s="23">
        <f t="shared" ref="B407:N407" si="42">+B406/B$394</f>
        <v>0.19409420528239688</v>
      </c>
      <c r="C407" s="23">
        <f t="shared" si="42"/>
        <v>0.13263736722982411</v>
      </c>
      <c r="D407" s="23">
        <f t="shared" si="42"/>
        <v>0.36414983450362048</v>
      </c>
      <c r="E407" s="23">
        <f t="shared" si="42"/>
        <v>0.34306733234454456</v>
      </c>
      <c r="F407" s="23">
        <f t="shared" si="42"/>
        <v>0.3593976614015566</v>
      </c>
      <c r="G407" s="23">
        <f t="shared" si="42"/>
        <v>0.40607852976304232</v>
      </c>
      <c r="H407" s="23">
        <f t="shared" si="42"/>
        <v>0.33957995371359873</v>
      </c>
      <c r="I407" s="23">
        <f t="shared" si="42"/>
        <v>0.31653218245537085</v>
      </c>
      <c r="J407" s="23">
        <f t="shared" si="42"/>
        <v>0.25148888185350099</v>
      </c>
      <c r="K407" s="23">
        <f t="shared" si="42"/>
        <v>0.24501504530976823</v>
      </c>
      <c r="L407" s="23">
        <f t="shared" si="42"/>
        <v>0.25047575583694853</v>
      </c>
      <c r="M407" s="23">
        <f t="shared" si="42"/>
        <v>0.36336389321756907</v>
      </c>
      <c r="N407" s="23">
        <f t="shared" si="42"/>
        <v>0.29081238199549875</v>
      </c>
      <c r="O407" s="19">
        <f t="shared" si="41"/>
        <v>5.8661696283264744E-2</v>
      </c>
      <c r="P407" s="24" t="s">
        <v>903</v>
      </c>
      <c r="Q407" s="10"/>
      <c r="R407" s="10"/>
      <c r="S407" s="10"/>
      <c r="T407" s="10"/>
      <c r="U407" s="10"/>
      <c r="V407" s="10"/>
      <c r="W407" s="10"/>
      <c r="X407" s="10"/>
      <c r="Y407" s="10"/>
      <c r="Z407" s="10"/>
      <c r="AA407" s="10"/>
      <c r="AB407" s="10"/>
      <c r="AC407" s="10"/>
      <c r="AD407" s="10"/>
      <c r="AE407" s="10"/>
      <c r="AF407" s="10"/>
      <c r="AG407" s="10"/>
      <c r="AH407" s="10"/>
      <c r="AI407" s="10"/>
      <c r="AJ407" s="10"/>
      <c r="AK407" s="10"/>
      <c r="AL407" s="10"/>
      <c r="AM407" s="10"/>
      <c r="AN407" s="10"/>
      <c r="AO407" s="10"/>
      <c r="AP407" s="10"/>
      <c r="AQ407" s="10"/>
      <c r="AR407" s="10"/>
      <c r="AS407" s="10"/>
      <c r="AT407" s="10"/>
      <c r="AU407" s="10"/>
      <c r="AV407" s="10"/>
      <c r="AW407" s="10"/>
      <c r="AX407" s="10"/>
      <c r="AY407" s="10"/>
      <c r="AZ407" s="10"/>
      <c r="BA407" s="10"/>
      <c r="BB407" s="10"/>
      <c r="BC407" s="10"/>
      <c r="BD407" s="10"/>
      <c r="BE407" s="10"/>
      <c r="BF407" s="10"/>
      <c r="BG407" s="10"/>
      <c r="BH407" s="10"/>
      <c r="BI407" s="10"/>
      <c r="BJ407" s="10"/>
      <c r="BK407" s="10"/>
      <c r="BL407" s="10"/>
      <c r="BM407" s="10"/>
      <c r="BN407" s="10"/>
      <c r="BO407" s="10"/>
      <c r="BP407" s="10"/>
      <c r="BQ407" s="10"/>
      <c r="BR407" s="10"/>
      <c r="BS407" s="10"/>
    </row>
    <row r="408" spans="1:71" ht="16.5" customHeight="1" x14ac:dyDescent="0.3">
      <c r="A408" s="10"/>
      <c r="B408" s="167" t="s">
        <v>1022</v>
      </c>
      <c r="C408" s="158"/>
      <c r="D408" s="158"/>
      <c r="E408" s="158"/>
      <c r="F408" s="158"/>
      <c r="G408" s="158"/>
      <c r="H408" s="158"/>
      <c r="I408" s="158"/>
      <c r="J408" s="158"/>
      <c r="K408" s="158"/>
      <c r="L408" s="158"/>
      <c r="M408" s="158"/>
      <c r="N408" s="159"/>
      <c r="O408" s="19"/>
      <c r="P408" s="12"/>
      <c r="Q408" s="10"/>
      <c r="R408" s="10"/>
      <c r="S408" s="10"/>
      <c r="T408" s="10"/>
      <c r="U408" s="10"/>
      <c r="V408" s="10"/>
      <c r="W408" s="10"/>
      <c r="X408" s="10"/>
      <c r="Y408" s="10"/>
      <c r="Z408" s="10"/>
      <c r="AA408" s="10"/>
      <c r="AB408" s="10"/>
      <c r="AC408" s="10"/>
      <c r="AD408" s="10"/>
      <c r="AE408" s="10"/>
      <c r="AF408" s="10"/>
      <c r="AG408" s="10"/>
      <c r="AH408" s="10"/>
      <c r="AI408" s="10"/>
      <c r="AJ408" s="10"/>
      <c r="AK408" s="10"/>
      <c r="AL408" s="10"/>
      <c r="AM408" s="10"/>
      <c r="AN408" s="10"/>
      <c r="AO408" s="10"/>
      <c r="AP408" s="10"/>
      <c r="AQ408" s="10"/>
      <c r="AR408" s="10"/>
      <c r="AS408" s="10"/>
      <c r="AT408" s="10"/>
      <c r="AU408" s="10"/>
      <c r="AV408" s="10"/>
      <c r="AW408" s="10"/>
      <c r="AX408" s="10"/>
      <c r="AY408" s="10"/>
      <c r="AZ408" s="10"/>
      <c r="BA408" s="10"/>
      <c r="BB408" s="10"/>
      <c r="BC408" s="10"/>
      <c r="BD408" s="10"/>
      <c r="BE408" s="10"/>
      <c r="BF408" s="10"/>
      <c r="BG408" s="10"/>
      <c r="BH408" s="10"/>
      <c r="BI408" s="10"/>
      <c r="BJ408" s="10"/>
      <c r="BK408" s="10"/>
      <c r="BL408" s="10"/>
      <c r="BM408" s="10"/>
      <c r="BN408" s="10"/>
      <c r="BO408" s="10"/>
      <c r="BP408" s="10"/>
      <c r="BQ408" s="10"/>
      <c r="BR408" s="10"/>
      <c r="BS408" s="10"/>
    </row>
    <row r="409" spans="1:71" ht="16.5" customHeight="1" x14ac:dyDescent="0.3">
      <c r="A409" s="10"/>
      <c r="B409" s="21">
        <f t="shared" ref="B409:N411" si="43">IFERROR(VLOOKUP($B$408,$4:$142,MATCH($P409&amp;"/"&amp;B$340,$2:$2,0),FALSE),"")</f>
        <v>4346090</v>
      </c>
      <c r="C409" s="21">
        <f t="shared" si="43"/>
        <v>4093522</v>
      </c>
      <c r="D409" s="21">
        <f t="shared" si="43"/>
        <v>481635</v>
      </c>
      <c r="E409" s="21">
        <f t="shared" si="43"/>
        <v>15735569</v>
      </c>
      <c r="F409" s="21">
        <f t="shared" si="43"/>
        <v>5458268</v>
      </c>
      <c r="G409" s="21">
        <f t="shared" si="43"/>
        <v>10943746</v>
      </c>
      <c r="H409" s="21">
        <f t="shared" si="43"/>
        <v>2772065</v>
      </c>
      <c r="I409" s="21">
        <f t="shared" si="43"/>
        <v>3221131</v>
      </c>
      <c r="J409" s="21">
        <f t="shared" si="43"/>
        <v>10767810</v>
      </c>
      <c r="K409" s="21">
        <f t="shared" si="43"/>
        <v>14692170</v>
      </c>
      <c r="L409" s="21">
        <f t="shared" si="43"/>
        <v>14458092</v>
      </c>
      <c r="M409" s="21">
        <f t="shared" si="43"/>
        <v>15201785</v>
      </c>
      <c r="N409" s="21">
        <f t="shared" si="43"/>
        <v>60565763</v>
      </c>
      <c r="O409" s="19"/>
      <c r="P409" s="22" t="s">
        <v>899</v>
      </c>
      <c r="Q409" s="10"/>
      <c r="R409" s="10"/>
      <c r="S409" s="10"/>
      <c r="T409" s="10"/>
      <c r="U409" s="10"/>
      <c r="V409" s="10"/>
      <c r="W409" s="10"/>
      <c r="X409" s="10"/>
      <c r="Y409" s="10"/>
      <c r="Z409" s="10"/>
      <c r="AA409" s="10"/>
      <c r="AB409" s="10"/>
      <c r="AC409" s="10"/>
      <c r="AD409" s="10"/>
      <c r="AE409" s="10"/>
      <c r="AF409" s="10"/>
      <c r="AG409" s="10"/>
      <c r="AH409" s="10"/>
      <c r="AI409" s="10"/>
      <c r="AJ409" s="10"/>
      <c r="AK409" s="10"/>
      <c r="AL409" s="10"/>
      <c r="AM409" s="10"/>
      <c r="AN409" s="10"/>
      <c r="AO409" s="10"/>
      <c r="AP409" s="10"/>
      <c r="AQ409" s="10"/>
      <c r="AR409" s="10"/>
      <c r="AS409" s="10"/>
      <c r="AT409" s="10"/>
      <c r="AU409" s="10"/>
      <c r="AV409" s="10"/>
      <c r="AW409" s="10"/>
      <c r="AX409" s="10"/>
      <c r="AY409" s="10"/>
      <c r="AZ409" s="10"/>
      <c r="BA409" s="10"/>
      <c r="BB409" s="10"/>
      <c r="BC409" s="10"/>
      <c r="BD409" s="10"/>
      <c r="BE409" s="10"/>
      <c r="BF409" s="10"/>
      <c r="BG409" s="10"/>
      <c r="BH409" s="10"/>
      <c r="BI409" s="10"/>
      <c r="BJ409" s="10"/>
      <c r="BK409" s="10"/>
      <c r="BL409" s="10"/>
      <c r="BM409" s="10"/>
      <c r="BN409" s="10"/>
      <c r="BO409" s="10"/>
      <c r="BP409" s="10"/>
      <c r="BQ409" s="10"/>
      <c r="BR409" s="10"/>
      <c r="BS409" s="10"/>
    </row>
    <row r="410" spans="1:71" ht="16.5" customHeight="1" x14ac:dyDescent="0.3">
      <c r="A410" s="10"/>
      <c r="B410" s="21">
        <f t="shared" si="43"/>
        <v>4350650</v>
      </c>
      <c r="C410" s="21">
        <f t="shared" si="43"/>
        <v>3923078</v>
      </c>
      <c r="D410" s="21">
        <f t="shared" si="43"/>
        <v>480831</v>
      </c>
      <c r="E410" s="21">
        <f t="shared" si="43"/>
        <v>16243482</v>
      </c>
      <c r="F410" s="21">
        <f t="shared" si="43"/>
        <v>9473542</v>
      </c>
      <c r="G410" s="21">
        <f t="shared" si="43"/>
        <v>6970169</v>
      </c>
      <c r="H410" s="21">
        <f t="shared" si="43"/>
        <v>6430536</v>
      </c>
      <c r="I410" s="21">
        <f t="shared" si="43"/>
        <v>3341711</v>
      </c>
      <c r="J410" s="21">
        <f t="shared" si="43"/>
        <v>15838995</v>
      </c>
      <c r="K410" s="21">
        <f t="shared" si="43"/>
        <v>23301366</v>
      </c>
      <c r="L410" s="21">
        <f t="shared" si="43"/>
        <v>24584960</v>
      </c>
      <c r="M410" s="21">
        <f t="shared" si="43"/>
        <v>15548751</v>
      </c>
      <c r="N410" s="21">
        <f t="shared" si="43"/>
        <v>59380373</v>
      </c>
      <c r="O410" s="19"/>
      <c r="P410" s="22" t="s">
        <v>900</v>
      </c>
      <c r="Q410" s="10"/>
      <c r="R410" s="10"/>
      <c r="S410" s="10"/>
      <c r="T410" s="10"/>
      <c r="U410" s="10"/>
      <c r="V410" s="10"/>
      <c r="W410" s="10"/>
      <c r="X410" s="10"/>
      <c r="Y410" s="10"/>
      <c r="Z410" s="10"/>
      <c r="AA410" s="10"/>
      <c r="AB410" s="10"/>
      <c r="AC410" s="10"/>
      <c r="AD410" s="10"/>
      <c r="AE410" s="10"/>
      <c r="AF410" s="10"/>
      <c r="AG410" s="10"/>
      <c r="AH410" s="10"/>
      <c r="AI410" s="10"/>
      <c r="AJ410" s="10"/>
      <c r="AK410" s="10"/>
      <c r="AL410" s="10"/>
      <c r="AM410" s="10"/>
      <c r="AN410" s="10"/>
      <c r="AO410" s="10"/>
      <c r="AP410" s="10"/>
      <c r="AQ410" s="10"/>
      <c r="AR410" s="10"/>
      <c r="AS410" s="10"/>
      <c r="AT410" s="10"/>
      <c r="AU410" s="10"/>
      <c r="AV410" s="10"/>
      <c r="AW410" s="10"/>
      <c r="AX410" s="10"/>
      <c r="AY410" s="10"/>
      <c r="AZ410" s="10"/>
      <c r="BA410" s="10"/>
      <c r="BB410" s="10"/>
      <c r="BC410" s="10"/>
      <c r="BD410" s="10"/>
      <c r="BE410" s="10"/>
      <c r="BF410" s="10"/>
      <c r="BG410" s="10"/>
      <c r="BH410" s="10"/>
      <c r="BI410" s="10"/>
      <c r="BJ410" s="10"/>
      <c r="BK410" s="10"/>
      <c r="BL410" s="10"/>
      <c r="BM410" s="10"/>
      <c r="BN410" s="10"/>
      <c r="BO410" s="10"/>
      <c r="BP410" s="10"/>
      <c r="BQ410" s="10"/>
      <c r="BR410" s="10"/>
      <c r="BS410" s="10"/>
    </row>
    <row r="411" spans="1:71" ht="16.5" customHeight="1" x14ac:dyDescent="0.3">
      <c r="A411" s="10"/>
      <c r="B411" s="21">
        <f t="shared" si="43"/>
        <v>7218377</v>
      </c>
      <c r="C411" s="21">
        <f t="shared" si="43"/>
        <v>498285</v>
      </c>
      <c r="D411" s="21">
        <f t="shared" si="43"/>
        <v>4443450</v>
      </c>
      <c r="E411" s="21">
        <f t="shared" si="43"/>
        <v>18021117</v>
      </c>
      <c r="F411" s="21">
        <f t="shared" si="43"/>
        <v>8463638</v>
      </c>
      <c r="G411" s="21">
        <f t="shared" si="43"/>
        <v>7975455</v>
      </c>
      <c r="H411" s="21">
        <f t="shared" si="43"/>
        <v>9424363</v>
      </c>
      <c r="I411" s="21">
        <f t="shared" si="43"/>
        <v>14875328</v>
      </c>
      <c r="J411" s="21">
        <f t="shared" si="43"/>
        <v>26387328</v>
      </c>
      <c r="K411" s="21">
        <f t="shared" si="43"/>
        <v>31524969</v>
      </c>
      <c r="L411" s="21">
        <f t="shared" si="43"/>
        <v>33471749</v>
      </c>
      <c r="M411" s="21">
        <f t="shared" si="43"/>
        <v>37857453</v>
      </c>
      <c r="N411" s="21">
        <f t="shared" si="43"/>
        <v>49628647</v>
      </c>
      <c r="O411" s="19"/>
      <c r="P411" s="22" t="s">
        <v>901</v>
      </c>
      <c r="Q411" s="10"/>
      <c r="R411" s="10"/>
      <c r="S411" s="10"/>
      <c r="T411" s="10"/>
      <c r="U411" s="10"/>
      <c r="V411" s="10"/>
      <c r="W411" s="10"/>
      <c r="X411" s="10"/>
      <c r="Y411" s="10"/>
      <c r="Z411" s="10"/>
      <c r="AA411" s="10"/>
      <c r="AB411" s="10"/>
      <c r="AC411" s="10"/>
      <c r="AD411" s="10"/>
      <c r="AE411" s="10"/>
      <c r="AF411" s="10"/>
      <c r="AG411" s="10"/>
      <c r="AH411" s="10"/>
      <c r="AI411" s="10"/>
      <c r="AJ411" s="10"/>
      <c r="AK411" s="10"/>
      <c r="AL411" s="10"/>
      <c r="AM411" s="10"/>
      <c r="AN411" s="10"/>
      <c r="AO411" s="10"/>
      <c r="AP411" s="10"/>
      <c r="AQ411" s="10"/>
      <c r="AR411" s="10"/>
      <c r="AS411" s="10"/>
      <c r="AT411" s="10"/>
      <c r="AU411" s="10"/>
      <c r="AV411" s="10"/>
      <c r="AW411" s="10"/>
      <c r="AX411" s="10"/>
      <c r="AY411" s="10"/>
      <c r="AZ411" s="10"/>
      <c r="BA411" s="10"/>
      <c r="BB411" s="10"/>
      <c r="BC411" s="10"/>
      <c r="BD411" s="10"/>
      <c r="BE411" s="10"/>
      <c r="BF411" s="10"/>
      <c r="BG411" s="10"/>
      <c r="BH411" s="10"/>
      <c r="BI411" s="10"/>
      <c r="BJ411" s="10"/>
      <c r="BK411" s="10"/>
      <c r="BL411" s="10"/>
      <c r="BM411" s="10"/>
      <c r="BN411" s="10"/>
      <c r="BO411" s="10"/>
      <c r="BP411" s="10"/>
      <c r="BQ411" s="10"/>
      <c r="BR411" s="10"/>
      <c r="BS411" s="10"/>
    </row>
    <row r="412" spans="1:71" ht="16.5" customHeight="1" x14ac:dyDescent="0.3">
      <c r="A412" s="10"/>
      <c r="B412" s="21">
        <f t="shared" ref="B412:M412" si="44">IFERROR(VLOOKUP($B$408,$4:$142,MATCH($P412&amp;"/"&amp;B$340,$2:$2,0),FALSE),"")</f>
        <v>7524019</v>
      </c>
      <c r="C412" s="21">
        <f t="shared" si="44"/>
        <v>497440</v>
      </c>
      <c r="D412" s="21">
        <f t="shared" si="44"/>
        <v>15882669</v>
      </c>
      <c r="E412" s="21">
        <f t="shared" si="44"/>
        <v>5469182.9500000002</v>
      </c>
      <c r="F412" s="21">
        <f t="shared" si="44"/>
        <v>8461950.1129999999</v>
      </c>
      <c r="G412" s="21">
        <f t="shared" si="44"/>
        <v>9303408.7569999993</v>
      </c>
      <c r="H412" s="21">
        <f t="shared" si="44"/>
        <v>6227880.6150000002</v>
      </c>
      <c r="I412" s="21">
        <f t="shared" si="44"/>
        <v>12855626.863</v>
      </c>
      <c r="J412" s="21">
        <f t="shared" si="44"/>
        <v>21701861.649</v>
      </c>
      <c r="K412" s="21">
        <f t="shared" si="44"/>
        <v>23564479.761999998</v>
      </c>
      <c r="L412" s="21">
        <f t="shared" si="44"/>
        <v>21075352.050000001</v>
      </c>
      <c r="M412" s="21">
        <f t="shared" si="44"/>
        <v>49361923.927000001</v>
      </c>
      <c r="N412" s="21">
        <f>IFERROR(VLOOKUP($B$408,$4:$142,MATCH($P412&amp;"/"&amp;N$340,$2:$2,0),FALSE),IFERROR(VLOOKUP($B$408,$4:$142,MATCH($P411&amp;"/"&amp;N$340,$2:$2,0),FALSE),IFERROR(VLOOKUP($B$408,$4:$142,MATCH($P410&amp;"/"&amp;N$340,$2:$2,0),FALSE),IFERROR(VLOOKUP($B$408,$4:$142,MATCH($P409&amp;"/"&amp;N$340,$2:$2,0),FALSE),""))))</f>
        <v>49628647</v>
      </c>
      <c r="O412" s="19">
        <f t="shared" ref="O412:O413" si="45">RATE(M$340-B$340,,-B412,M412)</f>
        <v>0.18649926154099841</v>
      </c>
      <c r="P412" s="22" t="s">
        <v>902</v>
      </c>
      <c r="Q412" s="10"/>
      <c r="R412" s="10"/>
      <c r="S412" s="10"/>
      <c r="T412" s="10"/>
      <c r="U412" s="10"/>
      <c r="V412" s="10"/>
      <c r="W412" s="10"/>
      <c r="X412" s="10"/>
      <c r="Y412" s="10"/>
      <c r="Z412" s="10"/>
      <c r="AA412" s="10"/>
      <c r="AB412" s="10"/>
      <c r="AC412" s="10"/>
      <c r="AD412" s="10"/>
      <c r="AE412" s="10"/>
      <c r="AF412" s="10"/>
      <c r="AG412" s="10"/>
      <c r="AH412" s="10"/>
      <c r="AI412" s="10"/>
      <c r="AJ412" s="10"/>
      <c r="AK412" s="10"/>
      <c r="AL412" s="10"/>
      <c r="AM412" s="10"/>
      <c r="AN412" s="10"/>
      <c r="AO412" s="10"/>
      <c r="AP412" s="10"/>
      <c r="AQ412" s="10"/>
      <c r="AR412" s="10"/>
      <c r="AS412" s="10"/>
      <c r="AT412" s="10"/>
      <c r="AU412" s="10"/>
      <c r="AV412" s="10"/>
      <c r="AW412" s="10"/>
      <c r="AX412" s="10"/>
      <c r="AY412" s="10"/>
      <c r="AZ412" s="10"/>
      <c r="BA412" s="10"/>
      <c r="BB412" s="10"/>
      <c r="BC412" s="10"/>
      <c r="BD412" s="10"/>
      <c r="BE412" s="10"/>
      <c r="BF412" s="10"/>
      <c r="BG412" s="10"/>
      <c r="BH412" s="10"/>
      <c r="BI412" s="10"/>
      <c r="BJ412" s="10"/>
      <c r="BK412" s="10"/>
      <c r="BL412" s="10"/>
      <c r="BM412" s="10"/>
      <c r="BN412" s="10"/>
      <c r="BO412" s="10"/>
      <c r="BP412" s="10"/>
      <c r="BQ412" s="10"/>
      <c r="BR412" s="10"/>
      <c r="BS412" s="10"/>
    </row>
    <row r="413" spans="1:71" ht="16.5" customHeight="1" x14ac:dyDescent="0.3">
      <c r="A413" s="10"/>
      <c r="B413" s="23">
        <f t="shared" ref="B413:N413" si="46">+B412/B$394</f>
        <v>5.8744091808757483E-2</v>
      </c>
      <c r="C413" s="23">
        <f t="shared" si="46"/>
        <v>3.9787011832964772E-3</v>
      </c>
      <c r="D413" s="23">
        <f t="shared" si="46"/>
        <v>0.16297034297614632</v>
      </c>
      <c r="E413" s="23">
        <f t="shared" si="46"/>
        <v>6.3101841720055368E-2</v>
      </c>
      <c r="F413" s="23">
        <f t="shared" si="46"/>
        <v>8.3808322730976909E-2</v>
      </c>
      <c r="G413" s="23">
        <f t="shared" si="46"/>
        <v>8.3047085624433706E-2</v>
      </c>
      <c r="H413" s="23">
        <f t="shared" si="46"/>
        <v>4.9290485663780241E-2</v>
      </c>
      <c r="I413" s="23">
        <f t="shared" si="46"/>
        <v>7.0728085464249413E-2</v>
      </c>
      <c r="J413" s="23">
        <f t="shared" si="46"/>
        <v>7.8723959993365761E-2</v>
      </c>
      <c r="K413" s="23">
        <f t="shared" si="46"/>
        <v>8.2953846712594675E-2</v>
      </c>
      <c r="L413" s="23">
        <f t="shared" si="46"/>
        <v>7.2547299027941867E-2</v>
      </c>
      <c r="M413" s="23">
        <f t="shared" si="46"/>
        <v>0.17040795937287015</v>
      </c>
      <c r="N413" s="23">
        <f t="shared" si="46"/>
        <v>0.14027419335440877</v>
      </c>
      <c r="O413" s="19">
        <f t="shared" si="45"/>
        <v>0.10166052832110187</v>
      </c>
      <c r="P413" s="24" t="s">
        <v>903</v>
      </c>
      <c r="Q413" s="10"/>
      <c r="R413" s="10"/>
      <c r="S413" s="10"/>
      <c r="T413" s="10"/>
      <c r="U413" s="10"/>
      <c r="V413" s="10"/>
      <c r="W413" s="10"/>
      <c r="X413" s="10"/>
      <c r="Y413" s="10"/>
      <c r="Z413" s="10"/>
      <c r="AA413" s="10"/>
      <c r="AB413" s="10"/>
      <c r="AC413" s="10"/>
      <c r="AD413" s="10"/>
      <c r="AE413" s="10"/>
      <c r="AF413" s="10"/>
      <c r="AG413" s="10"/>
      <c r="AH413" s="10"/>
      <c r="AI413" s="10"/>
      <c r="AJ413" s="10"/>
      <c r="AK413" s="10"/>
      <c r="AL413" s="10"/>
      <c r="AM413" s="10"/>
      <c r="AN413" s="10"/>
      <c r="AO413" s="10"/>
      <c r="AP413" s="10"/>
      <c r="AQ413" s="10"/>
      <c r="AR413" s="10"/>
      <c r="AS413" s="10"/>
      <c r="AT413" s="10"/>
      <c r="AU413" s="10"/>
      <c r="AV413" s="10"/>
      <c r="AW413" s="10"/>
      <c r="AX413" s="10"/>
      <c r="AY413" s="10"/>
      <c r="AZ413" s="10"/>
      <c r="BA413" s="10"/>
      <c r="BB413" s="10"/>
      <c r="BC413" s="10"/>
      <c r="BD413" s="10"/>
      <c r="BE413" s="10"/>
      <c r="BF413" s="10"/>
      <c r="BG413" s="10"/>
      <c r="BH413" s="10"/>
      <c r="BI413" s="10"/>
      <c r="BJ413" s="10"/>
      <c r="BK413" s="10"/>
      <c r="BL413" s="10"/>
      <c r="BM413" s="10"/>
      <c r="BN413" s="10"/>
      <c r="BO413" s="10"/>
      <c r="BP413" s="10"/>
      <c r="BQ413" s="10"/>
      <c r="BR413" s="10"/>
      <c r="BS413" s="10"/>
    </row>
    <row r="414" spans="1:71" ht="16.5" customHeight="1" x14ac:dyDescent="0.3">
      <c r="A414" s="10"/>
      <c r="B414" s="167" t="s">
        <v>1023</v>
      </c>
      <c r="C414" s="158"/>
      <c r="D414" s="158"/>
      <c r="E414" s="158"/>
      <c r="F414" s="158"/>
      <c r="G414" s="158"/>
      <c r="H414" s="158"/>
      <c r="I414" s="158"/>
      <c r="J414" s="158"/>
      <c r="K414" s="158"/>
      <c r="L414" s="158"/>
      <c r="M414" s="158"/>
      <c r="N414" s="159"/>
      <c r="O414" s="19"/>
      <c r="P414" s="12"/>
      <c r="Q414" s="10"/>
      <c r="R414" s="10"/>
      <c r="S414" s="10"/>
      <c r="T414" s="10"/>
      <c r="U414" s="10"/>
      <c r="V414" s="10"/>
      <c r="W414" s="10"/>
      <c r="X414" s="10"/>
      <c r="Y414" s="10"/>
      <c r="Z414" s="10"/>
      <c r="AA414" s="10"/>
      <c r="AB414" s="10"/>
      <c r="AC414" s="10"/>
      <c r="AD414" s="10"/>
      <c r="AE414" s="10"/>
      <c r="AF414" s="10"/>
      <c r="AG414" s="10"/>
      <c r="AH414" s="10"/>
      <c r="AI414" s="10"/>
      <c r="AJ414" s="10"/>
      <c r="AK414" s="10"/>
      <c r="AL414" s="10"/>
      <c r="AM414" s="10"/>
      <c r="AN414" s="10"/>
      <c r="AO414" s="10"/>
      <c r="AP414" s="10"/>
      <c r="AQ414" s="10"/>
      <c r="AR414" s="10"/>
      <c r="AS414" s="10"/>
      <c r="AT414" s="10"/>
      <c r="AU414" s="10"/>
      <c r="AV414" s="10"/>
      <c r="AW414" s="10"/>
      <c r="AX414" s="10"/>
      <c r="AY414" s="10"/>
      <c r="AZ414" s="10"/>
      <c r="BA414" s="10"/>
      <c r="BB414" s="10"/>
      <c r="BC414" s="10"/>
      <c r="BD414" s="10"/>
      <c r="BE414" s="10"/>
      <c r="BF414" s="10"/>
      <c r="BG414" s="10"/>
      <c r="BH414" s="10"/>
      <c r="BI414" s="10"/>
      <c r="BJ414" s="10"/>
      <c r="BK414" s="10"/>
      <c r="BL414" s="10"/>
      <c r="BM414" s="10"/>
      <c r="BN414" s="10"/>
      <c r="BO414" s="10"/>
      <c r="BP414" s="10"/>
      <c r="BQ414" s="10"/>
      <c r="BR414" s="10"/>
      <c r="BS414" s="10"/>
    </row>
    <row r="415" spans="1:71" ht="16.5" customHeight="1" x14ac:dyDescent="0.3">
      <c r="A415" s="10"/>
      <c r="B415" s="21">
        <f t="shared" ref="B415:N417" si="47">IFERROR(VLOOKUP($B$414,$4:$142,MATCH($P415&amp;"/"&amp;B$340,$2:$2,0),FALSE),"")</f>
        <v>22225219</v>
      </c>
      <c r="C415" s="21">
        <f t="shared" si="47"/>
        <v>37031553</v>
      </c>
      <c r="D415" s="21">
        <f t="shared" si="47"/>
        <v>35998623</v>
      </c>
      <c r="E415" s="21">
        <f t="shared" si="47"/>
        <v>20498739</v>
      </c>
      <c r="F415" s="21">
        <f t="shared" si="47"/>
        <v>16378632</v>
      </c>
      <c r="G415" s="21">
        <f t="shared" si="47"/>
        <v>12648908</v>
      </c>
      <c r="H415" s="21">
        <f t="shared" si="47"/>
        <v>15232719</v>
      </c>
      <c r="I415" s="21">
        <f t="shared" si="47"/>
        <v>33696088</v>
      </c>
      <c r="J415" s="21">
        <f t="shared" si="47"/>
        <v>51726858</v>
      </c>
      <c r="K415" s="21">
        <f t="shared" si="47"/>
        <v>90813720</v>
      </c>
      <c r="L415" s="21">
        <f t="shared" si="47"/>
        <v>160339518</v>
      </c>
      <c r="M415" s="21">
        <f t="shared" si="47"/>
        <v>92020550</v>
      </c>
      <c r="N415" s="21">
        <f t="shared" si="47"/>
        <v>174744582</v>
      </c>
      <c r="O415" s="19"/>
      <c r="P415" s="22" t="s">
        <v>899</v>
      </c>
      <c r="Q415" s="10"/>
      <c r="R415" s="10"/>
      <c r="S415" s="10"/>
      <c r="T415" s="10"/>
      <c r="U415" s="10"/>
      <c r="V415" s="10"/>
      <c r="W415" s="10"/>
      <c r="X415" s="10"/>
      <c r="Y415" s="10"/>
      <c r="Z415" s="10"/>
      <c r="AA415" s="10"/>
      <c r="AB415" s="10"/>
      <c r="AC415" s="10"/>
      <c r="AD415" s="10"/>
      <c r="AE415" s="10"/>
      <c r="AF415" s="10"/>
      <c r="AG415" s="10"/>
      <c r="AH415" s="10"/>
      <c r="AI415" s="10"/>
      <c r="AJ415" s="10"/>
      <c r="AK415" s="10"/>
      <c r="AL415" s="10"/>
      <c r="AM415" s="10"/>
      <c r="AN415" s="10"/>
      <c r="AO415" s="10"/>
      <c r="AP415" s="10"/>
      <c r="AQ415" s="10"/>
      <c r="AR415" s="10"/>
      <c r="AS415" s="10"/>
      <c r="AT415" s="10"/>
      <c r="AU415" s="10"/>
      <c r="AV415" s="10"/>
      <c r="AW415" s="10"/>
      <c r="AX415" s="10"/>
      <c r="AY415" s="10"/>
      <c r="AZ415" s="10"/>
      <c r="BA415" s="10"/>
      <c r="BB415" s="10"/>
      <c r="BC415" s="10"/>
      <c r="BD415" s="10"/>
      <c r="BE415" s="10"/>
      <c r="BF415" s="10"/>
      <c r="BG415" s="10"/>
      <c r="BH415" s="10"/>
      <c r="BI415" s="10"/>
      <c r="BJ415" s="10"/>
      <c r="BK415" s="10"/>
      <c r="BL415" s="10"/>
      <c r="BM415" s="10"/>
      <c r="BN415" s="10"/>
      <c r="BO415" s="10"/>
      <c r="BP415" s="10"/>
      <c r="BQ415" s="10"/>
      <c r="BR415" s="10"/>
      <c r="BS415" s="10"/>
    </row>
    <row r="416" spans="1:71" ht="16.5" customHeight="1" x14ac:dyDescent="0.3">
      <c r="A416" s="10"/>
      <c r="B416" s="21">
        <f t="shared" si="47"/>
        <v>26260948</v>
      </c>
      <c r="C416" s="21">
        <f t="shared" si="47"/>
        <v>36741000</v>
      </c>
      <c r="D416" s="21">
        <f t="shared" si="47"/>
        <v>36368049</v>
      </c>
      <c r="E416" s="21">
        <f t="shared" si="47"/>
        <v>20351609</v>
      </c>
      <c r="F416" s="21">
        <f t="shared" si="47"/>
        <v>13757703</v>
      </c>
      <c r="G416" s="21">
        <f t="shared" si="47"/>
        <v>13205810</v>
      </c>
      <c r="H416" s="21">
        <f t="shared" si="47"/>
        <v>36581776</v>
      </c>
      <c r="I416" s="21">
        <f t="shared" si="47"/>
        <v>33765092</v>
      </c>
      <c r="J416" s="21">
        <f t="shared" si="47"/>
        <v>76048793</v>
      </c>
      <c r="K416" s="21">
        <f t="shared" si="47"/>
        <v>90543063</v>
      </c>
      <c r="L416" s="21">
        <f t="shared" si="47"/>
        <v>92408401</v>
      </c>
      <c r="M416" s="21">
        <f t="shared" si="47"/>
        <v>85895430</v>
      </c>
      <c r="N416" s="21">
        <f t="shared" si="47"/>
        <v>171338527</v>
      </c>
      <c r="O416" s="19"/>
      <c r="P416" s="22" t="s">
        <v>900</v>
      </c>
      <c r="Q416" s="10"/>
      <c r="R416" s="10"/>
      <c r="S416" s="10"/>
      <c r="T416" s="10"/>
      <c r="U416" s="10"/>
      <c r="V416" s="10"/>
      <c r="W416" s="10"/>
      <c r="X416" s="10"/>
      <c r="Y416" s="10"/>
      <c r="Z416" s="10"/>
      <c r="AA416" s="10"/>
      <c r="AB416" s="10"/>
      <c r="AC416" s="10"/>
      <c r="AD416" s="10"/>
      <c r="AE416" s="10"/>
      <c r="AF416" s="10"/>
      <c r="AG416" s="10"/>
      <c r="AH416" s="10"/>
      <c r="AI416" s="10"/>
      <c r="AJ416" s="10"/>
      <c r="AK416" s="10"/>
      <c r="AL416" s="10"/>
      <c r="AM416" s="10"/>
      <c r="AN416" s="10"/>
      <c r="AO416" s="10"/>
      <c r="AP416" s="10"/>
      <c r="AQ416" s="10"/>
      <c r="AR416" s="10"/>
      <c r="AS416" s="10"/>
      <c r="AT416" s="10"/>
      <c r="AU416" s="10"/>
      <c r="AV416" s="10"/>
      <c r="AW416" s="10"/>
      <c r="AX416" s="10"/>
      <c r="AY416" s="10"/>
      <c r="AZ416" s="10"/>
      <c r="BA416" s="10"/>
      <c r="BB416" s="10"/>
      <c r="BC416" s="10"/>
      <c r="BD416" s="10"/>
      <c r="BE416" s="10"/>
      <c r="BF416" s="10"/>
      <c r="BG416" s="10"/>
      <c r="BH416" s="10"/>
      <c r="BI416" s="10"/>
      <c r="BJ416" s="10"/>
      <c r="BK416" s="10"/>
      <c r="BL416" s="10"/>
      <c r="BM416" s="10"/>
      <c r="BN416" s="10"/>
      <c r="BO416" s="10"/>
      <c r="BP416" s="10"/>
      <c r="BQ416" s="10"/>
      <c r="BR416" s="10"/>
      <c r="BS416" s="10"/>
    </row>
    <row r="417" spans="1:71" ht="16.5" customHeight="1" x14ac:dyDescent="0.3">
      <c r="A417" s="10"/>
      <c r="B417" s="21">
        <f t="shared" si="47"/>
        <v>26135018</v>
      </c>
      <c r="C417" s="21">
        <f t="shared" si="47"/>
        <v>37231191</v>
      </c>
      <c r="D417" s="21">
        <f t="shared" si="47"/>
        <v>31970410</v>
      </c>
      <c r="E417" s="21">
        <f t="shared" si="47"/>
        <v>15417719</v>
      </c>
      <c r="F417" s="21">
        <f t="shared" si="47"/>
        <v>11387566</v>
      </c>
      <c r="G417" s="21">
        <f t="shared" si="47"/>
        <v>13329151</v>
      </c>
      <c r="H417" s="21">
        <f t="shared" si="47"/>
        <v>36570416</v>
      </c>
      <c r="I417" s="21">
        <f t="shared" si="47"/>
        <v>33625926</v>
      </c>
      <c r="J417" s="21">
        <f t="shared" si="47"/>
        <v>80887282</v>
      </c>
      <c r="K417" s="21">
        <f t="shared" si="47"/>
        <v>91151037</v>
      </c>
      <c r="L417" s="21">
        <f t="shared" si="47"/>
        <v>94005109</v>
      </c>
      <c r="M417" s="21">
        <f t="shared" si="47"/>
        <v>84487068</v>
      </c>
      <c r="N417" s="21">
        <f t="shared" si="47"/>
        <v>126529626</v>
      </c>
      <c r="O417" s="19"/>
      <c r="P417" s="22" t="s">
        <v>901</v>
      </c>
      <c r="Q417" s="10"/>
      <c r="R417" s="10"/>
      <c r="S417" s="10"/>
      <c r="T417" s="10"/>
      <c r="U417" s="10"/>
      <c r="V417" s="10"/>
      <c r="W417" s="10"/>
      <c r="X417" s="10"/>
      <c r="Y417" s="10"/>
      <c r="Z417" s="10"/>
      <c r="AA417" s="10"/>
      <c r="AB417" s="10"/>
      <c r="AC417" s="10"/>
      <c r="AD417" s="10"/>
      <c r="AE417" s="10"/>
      <c r="AF417" s="10"/>
      <c r="AG417" s="10"/>
      <c r="AH417" s="10"/>
      <c r="AI417" s="10"/>
      <c r="AJ417" s="10"/>
      <c r="AK417" s="10"/>
      <c r="AL417" s="10"/>
      <c r="AM417" s="10"/>
      <c r="AN417" s="10"/>
      <c r="AO417" s="10"/>
      <c r="AP417" s="10"/>
      <c r="AQ417" s="10"/>
      <c r="AR417" s="10"/>
      <c r="AS417" s="10"/>
      <c r="AT417" s="10"/>
      <c r="AU417" s="10"/>
      <c r="AV417" s="10"/>
      <c r="AW417" s="10"/>
      <c r="AX417" s="10"/>
      <c r="AY417" s="10"/>
      <c r="AZ417" s="10"/>
      <c r="BA417" s="10"/>
      <c r="BB417" s="10"/>
      <c r="BC417" s="10"/>
      <c r="BD417" s="10"/>
      <c r="BE417" s="10"/>
      <c r="BF417" s="10"/>
      <c r="BG417" s="10"/>
      <c r="BH417" s="10"/>
      <c r="BI417" s="10"/>
      <c r="BJ417" s="10"/>
      <c r="BK417" s="10"/>
      <c r="BL417" s="10"/>
      <c r="BM417" s="10"/>
      <c r="BN417" s="10"/>
      <c r="BO417" s="10"/>
      <c r="BP417" s="10"/>
      <c r="BQ417" s="10"/>
      <c r="BR417" s="10"/>
      <c r="BS417" s="10"/>
    </row>
    <row r="418" spans="1:71" ht="16.5" customHeight="1" x14ac:dyDescent="0.3">
      <c r="A418" s="10"/>
      <c r="B418" s="21">
        <f t="shared" ref="B418:M418" si="48">IFERROR(VLOOKUP($B$414,$4:$142,MATCH($P418&amp;"/"&amp;B$340,$2:$2,0),FALSE),"")</f>
        <v>29774426</v>
      </c>
      <c r="C418" s="21">
        <f t="shared" si="48"/>
        <v>36631623</v>
      </c>
      <c r="D418" s="21">
        <f t="shared" si="48"/>
        <v>20488644</v>
      </c>
      <c r="E418" s="21">
        <f t="shared" si="48"/>
        <v>16536660.68</v>
      </c>
      <c r="F418" s="21">
        <f t="shared" si="48"/>
        <v>11887812.971000001</v>
      </c>
      <c r="G418" s="21">
        <f t="shared" si="48"/>
        <v>15354770.702</v>
      </c>
      <c r="H418" s="21">
        <f t="shared" si="48"/>
        <v>34478291.365999997</v>
      </c>
      <c r="I418" s="21">
        <f t="shared" si="48"/>
        <v>52576667.377999999</v>
      </c>
      <c r="J418" s="21">
        <f t="shared" si="48"/>
        <v>87273400.137999997</v>
      </c>
      <c r="K418" s="21">
        <f t="shared" si="48"/>
        <v>100101849.676</v>
      </c>
      <c r="L418" s="21">
        <f t="shared" si="48"/>
        <v>155545766.88</v>
      </c>
      <c r="M418" s="21">
        <f t="shared" si="48"/>
        <v>69171920.042999998</v>
      </c>
      <c r="N418" s="21">
        <f>IFERROR(VLOOKUP($B$414,$4:$142,MATCH($P418&amp;"/"&amp;N$340,$2:$2,0),FALSE),IFERROR(VLOOKUP($B$414,$4:$142,MATCH($P417&amp;"/"&amp;N$340,$2:$2,0),FALSE),IFERROR(VLOOKUP($B$414,$4:$142,MATCH($P416&amp;"/"&amp;N$340,$2:$2,0),FALSE),IFERROR(VLOOKUP($B$414,$4:$142,MATCH($P415&amp;"/"&amp;N$340,$2:$2,0),FALSE),""))))</f>
        <v>126529626</v>
      </c>
      <c r="O418" s="19">
        <f t="shared" ref="O418:O419" si="49">RATE(M$340-B$340,,-B418,M418)</f>
        <v>7.9644023023474897E-2</v>
      </c>
      <c r="P418" s="22" t="s">
        <v>902</v>
      </c>
      <c r="Q418" s="10"/>
      <c r="R418" s="10"/>
      <c r="S418" s="10"/>
      <c r="T418" s="10"/>
      <c r="U418" s="10"/>
      <c r="V418" s="10"/>
      <c r="W418" s="10"/>
      <c r="X418" s="10"/>
      <c r="Y418" s="10"/>
      <c r="Z418" s="10"/>
      <c r="AA418" s="10"/>
      <c r="AB418" s="10"/>
      <c r="AC418" s="10"/>
      <c r="AD418" s="10"/>
      <c r="AE418" s="10"/>
      <c r="AF418" s="10"/>
      <c r="AG418" s="10"/>
      <c r="AH418" s="10"/>
      <c r="AI418" s="10"/>
      <c r="AJ418" s="10"/>
      <c r="AK418" s="10"/>
      <c r="AL418" s="10"/>
      <c r="AM418" s="10"/>
      <c r="AN418" s="10"/>
      <c r="AO418" s="10"/>
      <c r="AP418" s="10"/>
      <c r="AQ418" s="10"/>
      <c r="AR418" s="10"/>
      <c r="AS418" s="10"/>
      <c r="AT418" s="10"/>
      <c r="AU418" s="10"/>
      <c r="AV418" s="10"/>
      <c r="AW418" s="10"/>
      <c r="AX418" s="10"/>
      <c r="AY418" s="10"/>
      <c r="AZ418" s="10"/>
      <c r="BA418" s="10"/>
      <c r="BB418" s="10"/>
      <c r="BC418" s="10"/>
      <c r="BD418" s="10"/>
      <c r="BE418" s="10"/>
      <c r="BF418" s="10"/>
      <c r="BG418" s="10"/>
      <c r="BH418" s="10"/>
      <c r="BI418" s="10"/>
      <c r="BJ418" s="10"/>
      <c r="BK418" s="10"/>
      <c r="BL418" s="10"/>
      <c r="BM418" s="10"/>
      <c r="BN418" s="10"/>
      <c r="BO418" s="10"/>
      <c r="BP418" s="10"/>
      <c r="BQ418" s="10"/>
      <c r="BR418" s="10"/>
      <c r="BS418" s="10"/>
    </row>
    <row r="419" spans="1:71" ht="16.5" customHeight="1" x14ac:dyDescent="0.3">
      <c r="A419" s="10"/>
      <c r="B419" s="23">
        <f t="shared" ref="B419:N419" si="50">+B418/B$394</f>
        <v>0.23246507145942294</v>
      </c>
      <c r="C419" s="23">
        <f t="shared" si="50"/>
        <v>0.29299268610519957</v>
      </c>
      <c r="D419" s="23">
        <f t="shared" si="50"/>
        <v>0.21023175259751134</v>
      </c>
      <c r="E419" s="23">
        <f t="shared" si="50"/>
        <v>0.19079517989202083</v>
      </c>
      <c r="F419" s="23">
        <f t="shared" si="50"/>
        <v>0.11773854167592651</v>
      </c>
      <c r="G419" s="23">
        <f t="shared" si="50"/>
        <v>0.13706470289968578</v>
      </c>
      <c r="H419" s="23">
        <f t="shared" si="50"/>
        <v>0.2728780192404926</v>
      </c>
      <c r="I419" s="23">
        <f t="shared" si="50"/>
        <v>0.28926220894286375</v>
      </c>
      <c r="J419" s="23">
        <f t="shared" si="50"/>
        <v>0.31658609625619372</v>
      </c>
      <c r="K419" s="23">
        <f t="shared" si="50"/>
        <v>0.35238772837501098</v>
      </c>
      <c r="L419" s="23">
        <f t="shared" si="50"/>
        <v>0.53543234939099849</v>
      </c>
      <c r="M419" s="23">
        <f t="shared" si="50"/>
        <v>0.23879631916015059</v>
      </c>
      <c r="N419" s="23">
        <f t="shared" si="50"/>
        <v>0.35763298609742528</v>
      </c>
      <c r="O419" s="19">
        <f t="shared" si="49"/>
        <v>2.4458028385111277E-3</v>
      </c>
      <c r="P419" s="24" t="s">
        <v>903</v>
      </c>
      <c r="Q419" s="10"/>
      <c r="R419" s="10"/>
      <c r="S419" s="10"/>
      <c r="T419" s="10"/>
      <c r="U419" s="10"/>
      <c r="V419" s="10"/>
      <c r="W419" s="10"/>
      <c r="X419" s="10"/>
      <c r="Y419" s="10"/>
      <c r="Z419" s="10"/>
      <c r="AA419" s="10"/>
      <c r="AB419" s="10"/>
      <c r="AC419" s="10"/>
      <c r="AD419" s="10"/>
      <c r="AE419" s="10"/>
      <c r="AF419" s="10"/>
      <c r="AG419" s="10"/>
      <c r="AH419" s="10"/>
      <c r="AI419" s="10"/>
      <c r="AJ419" s="10"/>
      <c r="AK419" s="10"/>
      <c r="AL419" s="10"/>
      <c r="AM419" s="10"/>
      <c r="AN419" s="10"/>
      <c r="AO419" s="10"/>
      <c r="AP419" s="10"/>
      <c r="AQ419" s="10"/>
      <c r="AR419" s="10"/>
      <c r="AS419" s="10"/>
      <c r="AT419" s="10"/>
      <c r="AU419" s="10"/>
      <c r="AV419" s="10"/>
      <c r="AW419" s="10"/>
      <c r="AX419" s="10"/>
      <c r="AY419" s="10"/>
      <c r="AZ419" s="10"/>
      <c r="BA419" s="10"/>
      <c r="BB419" s="10"/>
      <c r="BC419" s="10"/>
      <c r="BD419" s="10"/>
      <c r="BE419" s="10"/>
      <c r="BF419" s="10"/>
      <c r="BG419" s="10"/>
      <c r="BH419" s="10"/>
      <c r="BI419" s="10"/>
      <c r="BJ419" s="10"/>
      <c r="BK419" s="10"/>
      <c r="BL419" s="10"/>
      <c r="BM419" s="10"/>
      <c r="BN419" s="10"/>
      <c r="BO419" s="10"/>
      <c r="BP419" s="10"/>
      <c r="BQ419" s="10"/>
      <c r="BR419" s="10"/>
      <c r="BS419" s="10"/>
    </row>
    <row r="420" spans="1:71" ht="16.5" customHeight="1" x14ac:dyDescent="0.3">
      <c r="A420" s="10"/>
      <c r="B420" s="167" t="s">
        <v>1024</v>
      </c>
      <c r="C420" s="158"/>
      <c r="D420" s="158"/>
      <c r="E420" s="158"/>
      <c r="F420" s="158"/>
      <c r="G420" s="158"/>
      <c r="H420" s="158"/>
      <c r="I420" s="158"/>
      <c r="J420" s="158"/>
      <c r="K420" s="158"/>
      <c r="L420" s="158"/>
      <c r="M420" s="158"/>
      <c r="N420" s="159"/>
      <c r="O420" s="19"/>
      <c r="P420" s="12"/>
      <c r="Q420" s="10"/>
      <c r="R420" s="10"/>
      <c r="S420" s="10"/>
      <c r="T420" s="10"/>
      <c r="U420" s="10"/>
      <c r="V420" s="10"/>
      <c r="W420" s="10"/>
      <c r="X420" s="10"/>
      <c r="Y420" s="10"/>
      <c r="Z420" s="10"/>
      <c r="AA420" s="10"/>
      <c r="AB420" s="10"/>
      <c r="AC420" s="10"/>
      <c r="AD420" s="10"/>
      <c r="AE420" s="10"/>
      <c r="AF420" s="10"/>
      <c r="AG420" s="10"/>
      <c r="AH420" s="10"/>
      <c r="AI420" s="10"/>
      <c r="AJ420" s="10"/>
      <c r="AK420" s="10"/>
      <c r="AL420" s="10"/>
      <c r="AM420" s="10"/>
      <c r="AN420" s="10"/>
      <c r="AO420" s="10"/>
      <c r="AP420" s="10"/>
      <c r="AQ420" s="10"/>
      <c r="AR420" s="10"/>
      <c r="AS420" s="10"/>
      <c r="AT420" s="10"/>
      <c r="AU420" s="10"/>
      <c r="AV420" s="10"/>
      <c r="AW420" s="10"/>
      <c r="AX420" s="10"/>
      <c r="AY420" s="10"/>
      <c r="AZ420" s="10"/>
      <c r="BA420" s="10"/>
      <c r="BB420" s="10"/>
      <c r="BC420" s="10"/>
      <c r="BD420" s="10"/>
      <c r="BE420" s="10"/>
      <c r="BF420" s="10"/>
      <c r="BG420" s="10"/>
      <c r="BH420" s="10"/>
      <c r="BI420" s="10"/>
      <c r="BJ420" s="10"/>
      <c r="BK420" s="10"/>
      <c r="BL420" s="10"/>
      <c r="BM420" s="10"/>
      <c r="BN420" s="10"/>
      <c r="BO420" s="10"/>
      <c r="BP420" s="10"/>
      <c r="BQ420" s="10"/>
      <c r="BR420" s="10"/>
      <c r="BS420" s="10"/>
    </row>
    <row r="421" spans="1:71" ht="16.5" customHeight="1" x14ac:dyDescent="0.3">
      <c r="A421" s="10"/>
      <c r="B421" s="21">
        <f t="shared" ref="B421:N423" si="51">IFERROR(VLOOKUP($B$420,$4:$142,MATCH($P421&amp;"/"&amp;B$340,$2:$2,0),FALSE),"")</f>
        <v>26571309</v>
      </c>
      <c r="C421" s="21">
        <f t="shared" si="51"/>
        <v>41125075</v>
      </c>
      <c r="D421" s="21">
        <f t="shared" si="51"/>
        <v>36480258</v>
      </c>
      <c r="E421" s="21">
        <f t="shared" si="51"/>
        <v>36234308</v>
      </c>
      <c r="F421" s="21">
        <f t="shared" si="51"/>
        <v>21836900</v>
      </c>
      <c r="G421" s="21">
        <f t="shared" si="51"/>
        <v>23592654</v>
      </c>
      <c r="H421" s="21">
        <f t="shared" si="51"/>
        <v>18004784</v>
      </c>
      <c r="I421" s="21">
        <f t="shared" si="51"/>
        <v>36917219</v>
      </c>
      <c r="J421" s="21">
        <f t="shared" si="51"/>
        <v>62494668</v>
      </c>
      <c r="K421" s="21">
        <f t="shared" si="51"/>
        <v>105505890</v>
      </c>
      <c r="L421" s="21">
        <f t="shared" si="51"/>
        <v>174797610</v>
      </c>
      <c r="M421" s="21">
        <f t="shared" si="51"/>
        <v>107222335</v>
      </c>
      <c r="N421" s="21">
        <f t="shared" si="51"/>
        <v>235310345</v>
      </c>
      <c r="O421" s="19"/>
      <c r="P421" s="22" t="s">
        <v>899</v>
      </c>
      <c r="Q421" s="10"/>
      <c r="R421" s="10"/>
      <c r="S421" s="10"/>
      <c r="T421" s="10"/>
      <c r="U421" s="10"/>
      <c r="V421" s="10"/>
      <c r="W421" s="10"/>
      <c r="X421" s="10"/>
      <c r="Y421" s="10"/>
      <c r="Z421" s="10"/>
      <c r="AA421" s="10"/>
      <c r="AB421" s="10"/>
      <c r="AC421" s="10"/>
      <c r="AD421" s="10"/>
      <c r="AE421" s="10"/>
      <c r="AF421" s="10"/>
      <c r="AG421" s="10"/>
      <c r="AH421" s="10"/>
      <c r="AI421" s="10"/>
      <c r="AJ421" s="10"/>
      <c r="AK421" s="10"/>
      <c r="AL421" s="10"/>
      <c r="AM421" s="10"/>
      <c r="AN421" s="10"/>
      <c r="AO421" s="10"/>
      <c r="AP421" s="10"/>
      <c r="AQ421" s="10"/>
      <c r="AR421" s="10"/>
      <c r="AS421" s="10"/>
      <c r="AT421" s="10"/>
      <c r="AU421" s="10"/>
      <c r="AV421" s="10"/>
      <c r="AW421" s="10"/>
      <c r="AX421" s="10"/>
      <c r="AY421" s="10"/>
      <c r="AZ421" s="10"/>
      <c r="BA421" s="10"/>
      <c r="BB421" s="10"/>
      <c r="BC421" s="10"/>
      <c r="BD421" s="10"/>
      <c r="BE421" s="10"/>
      <c r="BF421" s="10"/>
      <c r="BG421" s="10"/>
      <c r="BH421" s="10"/>
      <c r="BI421" s="10"/>
      <c r="BJ421" s="10"/>
      <c r="BK421" s="10"/>
      <c r="BL421" s="10"/>
      <c r="BM421" s="10"/>
      <c r="BN421" s="10"/>
      <c r="BO421" s="10"/>
      <c r="BP421" s="10"/>
      <c r="BQ421" s="10"/>
      <c r="BR421" s="10"/>
      <c r="BS421" s="10"/>
    </row>
    <row r="422" spans="1:71" ht="16.5" customHeight="1" x14ac:dyDescent="0.3">
      <c r="A422" s="10"/>
      <c r="B422" s="21">
        <f t="shared" si="51"/>
        <v>30611598</v>
      </c>
      <c r="C422" s="21">
        <f t="shared" si="51"/>
        <v>40664078</v>
      </c>
      <c r="D422" s="21">
        <f t="shared" si="51"/>
        <v>36848880</v>
      </c>
      <c r="E422" s="21">
        <f t="shared" si="51"/>
        <v>36595091</v>
      </c>
      <c r="F422" s="21">
        <f t="shared" si="51"/>
        <v>23231245</v>
      </c>
      <c r="G422" s="21">
        <f t="shared" si="51"/>
        <v>20175979</v>
      </c>
      <c r="H422" s="21">
        <f t="shared" si="51"/>
        <v>43012312</v>
      </c>
      <c r="I422" s="21">
        <f t="shared" si="51"/>
        <v>37106803</v>
      </c>
      <c r="J422" s="21">
        <f t="shared" si="51"/>
        <v>91887788</v>
      </c>
      <c r="K422" s="21">
        <f t="shared" si="51"/>
        <v>113844429</v>
      </c>
      <c r="L422" s="21">
        <f t="shared" si="51"/>
        <v>116993361</v>
      </c>
      <c r="M422" s="21">
        <f t="shared" si="51"/>
        <v>101444181</v>
      </c>
      <c r="N422" s="21">
        <f t="shared" si="51"/>
        <v>230718900</v>
      </c>
      <c r="O422" s="19"/>
      <c r="P422" s="22" t="s">
        <v>900</v>
      </c>
      <c r="Q422" s="10"/>
      <c r="R422" s="10"/>
      <c r="S422" s="10"/>
      <c r="T422" s="10"/>
      <c r="U422" s="10"/>
      <c r="V422" s="10"/>
      <c r="W422" s="10"/>
      <c r="X422" s="10"/>
      <c r="Y422" s="10"/>
      <c r="Z422" s="10"/>
      <c r="AA422" s="10"/>
      <c r="AB422" s="10"/>
      <c r="AC422" s="10"/>
      <c r="AD422" s="10"/>
      <c r="AE422" s="10"/>
      <c r="AF422" s="10"/>
      <c r="AG422" s="10"/>
      <c r="AH422" s="10"/>
      <c r="AI422" s="10"/>
      <c r="AJ422" s="10"/>
      <c r="AK422" s="10"/>
      <c r="AL422" s="10"/>
      <c r="AM422" s="10"/>
      <c r="AN422" s="10"/>
      <c r="AO422" s="10"/>
      <c r="AP422" s="10"/>
      <c r="AQ422" s="10"/>
      <c r="AR422" s="10"/>
      <c r="AS422" s="10"/>
      <c r="AT422" s="10"/>
      <c r="AU422" s="10"/>
      <c r="AV422" s="10"/>
      <c r="AW422" s="10"/>
      <c r="AX422" s="10"/>
      <c r="AY422" s="10"/>
      <c r="AZ422" s="10"/>
      <c r="BA422" s="10"/>
      <c r="BB422" s="10"/>
      <c r="BC422" s="10"/>
      <c r="BD422" s="10"/>
      <c r="BE422" s="10"/>
      <c r="BF422" s="10"/>
      <c r="BG422" s="10"/>
      <c r="BH422" s="10"/>
      <c r="BI422" s="10"/>
      <c r="BJ422" s="10"/>
      <c r="BK422" s="10"/>
      <c r="BL422" s="10"/>
      <c r="BM422" s="10"/>
      <c r="BN422" s="10"/>
      <c r="BO422" s="10"/>
      <c r="BP422" s="10"/>
      <c r="BQ422" s="10"/>
      <c r="BR422" s="10"/>
      <c r="BS422" s="10"/>
    </row>
    <row r="423" spans="1:71" ht="16.5" customHeight="1" x14ac:dyDescent="0.3">
      <c r="A423" s="10"/>
      <c r="B423" s="21">
        <f t="shared" si="51"/>
        <v>33353395</v>
      </c>
      <c r="C423" s="21">
        <f t="shared" si="51"/>
        <v>37729476</v>
      </c>
      <c r="D423" s="21">
        <f t="shared" si="51"/>
        <v>36413860</v>
      </c>
      <c r="E423" s="21">
        <f t="shared" si="51"/>
        <v>33438836</v>
      </c>
      <c r="F423" s="21">
        <f t="shared" si="51"/>
        <v>19851204</v>
      </c>
      <c r="G423" s="21">
        <f t="shared" si="51"/>
        <v>21304606</v>
      </c>
      <c r="H423" s="21">
        <f t="shared" si="51"/>
        <v>45994779</v>
      </c>
      <c r="I423" s="21">
        <f t="shared" si="51"/>
        <v>48501254</v>
      </c>
      <c r="J423" s="21">
        <f t="shared" si="51"/>
        <v>107274610</v>
      </c>
      <c r="K423" s="21">
        <f t="shared" si="51"/>
        <v>122676006</v>
      </c>
      <c r="L423" s="21">
        <f t="shared" si="51"/>
        <v>127476858</v>
      </c>
      <c r="M423" s="21">
        <f t="shared" si="51"/>
        <v>122344521</v>
      </c>
      <c r="N423" s="21">
        <f t="shared" si="51"/>
        <v>176158273</v>
      </c>
      <c r="O423" s="19"/>
      <c r="P423" s="22" t="s">
        <v>901</v>
      </c>
      <c r="Q423" s="10"/>
      <c r="R423" s="10"/>
      <c r="S423" s="10"/>
      <c r="T423" s="10"/>
      <c r="U423" s="10"/>
      <c r="V423" s="10"/>
      <c r="W423" s="10"/>
      <c r="X423" s="10"/>
      <c r="Y423" s="10"/>
      <c r="Z423" s="10"/>
      <c r="AA423" s="10"/>
      <c r="AB423" s="10"/>
      <c r="AC423" s="10"/>
      <c r="AD423" s="10"/>
      <c r="AE423" s="10"/>
      <c r="AF423" s="10"/>
      <c r="AG423" s="10"/>
      <c r="AH423" s="10"/>
      <c r="AI423" s="10"/>
      <c r="AJ423" s="10"/>
      <c r="AK423" s="10"/>
      <c r="AL423" s="10"/>
      <c r="AM423" s="10"/>
      <c r="AN423" s="10"/>
      <c r="AO423" s="10"/>
      <c r="AP423" s="10"/>
      <c r="AQ423" s="10"/>
      <c r="AR423" s="10"/>
      <c r="AS423" s="10"/>
      <c r="AT423" s="10"/>
      <c r="AU423" s="10"/>
      <c r="AV423" s="10"/>
      <c r="AW423" s="10"/>
      <c r="AX423" s="10"/>
      <c r="AY423" s="10"/>
      <c r="AZ423" s="10"/>
      <c r="BA423" s="10"/>
      <c r="BB423" s="10"/>
      <c r="BC423" s="10"/>
      <c r="BD423" s="10"/>
      <c r="BE423" s="10"/>
      <c r="BF423" s="10"/>
      <c r="BG423" s="10"/>
      <c r="BH423" s="10"/>
      <c r="BI423" s="10"/>
      <c r="BJ423" s="10"/>
      <c r="BK423" s="10"/>
      <c r="BL423" s="10"/>
      <c r="BM423" s="10"/>
      <c r="BN423" s="10"/>
      <c r="BO423" s="10"/>
      <c r="BP423" s="10"/>
      <c r="BQ423" s="10"/>
      <c r="BR423" s="10"/>
      <c r="BS423" s="10"/>
    </row>
    <row r="424" spans="1:71" ht="16.5" customHeight="1" x14ac:dyDescent="0.3">
      <c r="A424" s="10"/>
      <c r="B424" s="21">
        <f t="shared" ref="B424:M424" si="52">IFERROR(VLOOKUP($B$420,$4:$142,MATCH($P424&amp;"/"&amp;B$340,$2:$2,0),FALSE),"")</f>
        <v>37298445</v>
      </c>
      <c r="C424" s="21">
        <f t="shared" si="52"/>
        <v>37129063</v>
      </c>
      <c r="D424" s="21">
        <f t="shared" si="52"/>
        <v>36371313</v>
      </c>
      <c r="E424" s="21">
        <f t="shared" si="52"/>
        <v>22005843.629999999</v>
      </c>
      <c r="F424" s="21">
        <f t="shared" si="52"/>
        <v>20349763.083999999</v>
      </c>
      <c r="G424" s="21">
        <f t="shared" si="52"/>
        <v>24658179.458999999</v>
      </c>
      <c r="H424" s="21">
        <f t="shared" si="52"/>
        <v>40706171.980999999</v>
      </c>
      <c r="I424" s="21">
        <f t="shared" si="52"/>
        <v>65432294.240999997</v>
      </c>
      <c r="J424" s="21">
        <f t="shared" si="52"/>
        <v>108975261.787</v>
      </c>
      <c r="K424" s="21">
        <f t="shared" si="52"/>
        <v>123666329.43799999</v>
      </c>
      <c r="L424" s="21">
        <f t="shared" si="52"/>
        <v>176621118.93000001</v>
      </c>
      <c r="M424" s="21">
        <f t="shared" si="52"/>
        <v>118533843.97</v>
      </c>
      <c r="N424" s="21">
        <f>IFERROR(VLOOKUP($B$420,$4:$142,MATCH($P424&amp;"/"&amp;N$340,$2:$2,0),FALSE),IFERROR(VLOOKUP($B$420,$4:$142,MATCH($P423&amp;"/"&amp;N$340,$2:$2,0),FALSE),IFERROR(VLOOKUP($B$420,$4:$142,MATCH($P422&amp;"/"&amp;N$340,$2:$2,0),FALSE),IFERROR(VLOOKUP($B$420,$4:$142,MATCH($P421&amp;"/"&amp;N$340,$2:$2,0),FALSE),""))))</f>
        <v>176158273</v>
      </c>
      <c r="O424" s="19">
        <f t="shared" ref="O424:O425" si="53">RATE(M$340-B$340,,-B424,M424)</f>
        <v>0.11083652018940038</v>
      </c>
      <c r="P424" s="22" t="s">
        <v>902</v>
      </c>
      <c r="Q424" s="10"/>
      <c r="R424" s="10"/>
      <c r="S424" s="10"/>
      <c r="T424" s="10"/>
      <c r="U424" s="10"/>
      <c r="V424" s="10"/>
      <c r="W424" s="10"/>
      <c r="X424" s="10"/>
      <c r="Y424" s="10"/>
      <c r="Z424" s="10"/>
      <c r="AA424" s="10"/>
      <c r="AB424" s="10"/>
      <c r="AC424" s="10"/>
      <c r="AD424" s="10"/>
      <c r="AE424" s="10"/>
      <c r="AF424" s="10"/>
      <c r="AG424" s="10"/>
      <c r="AH424" s="10"/>
      <c r="AI424" s="10"/>
      <c r="AJ424" s="10"/>
      <c r="AK424" s="10"/>
      <c r="AL424" s="10"/>
      <c r="AM424" s="10"/>
      <c r="AN424" s="10"/>
      <c r="AO424" s="10"/>
      <c r="AP424" s="10"/>
      <c r="AQ424" s="10"/>
      <c r="AR424" s="10"/>
      <c r="AS424" s="10"/>
      <c r="AT424" s="10"/>
      <c r="AU424" s="10"/>
      <c r="AV424" s="10"/>
      <c r="AW424" s="10"/>
      <c r="AX424" s="10"/>
      <c r="AY424" s="10"/>
      <c r="AZ424" s="10"/>
      <c r="BA424" s="10"/>
      <c r="BB424" s="10"/>
      <c r="BC424" s="10"/>
      <c r="BD424" s="10"/>
      <c r="BE424" s="10"/>
      <c r="BF424" s="10"/>
      <c r="BG424" s="10"/>
      <c r="BH424" s="10"/>
      <c r="BI424" s="10"/>
      <c r="BJ424" s="10"/>
      <c r="BK424" s="10"/>
      <c r="BL424" s="10"/>
      <c r="BM424" s="10"/>
      <c r="BN424" s="10"/>
      <c r="BO424" s="10"/>
      <c r="BP424" s="10"/>
      <c r="BQ424" s="10"/>
      <c r="BR424" s="10"/>
      <c r="BS424" s="10"/>
    </row>
    <row r="425" spans="1:71" ht="16.5" customHeight="1" x14ac:dyDescent="0.3">
      <c r="A425" s="120"/>
      <c r="B425" s="25">
        <f t="shared" ref="B425:N425" si="54">+B424/B$449</f>
        <v>0.51147666411105086</v>
      </c>
      <c r="C425" s="25">
        <f t="shared" si="54"/>
        <v>0.51848104094740677</v>
      </c>
      <c r="D425" s="25">
        <f t="shared" si="54"/>
        <v>0.88330787610666317</v>
      </c>
      <c r="E425" s="25">
        <f t="shared" si="54"/>
        <v>0.56060606554287018</v>
      </c>
      <c r="F425" s="25">
        <f t="shared" si="54"/>
        <v>0.46939516546386317</v>
      </c>
      <c r="G425" s="25">
        <f t="shared" si="54"/>
        <v>0.53899889568870296</v>
      </c>
      <c r="H425" s="25">
        <f t="shared" si="54"/>
        <v>0.87071283968579294</v>
      </c>
      <c r="I425" s="25">
        <f t="shared" si="54"/>
        <v>1.3525683158761468</v>
      </c>
      <c r="J425" s="25">
        <f t="shared" si="54"/>
        <v>2.5599746330570006</v>
      </c>
      <c r="K425" s="25">
        <f t="shared" si="54"/>
        <v>2.4575806408913548</v>
      </c>
      <c r="L425" s="25">
        <f t="shared" si="54"/>
        <v>3.0705480901145763</v>
      </c>
      <c r="M425" s="25">
        <f t="shared" si="54"/>
        <v>1.7112822217489694</v>
      </c>
      <c r="N425" s="25">
        <f t="shared" si="54"/>
        <v>2.571665183545643</v>
      </c>
      <c r="O425" s="19">
        <f t="shared" si="53"/>
        <v>0.11604431017325333</v>
      </c>
      <c r="P425" s="24" t="s">
        <v>904</v>
      </c>
      <c r="Q425" s="120"/>
      <c r="R425" s="120"/>
      <c r="S425" s="120"/>
      <c r="T425" s="120"/>
      <c r="U425" s="120"/>
      <c r="V425" s="120"/>
      <c r="W425" s="120"/>
      <c r="X425" s="120"/>
      <c r="Y425" s="120"/>
      <c r="Z425" s="120"/>
      <c r="AA425" s="120"/>
      <c r="AB425" s="120"/>
      <c r="AC425" s="120"/>
      <c r="AD425" s="120"/>
      <c r="AE425" s="120"/>
      <c r="AF425" s="120"/>
      <c r="AG425" s="120"/>
      <c r="AH425" s="120"/>
      <c r="AI425" s="120"/>
      <c r="AJ425" s="120"/>
      <c r="AK425" s="120"/>
      <c r="AL425" s="120"/>
      <c r="AM425" s="120"/>
      <c r="AN425" s="120"/>
      <c r="AO425" s="120"/>
      <c r="AP425" s="120"/>
      <c r="AQ425" s="120"/>
      <c r="AR425" s="120"/>
      <c r="AS425" s="120"/>
      <c r="AT425" s="120"/>
      <c r="AU425" s="120"/>
      <c r="AV425" s="120"/>
      <c r="AW425" s="120"/>
      <c r="AX425" s="120"/>
      <c r="AY425" s="120"/>
      <c r="AZ425" s="120"/>
      <c r="BA425" s="120"/>
      <c r="BB425" s="120"/>
      <c r="BC425" s="120"/>
      <c r="BD425" s="120"/>
      <c r="BE425" s="120"/>
      <c r="BF425" s="120"/>
      <c r="BG425" s="120"/>
      <c r="BH425" s="120"/>
      <c r="BI425" s="120"/>
      <c r="BJ425" s="120"/>
      <c r="BK425" s="120"/>
      <c r="BL425" s="120"/>
      <c r="BM425" s="120"/>
      <c r="BN425" s="120"/>
      <c r="BO425" s="120"/>
      <c r="BP425" s="120"/>
      <c r="BQ425" s="120"/>
      <c r="BR425" s="120"/>
      <c r="BS425" s="120"/>
    </row>
    <row r="426" spans="1:71" ht="16.5" customHeight="1" x14ac:dyDescent="0.3">
      <c r="A426" s="18"/>
      <c r="B426" s="167" t="s">
        <v>1015</v>
      </c>
      <c r="C426" s="158"/>
      <c r="D426" s="158"/>
      <c r="E426" s="158"/>
      <c r="F426" s="158"/>
      <c r="G426" s="158"/>
      <c r="H426" s="158"/>
      <c r="I426" s="158"/>
      <c r="J426" s="158"/>
      <c r="K426" s="158"/>
      <c r="L426" s="158"/>
      <c r="M426" s="158"/>
      <c r="N426" s="159"/>
      <c r="O426" s="19"/>
      <c r="P426" s="12"/>
      <c r="Q426" s="10"/>
      <c r="R426" s="10"/>
      <c r="S426" s="10"/>
      <c r="T426" s="10"/>
      <c r="U426" s="10"/>
      <c r="V426" s="10"/>
      <c r="W426" s="10"/>
      <c r="X426" s="10"/>
      <c r="Y426" s="10"/>
      <c r="Z426" s="10"/>
      <c r="AA426" s="10"/>
      <c r="AB426" s="10"/>
      <c r="AC426" s="10"/>
      <c r="AD426" s="10"/>
      <c r="AE426" s="10"/>
      <c r="AF426" s="10"/>
      <c r="AG426" s="10"/>
      <c r="AH426" s="10"/>
      <c r="AI426" s="10"/>
      <c r="AJ426" s="10"/>
      <c r="AK426" s="10"/>
      <c r="AL426" s="10"/>
      <c r="AM426" s="10"/>
      <c r="AN426" s="10"/>
      <c r="AO426" s="10"/>
      <c r="AP426" s="10"/>
      <c r="AQ426" s="10"/>
      <c r="AR426" s="10"/>
      <c r="AS426" s="10"/>
      <c r="AT426" s="10"/>
      <c r="AU426" s="10"/>
      <c r="AV426" s="10"/>
      <c r="AW426" s="10"/>
      <c r="AX426" s="10"/>
      <c r="AY426" s="10"/>
      <c r="AZ426" s="10"/>
      <c r="BA426" s="10"/>
      <c r="BB426" s="10"/>
      <c r="BC426" s="10"/>
      <c r="BD426" s="10"/>
      <c r="BE426" s="10"/>
      <c r="BF426" s="10"/>
      <c r="BG426" s="10"/>
      <c r="BH426" s="10"/>
      <c r="BI426" s="10"/>
      <c r="BJ426" s="10"/>
      <c r="BK426" s="10"/>
      <c r="BL426" s="10"/>
      <c r="BM426" s="10"/>
      <c r="BN426" s="10"/>
      <c r="BO426" s="10"/>
      <c r="BP426" s="10"/>
      <c r="BQ426" s="10"/>
      <c r="BR426" s="10"/>
      <c r="BS426" s="10"/>
    </row>
    <row r="427" spans="1:71" ht="16.5" customHeight="1" x14ac:dyDescent="0.3">
      <c r="A427" s="10"/>
      <c r="B427" s="21">
        <f t="shared" ref="B427:N429" si="55">IFERROR(VLOOKUP($B$426,$4:$142,MATCH($P427&amp;"/"&amp;B$340,$2:$2,0),FALSE),"")</f>
        <v>22237445</v>
      </c>
      <c r="C427" s="21">
        <f t="shared" si="55"/>
        <v>37042929</v>
      </c>
      <c r="D427" s="21">
        <f t="shared" si="55"/>
        <v>35998623</v>
      </c>
      <c r="E427" s="21">
        <f t="shared" si="55"/>
        <v>21728859</v>
      </c>
      <c r="F427" s="21">
        <f t="shared" si="55"/>
        <v>17493653</v>
      </c>
      <c r="G427" s="21">
        <f t="shared" si="55"/>
        <v>22439526</v>
      </c>
      <c r="H427" s="21">
        <f t="shared" si="55"/>
        <v>20579300</v>
      </c>
      <c r="I427" s="21">
        <f t="shared" si="55"/>
        <v>35895108</v>
      </c>
      <c r="J427" s="21">
        <f t="shared" si="55"/>
        <v>75193110</v>
      </c>
      <c r="K427" s="21">
        <f t="shared" si="55"/>
        <v>167790787</v>
      </c>
      <c r="L427" s="21">
        <f t="shared" si="55"/>
        <v>164734169</v>
      </c>
      <c r="M427" s="21">
        <f t="shared" si="55"/>
        <v>160500445</v>
      </c>
      <c r="N427" s="21">
        <f t="shared" si="55"/>
        <v>184363051</v>
      </c>
      <c r="O427" s="19"/>
      <c r="P427" s="22" t="s">
        <v>899</v>
      </c>
      <c r="Q427" s="10"/>
      <c r="R427" s="10"/>
      <c r="S427" s="10"/>
      <c r="T427" s="10"/>
      <c r="U427" s="10"/>
      <c r="V427" s="10"/>
      <c r="W427" s="10"/>
      <c r="X427" s="10"/>
      <c r="Y427" s="10"/>
      <c r="Z427" s="10"/>
      <c r="AA427" s="10"/>
      <c r="AB427" s="10"/>
      <c r="AC427" s="10"/>
      <c r="AD427" s="10"/>
      <c r="AE427" s="10"/>
      <c r="AF427" s="10"/>
      <c r="AG427" s="10"/>
      <c r="AH427" s="10"/>
      <c r="AI427" s="10"/>
      <c r="AJ427" s="10"/>
      <c r="AK427" s="10"/>
      <c r="AL427" s="10"/>
      <c r="AM427" s="10"/>
      <c r="AN427" s="10"/>
      <c r="AO427" s="10"/>
      <c r="AP427" s="10"/>
      <c r="AQ427" s="10"/>
      <c r="AR427" s="10"/>
      <c r="AS427" s="10"/>
      <c r="AT427" s="10"/>
      <c r="AU427" s="10"/>
      <c r="AV427" s="10"/>
      <c r="AW427" s="10"/>
      <c r="AX427" s="10"/>
      <c r="AY427" s="10"/>
      <c r="AZ427" s="10"/>
      <c r="BA427" s="10"/>
      <c r="BB427" s="10"/>
      <c r="BC427" s="10"/>
      <c r="BD427" s="10"/>
      <c r="BE427" s="10"/>
      <c r="BF427" s="10"/>
      <c r="BG427" s="10"/>
      <c r="BH427" s="10"/>
      <c r="BI427" s="10"/>
      <c r="BJ427" s="10"/>
      <c r="BK427" s="10"/>
      <c r="BL427" s="10"/>
      <c r="BM427" s="10"/>
      <c r="BN427" s="10"/>
      <c r="BO427" s="10"/>
      <c r="BP427" s="10"/>
      <c r="BQ427" s="10"/>
      <c r="BR427" s="10"/>
      <c r="BS427" s="10"/>
    </row>
    <row r="428" spans="1:71" ht="16.5" customHeight="1" x14ac:dyDescent="0.3">
      <c r="A428" s="10"/>
      <c r="B428" s="21">
        <f t="shared" si="55"/>
        <v>26271869</v>
      </c>
      <c r="C428" s="21">
        <f t="shared" si="55"/>
        <v>36752337</v>
      </c>
      <c r="D428" s="21">
        <f t="shared" si="55"/>
        <v>36368049</v>
      </c>
      <c r="E428" s="21">
        <f t="shared" si="55"/>
        <v>21484097</v>
      </c>
      <c r="F428" s="21">
        <f t="shared" si="55"/>
        <v>14634096</v>
      </c>
      <c r="G428" s="21">
        <f t="shared" si="55"/>
        <v>22239679</v>
      </c>
      <c r="H428" s="21">
        <f t="shared" si="55"/>
        <v>42042619</v>
      </c>
      <c r="I428" s="21">
        <f t="shared" si="55"/>
        <v>36074461</v>
      </c>
      <c r="J428" s="21">
        <f t="shared" si="55"/>
        <v>160943124</v>
      </c>
      <c r="K428" s="21">
        <f t="shared" si="55"/>
        <v>168164526</v>
      </c>
      <c r="L428" s="21">
        <f t="shared" si="55"/>
        <v>157401428</v>
      </c>
      <c r="M428" s="21">
        <f t="shared" si="55"/>
        <v>155489060</v>
      </c>
      <c r="N428" s="21">
        <f t="shared" si="55"/>
        <v>181240580</v>
      </c>
      <c r="O428" s="19"/>
      <c r="P428" s="22" t="s">
        <v>900</v>
      </c>
      <c r="Q428" s="10"/>
      <c r="R428" s="10"/>
      <c r="S428" s="10"/>
      <c r="T428" s="10"/>
      <c r="U428" s="10"/>
      <c r="V428" s="10"/>
      <c r="W428" s="10"/>
      <c r="X428" s="10"/>
      <c r="Y428" s="10"/>
      <c r="Z428" s="10"/>
      <c r="AA428" s="10"/>
      <c r="AB428" s="10"/>
      <c r="AC428" s="10"/>
      <c r="AD428" s="10"/>
      <c r="AE428" s="10"/>
      <c r="AF428" s="10"/>
      <c r="AG428" s="10"/>
      <c r="AH428" s="10"/>
      <c r="AI428" s="10"/>
      <c r="AJ428" s="10"/>
      <c r="AK428" s="10"/>
      <c r="AL428" s="10"/>
      <c r="AM428" s="10"/>
      <c r="AN428" s="10"/>
      <c r="AO428" s="10"/>
      <c r="AP428" s="10"/>
      <c r="AQ428" s="10"/>
      <c r="AR428" s="10"/>
      <c r="AS428" s="10"/>
      <c r="AT428" s="10"/>
      <c r="AU428" s="10"/>
      <c r="AV428" s="10"/>
      <c r="AW428" s="10"/>
      <c r="AX428" s="10"/>
      <c r="AY428" s="10"/>
      <c r="AZ428" s="10"/>
      <c r="BA428" s="10"/>
      <c r="BB428" s="10"/>
      <c r="BC428" s="10"/>
      <c r="BD428" s="10"/>
      <c r="BE428" s="10"/>
      <c r="BF428" s="10"/>
      <c r="BG428" s="10"/>
      <c r="BH428" s="10"/>
      <c r="BI428" s="10"/>
      <c r="BJ428" s="10"/>
      <c r="BK428" s="10"/>
      <c r="BL428" s="10"/>
      <c r="BM428" s="10"/>
      <c r="BN428" s="10"/>
      <c r="BO428" s="10"/>
      <c r="BP428" s="10"/>
      <c r="BQ428" s="10"/>
      <c r="BR428" s="10"/>
      <c r="BS428" s="10"/>
    </row>
    <row r="429" spans="1:71" ht="16.5" customHeight="1" x14ac:dyDescent="0.3">
      <c r="A429" s="10"/>
      <c r="B429" s="21">
        <f t="shared" si="55"/>
        <v>26144054</v>
      </c>
      <c r="C429" s="21">
        <f t="shared" si="55"/>
        <v>37231191</v>
      </c>
      <c r="D429" s="21">
        <f t="shared" si="55"/>
        <v>31970410</v>
      </c>
      <c r="E429" s="21">
        <f t="shared" si="55"/>
        <v>16509173</v>
      </c>
      <c r="F429" s="21">
        <f t="shared" si="55"/>
        <v>12518650</v>
      </c>
      <c r="G429" s="21">
        <f t="shared" si="55"/>
        <v>22303729</v>
      </c>
      <c r="H429" s="21">
        <f t="shared" si="55"/>
        <v>42198231</v>
      </c>
      <c r="I429" s="21">
        <f t="shared" si="55"/>
        <v>36079327</v>
      </c>
      <c r="J429" s="21">
        <f t="shared" si="55"/>
        <v>166498690</v>
      </c>
      <c r="K429" s="21">
        <f t="shared" si="55"/>
        <v>165458311</v>
      </c>
      <c r="L429" s="21">
        <f t="shared" si="55"/>
        <v>161577136</v>
      </c>
      <c r="M429" s="21">
        <f t="shared" si="55"/>
        <v>130234621</v>
      </c>
      <c r="N429" s="21">
        <f t="shared" si="55"/>
        <v>182282176</v>
      </c>
      <c r="O429" s="19"/>
      <c r="P429" s="22" t="s">
        <v>901</v>
      </c>
      <c r="Q429" s="10"/>
      <c r="R429" s="10"/>
      <c r="S429" s="10"/>
      <c r="T429" s="10"/>
      <c r="U429" s="10"/>
      <c r="V429" s="10"/>
      <c r="W429" s="10"/>
      <c r="X429" s="10"/>
      <c r="Y429" s="10"/>
      <c r="Z429" s="10"/>
      <c r="AA429" s="10"/>
      <c r="AB429" s="10"/>
      <c r="AC429" s="10"/>
      <c r="AD429" s="10"/>
      <c r="AE429" s="10"/>
      <c r="AF429" s="10"/>
      <c r="AG429" s="10"/>
      <c r="AH429" s="10"/>
      <c r="AI429" s="10"/>
      <c r="AJ429" s="10"/>
      <c r="AK429" s="10"/>
      <c r="AL429" s="10"/>
      <c r="AM429" s="10"/>
      <c r="AN429" s="10"/>
      <c r="AO429" s="10"/>
      <c r="AP429" s="10"/>
      <c r="AQ429" s="10"/>
      <c r="AR429" s="10"/>
      <c r="AS429" s="10"/>
      <c r="AT429" s="10"/>
      <c r="AU429" s="10"/>
      <c r="AV429" s="10"/>
      <c r="AW429" s="10"/>
      <c r="AX429" s="10"/>
      <c r="AY429" s="10"/>
      <c r="AZ429" s="10"/>
      <c r="BA429" s="10"/>
      <c r="BB429" s="10"/>
      <c r="BC429" s="10"/>
      <c r="BD429" s="10"/>
      <c r="BE429" s="10"/>
      <c r="BF429" s="10"/>
      <c r="BG429" s="10"/>
      <c r="BH429" s="10"/>
      <c r="BI429" s="10"/>
      <c r="BJ429" s="10"/>
      <c r="BK429" s="10"/>
      <c r="BL429" s="10"/>
      <c r="BM429" s="10"/>
      <c r="BN429" s="10"/>
      <c r="BO429" s="10"/>
      <c r="BP429" s="10"/>
      <c r="BQ429" s="10"/>
      <c r="BR429" s="10"/>
      <c r="BS429" s="10"/>
    </row>
    <row r="430" spans="1:71" ht="16.5" customHeight="1" x14ac:dyDescent="0.3">
      <c r="A430" s="10"/>
      <c r="B430" s="21">
        <f t="shared" ref="B430:M430" si="56">IFERROR(VLOOKUP($B$426,$4:$142,MATCH($P430&amp;"/"&amp;B$340,$2:$2,0),FALSE),"")</f>
        <v>29785808</v>
      </c>
      <c r="C430" s="21">
        <f t="shared" si="56"/>
        <v>36631623</v>
      </c>
      <c r="D430" s="21">
        <f t="shared" si="56"/>
        <v>20488644</v>
      </c>
      <c r="E430" s="21">
        <f t="shared" si="56"/>
        <v>17474324.73</v>
      </c>
      <c r="F430" s="21">
        <f t="shared" si="56"/>
        <v>21138419.759</v>
      </c>
      <c r="G430" s="21">
        <f t="shared" si="56"/>
        <v>20641888.489</v>
      </c>
      <c r="H430" s="21">
        <f t="shared" si="56"/>
        <v>36579690.151000001</v>
      </c>
      <c r="I430" s="21">
        <f t="shared" si="56"/>
        <v>75734998.906000003</v>
      </c>
      <c r="J430" s="21">
        <f t="shared" si="56"/>
        <v>163633988.25600001</v>
      </c>
      <c r="K430" s="21">
        <f t="shared" si="56"/>
        <v>164039790.868</v>
      </c>
      <c r="L430" s="21">
        <f t="shared" si="56"/>
        <v>160071948.88999999</v>
      </c>
      <c r="M430" s="21">
        <f t="shared" si="56"/>
        <v>115019652.29000001</v>
      </c>
      <c r="N430" s="21">
        <f>IFERROR(VLOOKUP($B$426,$4:$142,MATCH($P430&amp;"/"&amp;N$340,$2:$2,0),FALSE),IFERROR(VLOOKUP($B$426,$4:$142,MATCH($P429&amp;"/"&amp;N$340,$2:$2,0),FALSE),IFERROR(VLOOKUP($B$426,$4:$142,MATCH($P428&amp;"/"&amp;N$340,$2:$2,0),FALSE),IFERROR(VLOOKUP($B$426,$4:$142,MATCH($P427&amp;"/"&amp;N$340,$2:$2,0),FALSE),""))))</f>
        <v>182282176</v>
      </c>
      <c r="O430" s="19">
        <f t="shared" ref="O430:O431" si="57">RATE(M$340-B$340,,-B430,M430)</f>
        <v>0.13068611871056501</v>
      </c>
      <c r="P430" s="22" t="s">
        <v>902</v>
      </c>
      <c r="Q430" s="10"/>
      <c r="R430" s="10"/>
      <c r="S430" s="10"/>
      <c r="T430" s="10"/>
      <c r="U430" s="10"/>
      <c r="V430" s="10"/>
      <c r="W430" s="10"/>
      <c r="X430" s="10"/>
      <c r="Y430" s="10"/>
      <c r="Z430" s="10"/>
      <c r="AA430" s="10"/>
      <c r="AB430" s="10"/>
      <c r="AC430" s="10"/>
      <c r="AD430" s="10"/>
      <c r="AE430" s="10"/>
      <c r="AF430" s="10"/>
      <c r="AG430" s="10"/>
      <c r="AH430" s="10"/>
      <c r="AI430" s="10"/>
      <c r="AJ430" s="10"/>
      <c r="AK430" s="10"/>
      <c r="AL430" s="10"/>
      <c r="AM430" s="10"/>
      <c r="AN430" s="10"/>
      <c r="AO430" s="10"/>
      <c r="AP430" s="10"/>
      <c r="AQ430" s="10"/>
      <c r="AR430" s="10"/>
      <c r="AS430" s="10"/>
      <c r="AT430" s="10"/>
      <c r="AU430" s="10"/>
      <c r="AV430" s="10"/>
      <c r="AW430" s="10"/>
      <c r="AX430" s="10"/>
      <c r="AY430" s="10"/>
      <c r="AZ430" s="10"/>
      <c r="BA430" s="10"/>
      <c r="BB430" s="10"/>
      <c r="BC430" s="10"/>
      <c r="BD430" s="10"/>
      <c r="BE430" s="10"/>
      <c r="BF430" s="10"/>
      <c r="BG430" s="10"/>
      <c r="BH430" s="10"/>
      <c r="BI430" s="10"/>
      <c r="BJ430" s="10"/>
      <c r="BK430" s="10"/>
      <c r="BL430" s="10"/>
      <c r="BM430" s="10"/>
      <c r="BN430" s="10"/>
      <c r="BO430" s="10"/>
      <c r="BP430" s="10"/>
      <c r="BQ430" s="10"/>
      <c r="BR430" s="10"/>
      <c r="BS430" s="10"/>
    </row>
    <row r="431" spans="1:71" ht="16.5" customHeight="1" x14ac:dyDescent="0.3">
      <c r="A431" s="10"/>
      <c r="B431" s="23">
        <f t="shared" ref="B431:N431" si="58">+B430/B$394</f>
        <v>0.23255393689862069</v>
      </c>
      <c r="C431" s="23">
        <f t="shared" si="58"/>
        <v>0.29299268610519957</v>
      </c>
      <c r="D431" s="23">
        <f t="shared" si="58"/>
        <v>0.21023175259751134</v>
      </c>
      <c r="E431" s="23">
        <f t="shared" si="58"/>
        <v>0.20161367490500737</v>
      </c>
      <c r="F431" s="23">
        <f t="shared" si="58"/>
        <v>0.20935782904976943</v>
      </c>
      <c r="G431" s="23">
        <f t="shared" si="58"/>
        <v>0.18426027766501968</v>
      </c>
      <c r="H431" s="23">
        <f t="shared" si="58"/>
        <v>0.2895095144615884</v>
      </c>
      <c r="I431" s="23">
        <f t="shared" si="58"/>
        <v>0.41667291158514425</v>
      </c>
      <c r="J431" s="23">
        <f t="shared" si="58"/>
        <v>0.59358573717632257</v>
      </c>
      <c r="K431" s="23">
        <f t="shared" si="58"/>
        <v>0.5774679434414649</v>
      </c>
      <c r="L431" s="23">
        <f t="shared" si="58"/>
        <v>0.55101274296901992</v>
      </c>
      <c r="M431" s="23">
        <f t="shared" si="58"/>
        <v>0.39707253435871476</v>
      </c>
      <c r="N431" s="23">
        <f t="shared" si="58"/>
        <v>0.51521624599772731</v>
      </c>
      <c r="O431" s="19">
        <f t="shared" si="57"/>
        <v>4.9838215058154632E-2</v>
      </c>
      <c r="P431" s="24" t="s">
        <v>903</v>
      </c>
      <c r="Q431" s="10"/>
      <c r="R431" s="10"/>
      <c r="S431" s="10"/>
      <c r="T431" s="10"/>
      <c r="U431" s="10"/>
      <c r="V431" s="10"/>
      <c r="W431" s="10"/>
      <c r="X431" s="10"/>
      <c r="Y431" s="10"/>
      <c r="Z431" s="10"/>
      <c r="AA431" s="10"/>
      <c r="AB431" s="10"/>
      <c r="AC431" s="10"/>
      <c r="AD431" s="10"/>
      <c r="AE431" s="10"/>
      <c r="AF431" s="10"/>
      <c r="AG431" s="10"/>
      <c r="AH431" s="10"/>
      <c r="AI431" s="10"/>
      <c r="AJ431" s="10"/>
      <c r="AK431" s="10"/>
      <c r="AL431" s="10"/>
      <c r="AM431" s="10"/>
      <c r="AN431" s="10"/>
      <c r="AO431" s="10"/>
      <c r="AP431" s="10"/>
      <c r="AQ431" s="10"/>
      <c r="AR431" s="10"/>
      <c r="AS431" s="10"/>
      <c r="AT431" s="10"/>
      <c r="AU431" s="10"/>
      <c r="AV431" s="10"/>
      <c r="AW431" s="10"/>
      <c r="AX431" s="10"/>
      <c r="AY431" s="10"/>
      <c r="AZ431" s="10"/>
      <c r="BA431" s="10"/>
      <c r="BB431" s="10"/>
      <c r="BC431" s="10"/>
      <c r="BD431" s="10"/>
      <c r="BE431" s="10"/>
      <c r="BF431" s="10"/>
      <c r="BG431" s="10"/>
      <c r="BH431" s="10"/>
      <c r="BI431" s="10"/>
      <c r="BJ431" s="10"/>
      <c r="BK431" s="10"/>
      <c r="BL431" s="10"/>
      <c r="BM431" s="10"/>
      <c r="BN431" s="10"/>
      <c r="BO431" s="10"/>
      <c r="BP431" s="10"/>
      <c r="BQ431" s="10"/>
      <c r="BR431" s="10"/>
      <c r="BS431" s="10"/>
    </row>
    <row r="432" spans="1:71" ht="16.5" customHeight="1" x14ac:dyDescent="0.3">
      <c r="A432" s="10"/>
      <c r="B432" s="168" t="s">
        <v>798</v>
      </c>
      <c r="C432" s="155"/>
      <c r="D432" s="155"/>
      <c r="E432" s="155"/>
      <c r="F432" s="155"/>
      <c r="G432" s="155"/>
      <c r="H432" s="155"/>
      <c r="I432" s="155"/>
      <c r="J432" s="155"/>
      <c r="K432" s="155"/>
      <c r="L432" s="155"/>
      <c r="M432" s="155"/>
      <c r="N432" s="156"/>
      <c r="O432" s="19"/>
      <c r="P432" s="12"/>
      <c r="Q432" s="10"/>
      <c r="R432" s="10"/>
      <c r="S432" s="10"/>
      <c r="T432" s="10"/>
      <c r="U432" s="10"/>
      <c r="V432" s="10"/>
      <c r="W432" s="10"/>
      <c r="X432" s="10"/>
      <c r="Y432" s="10"/>
      <c r="Z432" s="10"/>
      <c r="AA432" s="10"/>
      <c r="AB432" s="10"/>
      <c r="AC432" s="10"/>
      <c r="AD432" s="10"/>
      <c r="AE432" s="10"/>
      <c r="AF432" s="10"/>
      <c r="AG432" s="10"/>
      <c r="AH432" s="10"/>
      <c r="AI432" s="10"/>
      <c r="AJ432" s="10"/>
      <c r="AK432" s="10"/>
      <c r="AL432" s="10"/>
      <c r="AM432" s="10"/>
      <c r="AN432" s="10"/>
      <c r="AO432" s="10"/>
      <c r="AP432" s="10"/>
      <c r="AQ432" s="10"/>
      <c r="AR432" s="10"/>
      <c r="AS432" s="10"/>
      <c r="AT432" s="10"/>
      <c r="AU432" s="10"/>
      <c r="AV432" s="10"/>
      <c r="AW432" s="10"/>
      <c r="AX432" s="10"/>
      <c r="AY432" s="10"/>
      <c r="AZ432" s="10"/>
      <c r="BA432" s="10"/>
      <c r="BB432" s="10"/>
      <c r="BC432" s="10"/>
      <c r="BD432" s="10"/>
      <c r="BE432" s="10"/>
      <c r="BF432" s="10"/>
      <c r="BG432" s="10"/>
      <c r="BH432" s="10"/>
      <c r="BI432" s="10"/>
      <c r="BJ432" s="10"/>
      <c r="BK432" s="10"/>
      <c r="BL432" s="10"/>
      <c r="BM432" s="10"/>
      <c r="BN432" s="10"/>
      <c r="BO432" s="10"/>
      <c r="BP432" s="10"/>
      <c r="BQ432" s="10"/>
      <c r="BR432" s="10"/>
      <c r="BS432" s="10"/>
    </row>
    <row r="433" spans="1:71" ht="16.5" customHeight="1" x14ac:dyDescent="0.3">
      <c r="A433" s="10"/>
      <c r="B433" s="21">
        <f t="shared" ref="B433:N435" si="59">IFERROR(VLOOKUP($B$432,$4:$142,MATCH($P433&amp;"/"&amp;B$340,$2:$2,0),FALSE),"")</f>
        <v>51937335</v>
      </c>
      <c r="C433" s="21">
        <f t="shared" si="59"/>
        <v>59595972</v>
      </c>
      <c r="D433" s="21">
        <f t="shared" si="59"/>
        <v>55762766</v>
      </c>
      <c r="E433" s="21">
        <f t="shared" si="59"/>
        <v>72053058</v>
      </c>
      <c r="F433" s="21">
        <f t="shared" si="59"/>
        <v>62478045</v>
      </c>
      <c r="G433" s="21">
        <f t="shared" si="59"/>
        <v>77565879</v>
      </c>
      <c r="H433" s="21">
        <f t="shared" si="59"/>
        <v>77592682</v>
      </c>
      <c r="I433" s="21">
        <f t="shared" si="59"/>
        <v>99742796</v>
      </c>
      <c r="J433" s="21">
        <f t="shared" si="59"/>
        <v>156290705</v>
      </c>
      <c r="K433" s="21">
        <f t="shared" si="59"/>
        <v>241491220</v>
      </c>
      <c r="L433" s="21">
        <f t="shared" si="59"/>
        <v>238749366</v>
      </c>
      <c r="M433" s="21">
        <f t="shared" si="59"/>
        <v>239864965</v>
      </c>
      <c r="N433" s="21">
        <f t="shared" si="59"/>
        <v>309943676</v>
      </c>
      <c r="O433" s="19"/>
      <c r="P433" s="22" t="s">
        <v>899</v>
      </c>
      <c r="Q433" s="10"/>
      <c r="R433" s="10"/>
      <c r="S433" s="10"/>
      <c r="T433" s="10"/>
      <c r="U433" s="10"/>
      <c r="V433" s="10"/>
      <c r="W433" s="10"/>
      <c r="X433" s="10"/>
      <c r="Y433" s="10"/>
      <c r="Z433" s="10"/>
      <c r="AA433" s="10"/>
      <c r="AB433" s="10"/>
      <c r="AC433" s="10"/>
      <c r="AD433" s="10"/>
      <c r="AE433" s="10"/>
      <c r="AF433" s="10"/>
      <c r="AG433" s="10"/>
      <c r="AH433" s="10"/>
      <c r="AI433" s="10"/>
      <c r="AJ433" s="10"/>
      <c r="AK433" s="10"/>
      <c r="AL433" s="10"/>
      <c r="AM433" s="10"/>
      <c r="AN433" s="10"/>
      <c r="AO433" s="10"/>
      <c r="AP433" s="10"/>
      <c r="AQ433" s="10"/>
      <c r="AR433" s="10"/>
      <c r="AS433" s="10"/>
      <c r="AT433" s="10"/>
      <c r="AU433" s="10"/>
      <c r="AV433" s="10"/>
      <c r="AW433" s="10"/>
      <c r="AX433" s="10"/>
      <c r="AY433" s="10"/>
      <c r="AZ433" s="10"/>
      <c r="BA433" s="10"/>
      <c r="BB433" s="10"/>
      <c r="BC433" s="10"/>
      <c r="BD433" s="10"/>
      <c r="BE433" s="10"/>
      <c r="BF433" s="10"/>
      <c r="BG433" s="10"/>
      <c r="BH433" s="10"/>
      <c r="BI433" s="10"/>
      <c r="BJ433" s="10"/>
      <c r="BK433" s="10"/>
      <c r="BL433" s="10"/>
      <c r="BM433" s="10"/>
      <c r="BN433" s="10"/>
      <c r="BO433" s="10"/>
      <c r="BP433" s="10"/>
      <c r="BQ433" s="10"/>
      <c r="BR433" s="10"/>
      <c r="BS433" s="10"/>
    </row>
    <row r="434" spans="1:71" ht="16.5" customHeight="1" x14ac:dyDescent="0.3">
      <c r="A434" s="10"/>
      <c r="B434" s="21">
        <f t="shared" si="59"/>
        <v>51592948</v>
      </c>
      <c r="C434" s="21">
        <f t="shared" si="59"/>
        <v>59202614</v>
      </c>
      <c r="D434" s="21">
        <f t="shared" si="59"/>
        <v>56281850</v>
      </c>
      <c r="E434" s="21">
        <f t="shared" si="59"/>
        <v>61281172</v>
      </c>
      <c r="F434" s="21">
        <f t="shared" si="59"/>
        <v>51682125</v>
      </c>
      <c r="G434" s="21">
        <f t="shared" si="59"/>
        <v>60775263</v>
      </c>
      <c r="H434" s="21">
        <f t="shared" si="59"/>
        <v>83693315</v>
      </c>
      <c r="I434" s="21">
        <f t="shared" si="59"/>
        <v>81832359</v>
      </c>
      <c r="J434" s="21">
        <f t="shared" si="59"/>
        <v>223839083</v>
      </c>
      <c r="K434" s="21">
        <f t="shared" si="59"/>
        <v>236504762</v>
      </c>
      <c r="L434" s="21">
        <f t="shared" si="59"/>
        <v>226696322</v>
      </c>
      <c r="M434" s="21">
        <f t="shared" si="59"/>
        <v>223078030</v>
      </c>
      <c r="N434" s="21">
        <f t="shared" si="59"/>
        <v>296377565</v>
      </c>
      <c r="O434" s="19"/>
      <c r="P434" s="22" t="s">
        <v>900</v>
      </c>
      <c r="Q434" s="10"/>
      <c r="R434" s="10"/>
      <c r="S434" s="10"/>
      <c r="T434" s="10"/>
      <c r="U434" s="10"/>
      <c r="V434" s="10"/>
      <c r="W434" s="10"/>
      <c r="X434" s="10"/>
      <c r="Y434" s="10"/>
      <c r="Z434" s="10"/>
      <c r="AA434" s="10"/>
      <c r="AB434" s="10"/>
      <c r="AC434" s="10"/>
      <c r="AD434" s="10"/>
      <c r="AE434" s="10"/>
      <c r="AF434" s="10"/>
      <c r="AG434" s="10"/>
      <c r="AH434" s="10"/>
      <c r="AI434" s="10"/>
      <c r="AJ434" s="10"/>
      <c r="AK434" s="10"/>
      <c r="AL434" s="10"/>
      <c r="AM434" s="10"/>
      <c r="AN434" s="10"/>
      <c r="AO434" s="10"/>
      <c r="AP434" s="10"/>
      <c r="AQ434" s="10"/>
      <c r="AR434" s="10"/>
      <c r="AS434" s="10"/>
      <c r="AT434" s="10"/>
      <c r="AU434" s="10"/>
      <c r="AV434" s="10"/>
      <c r="AW434" s="10"/>
      <c r="AX434" s="10"/>
      <c r="AY434" s="10"/>
      <c r="AZ434" s="10"/>
      <c r="BA434" s="10"/>
      <c r="BB434" s="10"/>
      <c r="BC434" s="10"/>
      <c r="BD434" s="10"/>
      <c r="BE434" s="10"/>
      <c r="BF434" s="10"/>
      <c r="BG434" s="10"/>
      <c r="BH434" s="10"/>
      <c r="BI434" s="10"/>
      <c r="BJ434" s="10"/>
      <c r="BK434" s="10"/>
      <c r="BL434" s="10"/>
      <c r="BM434" s="10"/>
      <c r="BN434" s="10"/>
      <c r="BO434" s="10"/>
      <c r="BP434" s="10"/>
      <c r="BQ434" s="10"/>
      <c r="BR434" s="10"/>
      <c r="BS434" s="10"/>
    </row>
    <row r="435" spans="1:71" ht="16.5" customHeight="1" x14ac:dyDescent="0.3">
      <c r="A435" s="10"/>
      <c r="B435" s="21">
        <f t="shared" si="59"/>
        <v>54198671</v>
      </c>
      <c r="C435" s="21">
        <f t="shared" si="59"/>
        <v>55658963</v>
      </c>
      <c r="D435" s="21">
        <f t="shared" si="59"/>
        <v>56547217</v>
      </c>
      <c r="E435" s="21">
        <f t="shared" si="59"/>
        <v>58907463</v>
      </c>
      <c r="F435" s="21">
        <f t="shared" si="59"/>
        <v>50112581</v>
      </c>
      <c r="G435" s="21">
        <f t="shared" si="59"/>
        <v>64547547</v>
      </c>
      <c r="H435" s="21">
        <f t="shared" si="59"/>
        <v>83504560</v>
      </c>
      <c r="I435" s="21">
        <f t="shared" si="59"/>
        <v>92572658</v>
      </c>
      <c r="J435" s="21">
        <f t="shared" si="59"/>
        <v>235277609</v>
      </c>
      <c r="K435" s="21">
        <f t="shared" si="59"/>
        <v>237838419</v>
      </c>
      <c r="L435" s="21">
        <f t="shared" si="59"/>
        <v>240570486</v>
      </c>
      <c r="M435" s="21">
        <f t="shared" si="59"/>
        <v>221494661</v>
      </c>
      <c r="N435" s="21">
        <f t="shared" si="59"/>
        <v>285170845</v>
      </c>
      <c r="O435" s="19"/>
      <c r="P435" s="22" t="s">
        <v>901</v>
      </c>
      <c r="Q435" s="10"/>
      <c r="R435" s="10"/>
      <c r="S435" s="10"/>
      <c r="T435" s="10"/>
      <c r="U435" s="10"/>
      <c r="V435" s="10"/>
      <c r="W435" s="10"/>
      <c r="X435" s="10"/>
      <c r="Y435" s="10"/>
      <c r="Z435" s="10"/>
      <c r="AA435" s="10"/>
      <c r="AB435" s="10"/>
      <c r="AC435" s="10"/>
      <c r="AD435" s="10"/>
      <c r="AE435" s="10"/>
      <c r="AF435" s="10"/>
      <c r="AG435" s="10"/>
      <c r="AH435" s="10"/>
      <c r="AI435" s="10"/>
      <c r="AJ435" s="10"/>
      <c r="AK435" s="10"/>
      <c r="AL435" s="10"/>
      <c r="AM435" s="10"/>
      <c r="AN435" s="10"/>
      <c r="AO435" s="10"/>
      <c r="AP435" s="10"/>
      <c r="AQ435" s="10"/>
      <c r="AR435" s="10"/>
      <c r="AS435" s="10"/>
      <c r="AT435" s="10"/>
      <c r="AU435" s="10"/>
      <c r="AV435" s="10"/>
      <c r="AW435" s="10"/>
      <c r="AX435" s="10"/>
      <c r="AY435" s="10"/>
      <c r="AZ435" s="10"/>
      <c r="BA435" s="10"/>
      <c r="BB435" s="10"/>
      <c r="BC435" s="10"/>
      <c r="BD435" s="10"/>
      <c r="BE435" s="10"/>
      <c r="BF435" s="10"/>
      <c r="BG435" s="10"/>
      <c r="BH435" s="10"/>
      <c r="BI435" s="10"/>
      <c r="BJ435" s="10"/>
      <c r="BK435" s="10"/>
      <c r="BL435" s="10"/>
      <c r="BM435" s="10"/>
      <c r="BN435" s="10"/>
      <c r="BO435" s="10"/>
      <c r="BP435" s="10"/>
      <c r="BQ435" s="10"/>
      <c r="BR435" s="10"/>
      <c r="BS435" s="10"/>
    </row>
    <row r="436" spans="1:71" ht="16.5" customHeight="1" x14ac:dyDescent="0.3">
      <c r="A436" s="10"/>
      <c r="B436" s="21">
        <f t="shared" ref="B436:M436" si="60">IFERROR(VLOOKUP($B$432,$4:$142,MATCH($P436&amp;"/"&amp;B$340,$2:$2,0),FALSE),"")</f>
        <v>54645644</v>
      </c>
      <c r="C436" s="21">
        <f t="shared" si="60"/>
        <v>53214706</v>
      </c>
      <c r="D436" s="21">
        <f t="shared" si="60"/>
        <v>55977747</v>
      </c>
      <c r="E436" s="21">
        <f t="shared" si="60"/>
        <v>47208765.979999997</v>
      </c>
      <c r="F436" s="21">
        <f t="shared" si="60"/>
        <v>57426045.884999998</v>
      </c>
      <c r="G436" s="21">
        <f t="shared" si="60"/>
        <v>66133124.230999999</v>
      </c>
      <c r="H436" s="21">
        <f t="shared" si="60"/>
        <v>79485808.491999999</v>
      </c>
      <c r="I436" s="21">
        <f t="shared" si="60"/>
        <v>133268291.389</v>
      </c>
      <c r="J436" s="21">
        <f t="shared" si="60"/>
        <v>232962016.479</v>
      </c>
      <c r="K436" s="21">
        <f t="shared" si="60"/>
        <v>233640566.54499999</v>
      </c>
      <c r="L436" s="21">
        <f t="shared" si="60"/>
        <v>232836404.69999999</v>
      </c>
      <c r="M436" s="21">
        <f t="shared" si="60"/>
        <v>220274952.10600001</v>
      </c>
      <c r="N436" s="21">
        <f>IFERROR(VLOOKUP($B$432,$4:$142,MATCH($P436&amp;"/"&amp;N$340,$2:$2,0),FALSE),IFERROR(VLOOKUP($B$432,$4:$142,MATCH($P435&amp;"/"&amp;N$340,$2:$2,0),FALSE),IFERROR(VLOOKUP($B$432,$4:$142,MATCH($P434&amp;"/"&amp;N$340,$2:$2,0),FALSE),IFERROR(VLOOKUP($B$432,$4:$142,MATCH($P433&amp;"/"&amp;N$340,$2:$2,0),FALSE),""))))</f>
        <v>285170845</v>
      </c>
      <c r="O436" s="19">
        <f t="shared" ref="O436:O437" si="61">RATE(M$340-B$340,,-B436,M436)</f>
        <v>0.13510812770996986</v>
      </c>
      <c r="P436" s="22" t="s">
        <v>902</v>
      </c>
      <c r="Q436" s="10"/>
      <c r="R436" s="10"/>
      <c r="S436" s="10"/>
      <c r="T436" s="10"/>
      <c r="U436" s="10"/>
      <c r="V436" s="10"/>
      <c r="W436" s="10"/>
      <c r="X436" s="10"/>
      <c r="Y436" s="10"/>
      <c r="Z436" s="10"/>
      <c r="AA436" s="10"/>
      <c r="AB436" s="10"/>
      <c r="AC436" s="10"/>
      <c r="AD436" s="10"/>
      <c r="AE436" s="10"/>
      <c r="AF436" s="10"/>
      <c r="AG436" s="10"/>
      <c r="AH436" s="10"/>
      <c r="AI436" s="10"/>
      <c r="AJ436" s="10"/>
      <c r="AK436" s="10"/>
      <c r="AL436" s="10"/>
      <c r="AM436" s="10"/>
      <c r="AN436" s="10"/>
      <c r="AO436" s="10"/>
      <c r="AP436" s="10"/>
      <c r="AQ436" s="10"/>
      <c r="AR436" s="10"/>
      <c r="AS436" s="10"/>
      <c r="AT436" s="10"/>
      <c r="AU436" s="10"/>
      <c r="AV436" s="10"/>
      <c r="AW436" s="10"/>
      <c r="AX436" s="10"/>
      <c r="AY436" s="10"/>
      <c r="AZ436" s="10"/>
      <c r="BA436" s="10"/>
      <c r="BB436" s="10"/>
      <c r="BC436" s="10"/>
      <c r="BD436" s="10"/>
      <c r="BE436" s="10"/>
      <c r="BF436" s="10"/>
      <c r="BG436" s="10"/>
      <c r="BH436" s="10"/>
      <c r="BI436" s="10"/>
      <c r="BJ436" s="10"/>
      <c r="BK436" s="10"/>
      <c r="BL436" s="10"/>
      <c r="BM436" s="10"/>
      <c r="BN436" s="10"/>
      <c r="BO436" s="10"/>
      <c r="BP436" s="10"/>
      <c r="BQ436" s="10"/>
      <c r="BR436" s="10"/>
      <c r="BS436" s="10"/>
    </row>
    <row r="437" spans="1:71" ht="16.5" customHeight="1" x14ac:dyDescent="0.3">
      <c r="A437" s="10"/>
      <c r="B437" s="23">
        <f t="shared" ref="B437:N437" si="62">+B436/B$394</f>
        <v>0.42664814218101754</v>
      </c>
      <c r="C437" s="23">
        <f t="shared" si="62"/>
        <v>0.42563005333502363</v>
      </c>
      <c r="D437" s="23">
        <f t="shared" si="62"/>
        <v>0.57438158710113185</v>
      </c>
      <c r="E437" s="23">
        <f t="shared" si="62"/>
        <v>0.54468100736492897</v>
      </c>
      <c r="F437" s="23">
        <f t="shared" si="62"/>
        <v>0.56875549045132601</v>
      </c>
      <c r="G437" s="23">
        <f t="shared" si="62"/>
        <v>0.590338807428062</v>
      </c>
      <c r="H437" s="23">
        <f t="shared" si="62"/>
        <v>0.62908946817518707</v>
      </c>
      <c r="I437" s="23">
        <f t="shared" si="62"/>
        <v>0.73320509404051504</v>
      </c>
      <c r="J437" s="23">
        <f t="shared" si="62"/>
        <v>0.84507461902982339</v>
      </c>
      <c r="K437" s="23">
        <f t="shared" si="62"/>
        <v>0.82248298875123305</v>
      </c>
      <c r="L437" s="23">
        <f t="shared" si="62"/>
        <v>0.8014884988059684</v>
      </c>
      <c r="M437" s="23">
        <f t="shared" si="62"/>
        <v>0.76043642757628382</v>
      </c>
      <c r="N437" s="23">
        <f t="shared" si="62"/>
        <v>0.80602862799322605</v>
      </c>
      <c r="O437" s="19">
        <f t="shared" si="61"/>
        <v>5.3944035372105271E-2</v>
      </c>
      <c r="P437" s="24" t="s">
        <v>903</v>
      </c>
      <c r="Q437" s="10"/>
      <c r="R437" s="10"/>
      <c r="S437" s="10"/>
      <c r="T437" s="10"/>
      <c r="U437" s="10"/>
      <c r="V437" s="10"/>
      <c r="W437" s="10"/>
      <c r="X437" s="10"/>
      <c r="Y437" s="10"/>
      <c r="Z437" s="10"/>
      <c r="AA437" s="10"/>
      <c r="AB437" s="10"/>
      <c r="AC437" s="10"/>
      <c r="AD437" s="10"/>
      <c r="AE437" s="10"/>
      <c r="AF437" s="10"/>
      <c r="AG437" s="10"/>
      <c r="AH437" s="10"/>
      <c r="AI437" s="10"/>
      <c r="AJ437" s="10"/>
      <c r="AK437" s="10"/>
      <c r="AL437" s="10"/>
      <c r="AM437" s="10"/>
      <c r="AN437" s="10"/>
      <c r="AO437" s="10"/>
      <c r="AP437" s="10"/>
      <c r="AQ437" s="10"/>
      <c r="AR437" s="10"/>
      <c r="AS437" s="10"/>
      <c r="AT437" s="10"/>
      <c r="AU437" s="10"/>
      <c r="AV437" s="10"/>
      <c r="AW437" s="10"/>
      <c r="AX437" s="10"/>
      <c r="AY437" s="10"/>
      <c r="AZ437" s="10"/>
      <c r="BA437" s="10"/>
      <c r="BB437" s="10"/>
      <c r="BC437" s="10"/>
      <c r="BD437" s="10"/>
      <c r="BE437" s="10"/>
      <c r="BF437" s="10"/>
      <c r="BG437" s="10"/>
      <c r="BH437" s="10"/>
      <c r="BI437" s="10"/>
      <c r="BJ437" s="10"/>
      <c r="BK437" s="10"/>
      <c r="BL437" s="10"/>
      <c r="BM437" s="10"/>
      <c r="BN437" s="10"/>
      <c r="BO437" s="10"/>
      <c r="BP437" s="10"/>
      <c r="BQ437" s="10"/>
      <c r="BR437" s="10"/>
      <c r="BS437" s="10"/>
    </row>
    <row r="438" spans="1:71" ht="16.5" customHeight="1" x14ac:dyDescent="0.3">
      <c r="A438" s="10"/>
      <c r="B438" s="169" t="s">
        <v>905</v>
      </c>
      <c r="C438" s="158"/>
      <c r="D438" s="158"/>
      <c r="E438" s="158"/>
      <c r="F438" s="158"/>
      <c r="G438" s="158"/>
      <c r="H438" s="158"/>
      <c r="I438" s="158"/>
      <c r="J438" s="158"/>
      <c r="K438" s="158"/>
      <c r="L438" s="158"/>
      <c r="M438" s="158"/>
      <c r="N438" s="159"/>
      <c r="O438" s="19"/>
      <c r="P438" s="24"/>
      <c r="Q438" s="10"/>
      <c r="R438" s="10"/>
      <c r="S438" s="10"/>
      <c r="T438" s="10"/>
      <c r="U438" s="10"/>
      <c r="V438" s="10"/>
      <c r="W438" s="10"/>
      <c r="X438" s="10"/>
      <c r="Y438" s="10"/>
      <c r="Z438" s="10"/>
      <c r="AA438" s="10"/>
      <c r="AB438" s="10"/>
      <c r="AC438" s="10"/>
      <c r="AD438" s="10"/>
      <c r="AE438" s="10"/>
      <c r="AF438" s="10"/>
      <c r="AG438" s="10"/>
      <c r="AH438" s="10"/>
      <c r="AI438" s="10"/>
      <c r="AJ438" s="10"/>
      <c r="AK438" s="10"/>
      <c r="AL438" s="10"/>
      <c r="AM438" s="10"/>
      <c r="AN438" s="10"/>
      <c r="AO438" s="10"/>
      <c r="AP438" s="10"/>
      <c r="AQ438" s="10"/>
      <c r="AR438" s="10"/>
      <c r="AS438" s="10"/>
      <c r="AT438" s="10"/>
      <c r="AU438" s="10"/>
      <c r="AV438" s="10"/>
      <c r="AW438" s="10"/>
      <c r="AX438" s="10"/>
      <c r="AY438" s="10"/>
      <c r="AZ438" s="10"/>
      <c r="BA438" s="10"/>
      <c r="BB438" s="10"/>
      <c r="BC438" s="10"/>
      <c r="BD438" s="10"/>
      <c r="BE438" s="10"/>
      <c r="BF438" s="10"/>
      <c r="BG438" s="10"/>
      <c r="BH438" s="10"/>
      <c r="BI438" s="10"/>
      <c r="BJ438" s="10"/>
      <c r="BK438" s="10"/>
      <c r="BL438" s="10"/>
      <c r="BM438" s="10"/>
      <c r="BN438" s="10"/>
      <c r="BO438" s="10"/>
      <c r="BP438" s="10"/>
      <c r="BQ438" s="10"/>
      <c r="BR438" s="10"/>
      <c r="BS438" s="10"/>
    </row>
    <row r="439" spans="1:71" ht="16.5" customHeight="1" x14ac:dyDescent="0.3">
      <c r="A439" s="10"/>
      <c r="B439" s="170" t="s">
        <v>807</v>
      </c>
      <c r="C439" s="158"/>
      <c r="D439" s="158"/>
      <c r="E439" s="158"/>
      <c r="F439" s="158"/>
      <c r="G439" s="158"/>
      <c r="H439" s="158"/>
      <c r="I439" s="158"/>
      <c r="J439" s="158"/>
      <c r="K439" s="158"/>
      <c r="L439" s="158"/>
      <c r="M439" s="158"/>
      <c r="N439" s="159"/>
      <c r="O439" s="10"/>
      <c r="P439" s="10"/>
      <c r="Q439" s="10"/>
      <c r="R439" s="10"/>
      <c r="S439" s="10"/>
      <c r="T439" s="10"/>
      <c r="U439" s="10"/>
      <c r="V439" s="10"/>
      <c r="W439" s="10"/>
      <c r="X439" s="10"/>
      <c r="Y439" s="10"/>
      <c r="Z439" s="10"/>
      <c r="AA439" s="10"/>
      <c r="AB439" s="10"/>
      <c r="AC439" s="10"/>
      <c r="AD439" s="10"/>
      <c r="AE439" s="10"/>
      <c r="AF439" s="10"/>
      <c r="AG439" s="10"/>
      <c r="AH439" s="10"/>
      <c r="AI439" s="10"/>
      <c r="AJ439" s="10"/>
      <c r="AK439" s="10"/>
      <c r="AL439" s="10"/>
      <c r="AM439" s="10"/>
      <c r="AN439" s="10"/>
      <c r="AO439" s="10"/>
      <c r="AP439" s="10"/>
      <c r="AQ439" s="10"/>
      <c r="AR439" s="10"/>
      <c r="AS439" s="10"/>
      <c r="AT439" s="10"/>
      <c r="AU439" s="10"/>
      <c r="AV439" s="10"/>
      <c r="AW439" s="10"/>
      <c r="AX439" s="10"/>
      <c r="AY439" s="10"/>
      <c r="AZ439" s="10"/>
      <c r="BA439" s="10"/>
      <c r="BB439" s="10"/>
      <c r="BC439" s="10"/>
      <c r="BD439" s="10"/>
      <c r="BE439" s="10"/>
      <c r="BF439" s="10"/>
      <c r="BG439" s="10"/>
      <c r="BH439" s="10"/>
      <c r="BI439" s="10"/>
      <c r="BJ439" s="10"/>
      <c r="BK439" s="10"/>
      <c r="BL439" s="10"/>
      <c r="BM439" s="10"/>
      <c r="BN439" s="10"/>
      <c r="BO439" s="10"/>
      <c r="BP439" s="10"/>
      <c r="BQ439" s="10"/>
      <c r="BR439" s="10"/>
      <c r="BS439" s="10"/>
    </row>
    <row r="440" spans="1:71" ht="16.5" customHeight="1" x14ac:dyDescent="0.3">
      <c r="A440" s="10"/>
      <c r="B440" s="21">
        <f t="shared" ref="B440:N442" si="63">IFERROR(VLOOKUP($B$439,$4:$142,MATCH($P440&amp;"/"&amp;B$340,$2:$2,0),FALSE),"")</f>
        <v>55122381</v>
      </c>
      <c r="C440" s="21">
        <f t="shared" si="63"/>
        <v>52322074</v>
      </c>
      <c r="D440" s="21">
        <f t="shared" si="63"/>
        <v>51118621</v>
      </c>
      <c r="E440" s="21">
        <f t="shared" si="63"/>
        <v>9693235</v>
      </c>
      <c r="F440" s="21">
        <f t="shared" si="63"/>
        <v>9510294</v>
      </c>
      <c r="G440" s="21">
        <f t="shared" si="63"/>
        <v>12403460</v>
      </c>
      <c r="H440" s="21">
        <f t="shared" si="63"/>
        <v>12114975</v>
      </c>
      <c r="I440" s="21">
        <f t="shared" si="63"/>
        <v>12889443</v>
      </c>
      <c r="J440" s="21">
        <f t="shared" si="63"/>
        <v>11090996</v>
      </c>
      <c r="K440" s="21">
        <f t="shared" si="63"/>
        <v>11408986</v>
      </c>
      <c r="L440" s="21">
        <f t="shared" si="63"/>
        <v>21598091</v>
      </c>
      <c r="M440" s="21">
        <f t="shared" si="63"/>
        <v>31119871</v>
      </c>
      <c r="N440" s="21">
        <f t="shared" si="63"/>
        <v>39927413</v>
      </c>
      <c r="O440" s="19"/>
      <c r="P440" s="22" t="s">
        <v>899</v>
      </c>
      <c r="Q440" s="10"/>
      <c r="R440" s="10"/>
      <c r="S440" s="10"/>
      <c r="T440" s="10"/>
      <c r="U440" s="10"/>
      <c r="V440" s="10"/>
      <c r="W440" s="10"/>
      <c r="X440" s="10"/>
      <c r="Y440" s="10"/>
      <c r="Z440" s="10"/>
      <c r="AA440" s="10"/>
      <c r="AB440" s="10"/>
      <c r="AC440" s="10"/>
      <c r="AD440" s="10"/>
      <c r="AE440" s="10"/>
      <c r="AF440" s="10"/>
      <c r="AG440" s="10"/>
      <c r="AH440" s="10"/>
      <c r="AI440" s="10"/>
      <c r="AJ440" s="10"/>
      <c r="AK440" s="10"/>
      <c r="AL440" s="10"/>
      <c r="AM440" s="10"/>
      <c r="AN440" s="10"/>
      <c r="AO440" s="10"/>
      <c r="AP440" s="10"/>
      <c r="AQ440" s="10"/>
      <c r="AR440" s="10"/>
      <c r="AS440" s="10"/>
      <c r="AT440" s="10"/>
      <c r="AU440" s="10"/>
      <c r="AV440" s="10"/>
      <c r="AW440" s="10"/>
      <c r="AX440" s="10"/>
      <c r="AY440" s="10"/>
      <c r="AZ440" s="10"/>
      <c r="BA440" s="10"/>
      <c r="BB440" s="10"/>
      <c r="BC440" s="10"/>
      <c r="BD440" s="10"/>
      <c r="BE440" s="10"/>
      <c r="BF440" s="10"/>
      <c r="BG440" s="10"/>
      <c r="BH440" s="10"/>
      <c r="BI440" s="10"/>
      <c r="BJ440" s="10"/>
      <c r="BK440" s="10"/>
      <c r="BL440" s="10"/>
      <c r="BM440" s="10"/>
      <c r="BN440" s="10"/>
      <c r="BO440" s="10"/>
      <c r="BP440" s="10"/>
      <c r="BQ440" s="10"/>
      <c r="BR440" s="10"/>
      <c r="BS440" s="10"/>
    </row>
    <row r="441" spans="1:71" ht="16.5" customHeight="1" x14ac:dyDescent="0.3">
      <c r="A441" s="10"/>
      <c r="B441" s="21">
        <f t="shared" si="63"/>
        <v>51685458</v>
      </c>
      <c r="C441" s="21">
        <f t="shared" si="63"/>
        <v>46745261</v>
      </c>
      <c r="D441" s="21">
        <f t="shared" si="63"/>
        <v>31379550</v>
      </c>
      <c r="E441" s="21">
        <f t="shared" si="63"/>
        <v>15809512</v>
      </c>
      <c r="F441" s="21">
        <f t="shared" si="63"/>
        <v>18223375</v>
      </c>
      <c r="G441" s="21">
        <f t="shared" si="63"/>
        <v>21598062</v>
      </c>
      <c r="H441" s="21">
        <f t="shared" si="63"/>
        <v>20590279</v>
      </c>
      <c r="I441" s="21">
        <f t="shared" si="63"/>
        <v>22738116</v>
      </c>
      <c r="J441" s="21">
        <f t="shared" si="63"/>
        <v>20687300</v>
      </c>
      <c r="K441" s="21">
        <f t="shared" si="63"/>
        <v>18624177</v>
      </c>
      <c r="L441" s="21">
        <f t="shared" si="63"/>
        <v>29603222</v>
      </c>
      <c r="M441" s="21">
        <f t="shared" si="63"/>
        <v>38874303</v>
      </c>
      <c r="N441" s="21">
        <f t="shared" si="63"/>
        <v>46929243</v>
      </c>
      <c r="O441" s="19"/>
      <c r="P441" s="22" t="s">
        <v>900</v>
      </c>
      <c r="Q441" s="10"/>
      <c r="R441" s="10"/>
      <c r="S441" s="10"/>
      <c r="T441" s="10"/>
      <c r="U441" s="10"/>
      <c r="V441" s="10"/>
      <c r="W441" s="10"/>
      <c r="X441" s="10"/>
      <c r="Y441" s="10"/>
      <c r="Z441" s="10"/>
      <c r="AA441" s="10"/>
      <c r="AB441" s="10"/>
      <c r="AC441" s="10"/>
      <c r="AD441" s="10"/>
      <c r="AE441" s="10"/>
      <c r="AF441" s="10"/>
      <c r="AG441" s="10"/>
      <c r="AH441" s="10"/>
      <c r="AI441" s="10"/>
      <c r="AJ441" s="10"/>
      <c r="AK441" s="10"/>
      <c r="AL441" s="10"/>
      <c r="AM441" s="10"/>
      <c r="AN441" s="10"/>
      <c r="AO441" s="10"/>
      <c r="AP441" s="10"/>
      <c r="AQ441" s="10"/>
      <c r="AR441" s="10"/>
      <c r="AS441" s="10"/>
      <c r="AT441" s="10"/>
      <c r="AU441" s="10"/>
      <c r="AV441" s="10"/>
      <c r="AW441" s="10"/>
      <c r="AX441" s="10"/>
      <c r="AY441" s="10"/>
      <c r="AZ441" s="10"/>
      <c r="BA441" s="10"/>
      <c r="BB441" s="10"/>
      <c r="BC441" s="10"/>
      <c r="BD441" s="10"/>
      <c r="BE441" s="10"/>
      <c r="BF441" s="10"/>
      <c r="BG441" s="10"/>
      <c r="BH441" s="10"/>
      <c r="BI441" s="10"/>
      <c r="BJ441" s="10"/>
      <c r="BK441" s="10"/>
      <c r="BL441" s="10"/>
      <c r="BM441" s="10"/>
      <c r="BN441" s="10"/>
      <c r="BO441" s="10"/>
      <c r="BP441" s="10"/>
      <c r="BQ441" s="10"/>
      <c r="BR441" s="10"/>
      <c r="BS441" s="10"/>
    </row>
    <row r="442" spans="1:71" ht="16.5" customHeight="1" x14ac:dyDescent="0.3">
      <c r="A442" s="10"/>
      <c r="B442" s="21">
        <f t="shared" si="63"/>
        <v>47334618</v>
      </c>
      <c r="C442" s="21">
        <f t="shared" si="63"/>
        <v>42040157</v>
      </c>
      <c r="D442" s="21">
        <f t="shared" si="63"/>
        <v>27369887</v>
      </c>
      <c r="E442" s="21">
        <f t="shared" si="63"/>
        <v>9584954</v>
      </c>
      <c r="F442" s="21">
        <f t="shared" si="63"/>
        <v>9470482</v>
      </c>
      <c r="G442" s="21">
        <f t="shared" si="63"/>
        <v>10913384</v>
      </c>
      <c r="H442" s="21">
        <f t="shared" si="63"/>
        <v>11588414</v>
      </c>
      <c r="I442" s="21">
        <f t="shared" si="63"/>
        <v>12029351</v>
      </c>
      <c r="J442" s="21">
        <f t="shared" si="63"/>
        <v>10002941</v>
      </c>
      <c r="K442" s="21">
        <f t="shared" si="63"/>
        <v>15657613</v>
      </c>
      <c r="L442" s="21">
        <f t="shared" si="63"/>
        <v>25165808</v>
      </c>
      <c r="M442" s="21">
        <f t="shared" si="63"/>
        <v>36436898</v>
      </c>
      <c r="N442" s="21">
        <f t="shared" si="63"/>
        <v>43807890</v>
      </c>
      <c r="O442" s="19"/>
      <c r="P442" s="22" t="s">
        <v>901</v>
      </c>
      <c r="Q442" s="10"/>
      <c r="R442" s="10"/>
      <c r="S442" s="10"/>
      <c r="T442" s="10"/>
      <c r="U442" s="10"/>
      <c r="V442" s="10"/>
      <c r="W442" s="10"/>
      <c r="X442" s="10"/>
      <c r="Y442" s="10"/>
      <c r="Z442" s="10"/>
      <c r="AA442" s="10"/>
      <c r="AB442" s="10"/>
      <c r="AC442" s="10"/>
      <c r="AD442" s="10"/>
      <c r="AE442" s="10"/>
      <c r="AF442" s="10"/>
      <c r="AG442" s="10"/>
      <c r="AH442" s="10"/>
      <c r="AI442" s="10"/>
      <c r="AJ442" s="10"/>
      <c r="AK442" s="10"/>
      <c r="AL442" s="10"/>
      <c r="AM442" s="10"/>
      <c r="AN442" s="10"/>
      <c r="AO442" s="10"/>
      <c r="AP442" s="10"/>
      <c r="AQ442" s="10"/>
      <c r="AR442" s="10"/>
      <c r="AS442" s="10"/>
      <c r="AT442" s="10"/>
      <c r="AU442" s="10"/>
      <c r="AV442" s="10"/>
      <c r="AW442" s="10"/>
      <c r="AX442" s="10"/>
      <c r="AY442" s="10"/>
      <c r="AZ442" s="10"/>
      <c r="BA442" s="10"/>
      <c r="BB442" s="10"/>
      <c r="BC442" s="10"/>
      <c r="BD442" s="10"/>
      <c r="BE442" s="10"/>
      <c r="BF442" s="10"/>
      <c r="BG442" s="10"/>
      <c r="BH442" s="10"/>
      <c r="BI442" s="10"/>
      <c r="BJ442" s="10"/>
      <c r="BK442" s="10"/>
      <c r="BL442" s="10"/>
      <c r="BM442" s="10"/>
      <c r="BN442" s="10"/>
      <c r="BO442" s="10"/>
      <c r="BP442" s="10"/>
      <c r="BQ442" s="10"/>
      <c r="BR442" s="10"/>
      <c r="BS442" s="10"/>
    </row>
    <row r="443" spans="1:71" ht="16.5" customHeight="1" x14ac:dyDescent="0.3">
      <c r="A443" s="10"/>
      <c r="B443" s="21">
        <f t="shared" ref="B443:M443" si="64">IFERROR(VLOOKUP($B$439,$4:$142,MATCH($P443&amp;"/"&amp;B$340,$2:$2,0),FALSE),"")</f>
        <v>47754800</v>
      </c>
      <c r="C443" s="21">
        <f t="shared" si="64"/>
        <v>46146426</v>
      </c>
      <c r="D443" s="21">
        <f t="shared" si="64"/>
        <v>15358481</v>
      </c>
      <c r="E443" s="21">
        <f t="shared" si="64"/>
        <v>13245952.359999999</v>
      </c>
      <c r="F443" s="21">
        <f t="shared" si="64"/>
        <v>17344196.146000002</v>
      </c>
      <c r="G443" s="21">
        <f t="shared" si="64"/>
        <v>19729332.548</v>
      </c>
      <c r="H443" s="21">
        <f t="shared" si="64"/>
        <v>20710294.423</v>
      </c>
      <c r="I443" s="21">
        <f t="shared" si="64"/>
        <v>22313204.401000001</v>
      </c>
      <c r="J443" s="21">
        <f t="shared" si="64"/>
        <v>16471015.050000001</v>
      </c>
      <c r="K443" s="21">
        <f t="shared" si="64"/>
        <v>24174742.688999999</v>
      </c>
      <c r="L443" s="21">
        <f t="shared" si="64"/>
        <v>32005107.620000001</v>
      </c>
      <c r="M443" s="21">
        <f t="shared" si="64"/>
        <v>43725576.066</v>
      </c>
      <c r="N443" s="21">
        <f>IFERROR(VLOOKUP($B$439,$4:$142,MATCH($P443&amp;"/"&amp;N$340,$2:$2,0),FALSE),IFERROR(VLOOKUP($B$439,$4:$142,MATCH($P442&amp;"/"&amp;N$340,$2:$2,0),FALSE),IFERROR(VLOOKUP($B$439,$4:$142,MATCH($P441&amp;"/"&amp;N$340,$2:$2,0),FALSE),IFERROR(VLOOKUP($B$439,$4:$142,MATCH($P440&amp;"/"&amp;N$340,$2:$2,0),FALSE),""))))</f>
        <v>43807890</v>
      </c>
      <c r="O443" s="19">
        <f t="shared" ref="O443:O444" si="65">RATE(M$340-B$340,,-B443,M443)</f>
        <v>-7.9812872040654643E-3</v>
      </c>
      <c r="P443" s="22" t="s">
        <v>902</v>
      </c>
      <c r="Q443" s="10"/>
      <c r="R443" s="10"/>
      <c r="S443" s="10"/>
      <c r="T443" s="10"/>
      <c r="U443" s="10"/>
      <c r="V443" s="10"/>
      <c r="W443" s="10"/>
      <c r="X443" s="10"/>
      <c r="Y443" s="10"/>
      <c r="Z443" s="10"/>
      <c r="AA443" s="10"/>
      <c r="AB443" s="10"/>
      <c r="AC443" s="10"/>
      <c r="AD443" s="10"/>
      <c r="AE443" s="10"/>
      <c r="AF443" s="10"/>
      <c r="AG443" s="10"/>
      <c r="AH443" s="10"/>
      <c r="AI443" s="10"/>
      <c r="AJ443" s="10"/>
      <c r="AK443" s="10"/>
      <c r="AL443" s="10"/>
      <c r="AM443" s="10"/>
      <c r="AN443" s="10"/>
      <c r="AO443" s="10"/>
      <c r="AP443" s="10"/>
      <c r="AQ443" s="10"/>
      <c r="AR443" s="10"/>
      <c r="AS443" s="10"/>
      <c r="AT443" s="10"/>
      <c r="AU443" s="10"/>
      <c r="AV443" s="10"/>
      <c r="AW443" s="10"/>
      <c r="AX443" s="10"/>
      <c r="AY443" s="10"/>
      <c r="AZ443" s="10"/>
      <c r="BA443" s="10"/>
      <c r="BB443" s="10"/>
      <c r="BC443" s="10"/>
      <c r="BD443" s="10"/>
      <c r="BE443" s="10"/>
      <c r="BF443" s="10"/>
      <c r="BG443" s="10"/>
      <c r="BH443" s="10"/>
      <c r="BI443" s="10"/>
      <c r="BJ443" s="10"/>
      <c r="BK443" s="10"/>
      <c r="BL443" s="10"/>
      <c r="BM443" s="10"/>
      <c r="BN443" s="10"/>
      <c r="BO443" s="10"/>
      <c r="BP443" s="10"/>
      <c r="BQ443" s="10"/>
      <c r="BR443" s="10"/>
      <c r="BS443" s="10"/>
    </row>
    <row r="444" spans="1:71" ht="16.5" customHeight="1" x14ac:dyDescent="0.3">
      <c r="A444" s="26"/>
      <c r="B444" s="23">
        <f t="shared" ref="B444:N444" si="66">+B443/B$394</f>
        <v>0.37284759056414557</v>
      </c>
      <c r="C444" s="23">
        <f t="shared" si="66"/>
        <v>0.36909544815676931</v>
      </c>
      <c r="D444" s="23">
        <f t="shared" si="66"/>
        <v>0.15759170679453352</v>
      </c>
      <c r="E444" s="23">
        <f t="shared" si="66"/>
        <v>0.15282794466623462</v>
      </c>
      <c r="F444" s="23">
        <f t="shared" si="66"/>
        <v>0.17177931430725443</v>
      </c>
      <c r="G444" s="23">
        <f t="shared" si="66"/>
        <v>0.1761143267185678</v>
      </c>
      <c r="H444" s="23">
        <f t="shared" si="66"/>
        <v>0.16391137426283969</v>
      </c>
      <c r="I444" s="23">
        <f t="shared" si="66"/>
        <v>0.12276104811328595</v>
      </c>
      <c r="J444" s="23">
        <f t="shared" si="66"/>
        <v>5.9748953837150384E-2</v>
      </c>
      <c r="K444" s="23">
        <f t="shared" si="66"/>
        <v>8.5102150337882973E-2</v>
      </c>
      <c r="L444" s="23">
        <f t="shared" si="66"/>
        <v>0.11017059679103207</v>
      </c>
      <c r="M444" s="23">
        <f t="shared" si="66"/>
        <v>0.1509500764360325</v>
      </c>
      <c r="N444" s="23">
        <f t="shared" si="66"/>
        <v>0.12382196178567331</v>
      </c>
      <c r="O444" s="19">
        <f t="shared" si="65"/>
        <v>-7.8913999635796817E-2</v>
      </c>
      <c r="P444" s="24" t="s">
        <v>903</v>
      </c>
      <c r="Q444" s="10"/>
      <c r="R444" s="10"/>
      <c r="S444" s="10"/>
      <c r="T444" s="10"/>
      <c r="U444" s="10"/>
      <c r="V444" s="10"/>
      <c r="W444" s="10"/>
      <c r="X444" s="10"/>
      <c r="Y444" s="10"/>
      <c r="Z444" s="10"/>
      <c r="AA444" s="10"/>
      <c r="AB444" s="10"/>
      <c r="AC444" s="10"/>
      <c r="AD444" s="10"/>
      <c r="AE444" s="10"/>
      <c r="AF444" s="10"/>
      <c r="AG444" s="10"/>
      <c r="AH444" s="10"/>
      <c r="AI444" s="10"/>
      <c r="AJ444" s="10"/>
      <c r="AK444" s="10"/>
      <c r="AL444" s="10"/>
      <c r="AM444" s="10"/>
      <c r="AN444" s="10"/>
      <c r="AO444" s="10"/>
      <c r="AP444" s="10"/>
      <c r="AQ444" s="10"/>
      <c r="AR444" s="10"/>
      <c r="AS444" s="10"/>
      <c r="AT444" s="10"/>
      <c r="AU444" s="10"/>
      <c r="AV444" s="10"/>
      <c r="AW444" s="10"/>
      <c r="AX444" s="10"/>
      <c r="AY444" s="10"/>
      <c r="AZ444" s="10"/>
      <c r="BA444" s="10"/>
      <c r="BB444" s="10"/>
      <c r="BC444" s="10"/>
      <c r="BD444" s="10"/>
      <c r="BE444" s="10"/>
      <c r="BF444" s="10"/>
      <c r="BG444" s="10"/>
      <c r="BH444" s="10"/>
      <c r="BI444" s="10"/>
      <c r="BJ444" s="10"/>
      <c r="BK444" s="10"/>
      <c r="BL444" s="10"/>
      <c r="BM444" s="10"/>
      <c r="BN444" s="10"/>
      <c r="BO444" s="10"/>
      <c r="BP444" s="10"/>
      <c r="BQ444" s="10"/>
      <c r="BR444" s="10"/>
      <c r="BS444" s="10"/>
    </row>
    <row r="445" spans="1:71" ht="16.5" customHeight="1" x14ac:dyDescent="0.3">
      <c r="A445" s="10"/>
      <c r="B445" s="169" t="s">
        <v>812</v>
      </c>
      <c r="C445" s="158"/>
      <c r="D445" s="158"/>
      <c r="E445" s="158"/>
      <c r="F445" s="158"/>
      <c r="G445" s="158"/>
      <c r="H445" s="158"/>
      <c r="I445" s="158"/>
      <c r="J445" s="158"/>
      <c r="K445" s="158"/>
      <c r="L445" s="158"/>
      <c r="M445" s="158"/>
      <c r="N445" s="159"/>
      <c r="O445" s="10"/>
      <c r="P445" s="10"/>
      <c r="Q445" s="10"/>
      <c r="R445" s="10"/>
      <c r="S445" s="10"/>
      <c r="T445" s="10"/>
      <c r="U445" s="10"/>
      <c r="V445" s="10"/>
      <c r="W445" s="10"/>
      <c r="X445" s="10"/>
      <c r="Y445" s="10"/>
      <c r="Z445" s="10"/>
      <c r="AA445" s="10"/>
      <c r="AB445" s="10"/>
      <c r="AC445" s="10"/>
      <c r="AD445" s="10"/>
      <c r="AE445" s="10"/>
      <c r="AF445" s="10"/>
      <c r="AG445" s="10"/>
      <c r="AH445" s="10"/>
      <c r="AI445" s="10"/>
      <c r="AJ445" s="10"/>
      <c r="AK445" s="10"/>
      <c r="AL445" s="10"/>
      <c r="AM445" s="10"/>
      <c r="AN445" s="10"/>
      <c r="AO445" s="10"/>
      <c r="AP445" s="10"/>
      <c r="AQ445" s="10"/>
      <c r="AR445" s="10"/>
      <c r="AS445" s="10"/>
      <c r="AT445" s="10"/>
      <c r="AU445" s="10"/>
      <c r="AV445" s="10"/>
      <c r="AW445" s="10"/>
      <c r="AX445" s="10"/>
      <c r="AY445" s="10"/>
      <c r="AZ445" s="10"/>
      <c r="BA445" s="10"/>
      <c r="BB445" s="10"/>
      <c r="BC445" s="10"/>
      <c r="BD445" s="10"/>
      <c r="BE445" s="10"/>
      <c r="BF445" s="10"/>
      <c r="BG445" s="10"/>
      <c r="BH445" s="10"/>
      <c r="BI445" s="10"/>
      <c r="BJ445" s="10"/>
      <c r="BK445" s="10"/>
      <c r="BL445" s="10"/>
      <c r="BM445" s="10"/>
      <c r="BN445" s="10"/>
      <c r="BO445" s="10"/>
      <c r="BP445" s="10"/>
      <c r="BQ445" s="10"/>
      <c r="BR445" s="10"/>
      <c r="BS445" s="10"/>
    </row>
    <row r="446" spans="1:71" ht="16.5" customHeight="1" x14ac:dyDescent="0.3">
      <c r="A446" s="10"/>
      <c r="B446" s="21">
        <f t="shared" ref="B446:N448" si="67">IFERROR(VLOOKUP($B$445,$4:$142,MATCH($P446&amp;"/"&amp;B$340,$2:$2,0),FALSE),"")</f>
        <v>80236212</v>
      </c>
      <c r="C446" s="21">
        <f t="shared" si="67"/>
        <v>77534747</v>
      </c>
      <c r="D446" s="21">
        <f t="shared" si="67"/>
        <v>76660975</v>
      </c>
      <c r="E446" s="21">
        <f t="shared" si="67"/>
        <v>35614442</v>
      </c>
      <c r="F446" s="21">
        <f t="shared" si="67"/>
        <v>35515594</v>
      </c>
      <c r="G446" s="21">
        <f t="shared" si="67"/>
        <v>38412023</v>
      </c>
      <c r="H446" s="21">
        <f t="shared" si="67"/>
        <v>38139921</v>
      </c>
      <c r="I446" s="21">
        <f t="shared" si="67"/>
        <v>38938248</v>
      </c>
      <c r="J446" s="21">
        <f t="shared" si="67"/>
        <v>37162959</v>
      </c>
      <c r="K446" s="21">
        <f t="shared" si="67"/>
        <v>37516223</v>
      </c>
      <c r="L446" s="21">
        <f t="shared" si="67"/>
        <v>47711510</v>
      </c>
      <c r="M446" s="21">
        <f t="shared" si="67"/>
        <v>56641586</v>
      </c>
      <c r="N446" s="21">
        <f t="shared" si="67"/>
        <v>64643305</v>
      </c>
      <c r="O446" s="19"/>
      <c r="P446" s="22" t="s">
        <v>899</v>
      </c>
      <c r="Q446" s="10"/>
      <c r="R446" s="10"/>
      <c r="S446" s="10"/>
      <c r="T446" s="10"/>
      <c r="U446" s="10"/>
      <c r="V446" s="10"/>
      <c r="W446" s="10"/>
      <c r="X446" s="10"/>
      <c r="Y446" s="10"/>
      <c r="Z446" s="10"/>
      <c r="AA446" s="10"/>
      <c r="AB446" s="10"/>
      <c r="AC446" s="10"/>
      <c r="AD446" s="10"/>
      <c r="AE446" s="10"/>
      <c r="AF446" s="10"/>
      <c r="AG446" s="10"/>
      <c r="AH446" s="10"/>
      <c r="AI446" s="10"/>
      <c r="AJ446" s="10"/>
      <c r="AK446" s="10"/>
      <c r="AL446" s="10"/>
      <c r="AM446" s="10"/>
      <c r="AN446" s="10"/>
      <c r="AO446" s="10"/>
      <c r="AP446" s="10"/>
      <c r="AQ446" s="10"/>
      <c r="AR446" s="10"/>
      <c r="AS446" s="10"/>
      <c r="AT446" s="10"/>
      <c r="AU446" s="10"/>
      <c r="AV446" s="10"/>
      <c r="AW446" s="10"/>
      <c r="AX446" s="10"/>
      <c r="AY446" s="10"/>
      <c r="AZ446" s="10"/>
      <c r="BA446" s="10"/>
      <c r="BB446" s="10"/>
      <c r="BC446" s="10"/>
      <c r="BD446" s="10"/>
      <c r="BE446" s="10"/>
      <c r="BF446" s="10"/>
      <c r="BG446" s="10"/>
      <c r="BH446" s="10"/>
      <c r="BI446" s="10"/>
      <c r="BJ446" s="10"/>
      <c r="BK446" s="10"/>
      <c r="BL446" s="10"/>
      <c r="BM446" s="10"/>
      <c r="BN446" s="10"/>
      <c r="BO446" s="10"/>
      <c r="BP446" s="10"/>
      <c r="BQ446" s="10"/>
      <c r="BR446" s="10"/>
      <c r="BS446" s="10"/>
    </row>
    <row r="447" spans="1:71" ht="16.5" customHeight="1" x14ac:dyDescent="0.3">
      <c r="A447" s="10"/>
      <c r="B447" s="21">
        <f t="shared" si="67"/>
        <v>76826611</v>
      </c>
      <c r="C447" s="21">
        <f t="shared" si="67"/>
        <v>71983336</v>
      </c>
      <c r="D447" s="21">
        <f t="shared" si="67"/>
        <v>56952124</v>
      </c>
      <c r="E447" s="21">
        <f t="shared" si="67"/>
        <v>41815227</v>
      </c>
      <c r="F447" s="21">
        <f t="shared" si="67"/>
        <v>44230133</v>
      </c>
      <c r="G447" s="21">
        <f t="shared" si="67"/>
        <v>47605263</v>
      </c>
      <c r="H447" s="21">
        <f t="shared" si="67"/>
        <v>46617273</v>
      </c>
      <c r="I447" s="21">
        <f t="shared" si="67"/>
        <v>48791975</v>
      </c>
      <c r="J447" s="21">
        <f t="shared" si="67"/>
        <v>46768368</v>
      </c>
      <c r="K447" s="21">
        <f t="shared" si="67"/>
        <v>44740030</v>
      </c>
      <c r="L447" s="21">
        <f t="shared" si="67"/>
        <v>55727331</v>
      </c>
      <c r="M447" s="21">
        <f t="shared" si="67"/>
        <v>64402696</v>
      </c>
      <c r="N447" s="21">
        <f t="shared" si="67"/>
        <v>71568629</v>
      </c>
      <c r="O447" s="19"/>
      <c r="P447" s="22" t="s">
        <v>900</v>
      </c>
      <c r="Q447" s="10"/>
      <c r="R447" s="10"/>
      <c r="S447" s="10"/>
      <c r="T447" s="10"/>
      <c r="U447" s="10"/>
      <c r="V447" s="10"/>
      <c r="W447" s="10"/>
      <c r="X447" s="10"/>
      <c r="Y447" s="10"/>
      <c r="Z447" s="10"/>
      <c r="AA447" s="10"/>
      <c r="AB447" s="10"/>
      <c r="AC447" s="10"/>
      <c r="AD447" s="10"/>
      <c r="AE447" s="10"/>
      <c r="AF447" s="10"/>
      <c r="AG447" s="10"/>
      <c r="AH447" s="10"/>
      <c r="AI447" s="10"/>
      <c r="AJ447" s="10"/>
      <c r="AK447" s="10"/>
      <c r="AL447" s="10"/>
      <c r="AM447" s="10"/>
      <c r="AN447" s="10"/>
      <c r="AO447" s="10"/>
      <c r="AP447" s="10"/>
      <c r="AQ447" s="10"/>
      <c r="AR447" s="10"/>
      <c r="AS447" s="10"/>
      <c r="AT447" s="10"/>
      <c r="AU447" s="10"/>
      <c r="AV447" s="10"/>
      <c r="AW447" s="10"/>
      <c r="AX447" s="10"/>
      <c r="AY447" s="10"/>
      <c r="AZ447" s="10"/>
      <c r="BA447" s="10"/>
      <c r="BB447" s="10"/>
      <c r="BC447" s="10"/>
      <c r="BD447" s="10"/>
      <c r="BE447" s="10"/>
      <c r="BF447" s="10"/>
      <c r="BG447" s="10"/>
      <c r="BH447" s="10"/>
      <c r="BI447" s="10"/>
      <c r="BJ447" s="10"/>
      <c r="BK447" s="10"/>
      <c r="BL447" s="10"/>
      <c r="BM447" s="10"/>
      <c r="BN447" s="10"/>
      <c r="BO447" s="10"/>
      <c r="BP447" s="10"/>
      <c r="BQ447" s="10"/>
      <c r="BR447" s="10"/>
      <c r="BS447" s="10"/>
    </row>
    <row r="448" spans="1:71" ht="16.5" customHeight="1" x14ac:dyDescent="0.3">
      <c r="A448" s="10"/>
      <c r="B448" s="21">
        <f t="shared" si="67"/>
        <v>72502881</v>
      </c>
      <c r="C448" s="21">
        <f t="shared" si="67"/>
        <v>67500167</v>
      </c>
      <c r="D448" s="21">
        <f t="shared" si="67"/>
        <v>53068106</v>
      </c>
      <c r="E448" s="21">
        <f t="shared" si="67"/>
        <v>35591003</v>
      </c>
      <c r="F448" s="21">
        <f t="shared" si="67"/>
        <v>35477743</v>
      </c>
      <c r="G448" s="21">
        <f t="shared" si="67"/>
        <v>36922818</v>
      </c>
      <c r="H448" s="21">
        <f t="shared" si="67"/>
        <v>37619719</v>
      </c>
      <c r="I448" s="21">
        <f t="shared" si="67"/>
        <v>38084920</v>
      </c>
      <c r="J448" s="21">
        <f t="shared" si="67"/>
        <v>36091495</v>
      </c>
      <c r="K448" s="21">
        <f t="shared" si="67"/>
        <v>41787478</v>
      </c>
      <c r="L448" s="21">
        <f t="shared" si="67"/>
        <v>50674756</v>
      </c>
      <c r="M448" s="21">
        <f t="shared" si="67"/>
        <v>61971356</v>
      </c>
      <c r="N448" s="21">
        <f t="shared" si="67"/>
        <v>68499692</v>
      </c>
      <c r="O448" s="19"/>
      <c r="P448" s="22" t="s">
        <v>901</v>
      </c>
      <c r="Q448" s="10"/>
      <c r="R448" s="10"/>
      <c r="S448" s="10"/>
      <c r="T448" s="10"/>
      <c r="U448" s="10"/>
      <c r="V448" s="10"/>
      <c r="W448" s="10"/>
      <c r="X448" s="10"/>
      <c r="Y448" s="10"/>
      <c r="Z448" s="10"/>
      <c r="AA448" s="10"/>
      <c r="AB448" s="10"/>
      <c r="AC448" s="10"/>
      <c r="AD448" s="10"/>
      <c r="AE448" s="10"/>
      <c r="AF448" s="10"/>
      <c r="AG448" s="10"/>
      <c r="AH448" s="10"/>
      <c r="AI448" s="10"/>
      <c r="AJ448" s="10"/>
      <c r="AK448" s="10"/>
      <c r="AL448" s="10"/>
      <c r="AM448" s="10"/>
      <c r="AN448" s="10"/>
      <c r="AO448" s="10"/>
      <c r="AP448" s="10"/>
      <c r="AQ448" s="10"/>
      <c r="AR448" s="10"/>
      <c r="AS448" s="10"/>
      <c r="AT448" s="10"/>
      <c r="AU448" s="10"/>
      <c r="AV448" s="10"/>
      <c r="AW448" s="10"/>
      <c r="AX448" s="10"/>
      <c r="AY448" s="10"/>
      <c r="AZ448" s="10"/>
      <c r="BA448" s="10"/>
      <c r="BB448" s="10"/>
      <c r="BC448" s="10"/>
      <c r="BD448" s="10"/>
      <c r="BE448" s="10"/>
      <c r="BF448" s="10"/>
      <c r="BG448" s="10"/>
      <c r="BH448" s="10"/>
      <c r="BI448" s="10"/>
      <c r="BJ448" s="10"/>
      <c r="BK448" s="10"/>
      <c r="BL448" s="10"/>
      <c r="BM448" s="10"/>
      <c r="BN448" s="10"/>
      <c r="BO448" s="10"/>
      <c r="BP448" s="10"/>
      <c r="BQ448" s="10"/>
      <c r="BR448" s="10"/>
      <c r="BS448" s="10"/>
    </row>
    <row r="449" spans="1:71" ht="16.5" customHeight="1" x14ac:dyDescent="0.3">
      <c r="A449" s="10"/>
      <c r="B449" s="21">
        <f t="shared" ref="B449:M449" si="68">IFERROR(VLOOKUP($B$445,$4:$142,MATCH($P449&amp;"/"&amp;B$340,$2:$2,0),FALSE),"")</f>
        <v>72923063</v>
      </c>
      <c r="C449" s="21">
        <f t="shared" si="68"/>
        <v>71611226</v>
      </c>
      <c r="D449" s="21">
        <f t="shared" si="68"/>
        <v>41176258</v>
      </c>
      <c r="E449" s="21">
        <f t="shared" si="68"/>
        <v>39253666.670000002</v>
      </c>
      <c r="F449" s="21">
        <f t="shared" si="68"/>
        <v>43353158.663000003</v>
      </c>
      <c r="G449" s="21">
        <f t="shared" si="68"/>
        <v>45748107.568000004</v>
      </c>
      <c r="H449" s="21">
        <f t="shared" si="68"/>
        <v>46750398.208999999</v>
      </c>
      <c r="I449" s="21">
        <f t="shared" si="68"/>
        <v>48376332.251000002</v>
      </c>
      <c r="J449" s="21">
        <f t="shared" si="68"/>
        <v>42568883.449000001</v>
      </c>
      <c r="K449" s="21">
        <f t="shared" si="68"/>
        <v>50320354.652999997</v>
      </c>
      <c r="L449" s="21">
        <f t="shared" si="68"/>
        <v>57521039.810000002</v>
      </c>
      <c r="M449" s="21">
        <f t="shared" si="68"/>
        <v>69266099.106000006</v>
      </c>
      <c r="N449" s="21">
        <f>IFERROR(VLOOKUP($B$445,$4:$142,MATCH($P449&amp;"/"&amp;N$340,$2:$2,0),FALSE),IFERROR(VLOOKUP($B$445,$4:$142,MATCH($P448&amp;"/"&amp;N$340,$2:$2,0),FALSE),IFERROR(VLOOKUP($B$445,$4:$142,MATCH($P447&amp;"/"&amp;N$340,$2:$2,0),FALSE),IFERROR(VLOOKUP($B$445,$4:$142,MATCH($P446&amp;"/"&amp;N$340,$2:$2,0),FALSE),""))))</f>
        <v>68499692</v>
      </c>
      <c r="O449" s="19">
        <f t="shared" ref="O449:O450" si="69">RATE(M$340-B$340,,-B449,M449)</f>
        <v>-4.6662932075207881E-3</v>
      </c>
      <c r="P449" s="22" t="s">
        <v>902</v>
      </c>
      <c r="Q449" s="10"/>
      <c r="R449" s="10"/>
      <c r="S449" s="10"/>
      <c r="T449" s="10"/>
      <c r="U449" s="10"/>
      <c r="V449" s="10"/>
      <c r="W449" s="10"/>
      <c r="X449" s="10"/>
      <c r="Y449" s="10"/>
      <c r="Z449" s="10"/>
      <c r="AA449" s="10"/>
      <c r="AB449" s="10"/>
      <c r="AC449" s="10"/>
      <c r="AD449" s="10"/>
      <c r="AE449" s="10"/>
      <c r="AF449" s="10"/>
      <c r="AG449" s="10"/>
      <c r="AH449" s="10"/>
      <c r="AI449" s="10"/>
      <c r="AJ449" s="10"/>
      <c r="AK449" s="10"/>
      <c r="AL449" s="10"/>
      <c r="AM449" s="10"/>
      <c r="AN449" s="10"/>
      <c r="AO449" s="10"/>
      <c r="AP449" s="10"/>
      <c r="AQ449" s="10"/>
      <c r="AR449" s="10"/>
      <c r="AS449" s="10"/>
      <c r="AT449" s="10"/>
      <c r="AU449" s="10"/>
      <c r="AV449" s="10"/>
      <c r="AW449" s="10"/>
      <c r="AX449" s="10"/>
      <c r="AY449" s="10"/>
      <c r="AZ449" s="10"/>
      <c r="BA449" s="10"/>
      <c r="BB449" s="10"/>
      <c r="BC449" s="10"/>
      <c r="BD449" s="10"/>
      <c r="BE449" s="10"/>
      <c r="BF449" s="10"/>
      <c r="BG449" s="10"/>
      <c r="BH449" s="10"/>
      <c r="BI449" s="10"/>
      <c r="BJ449" s="10"/>
      <c r="BK449" s="10"/>
      <c r="BL449" s="10"/>
      <c r="BM449" s="10"/>
      <c r="BN449" s="10"/>
      <c r="BO449" s="10"/>
      <c r="BP449" s="10"/>
      <c r="BQ449" s="10"/>
      <c r="BR449" s="10"/>
      <c r="BS449" s="10"/>
    </row>
    <row r="450" spans="1:71" ht="16.5" customHeight="1" x14ac:dyDescent="0.3">
      <c r="A450" s="26"/>
      <c r="B450" s="23">
        <f t="shared" ref="B450:N450" si="70">+B449/B$394</f>
        <v>0.56934985249875181</v>
      </c>
      <c r="C450" s="23">
        <f t="shared" si="70"/>
        <v>0.57277193153648975</v>
      </c>
      <c r="D450" s="23">
        <f t="shared" si="70"/>
        <v>0.42250511477222685</v>
      </c>
      <c r="E450" s="23">
        <f t="shared" si="70"/>
        <v>0.45289738591431705</v>
      </c>
      <c r="F450" s="23">
        <f t="shared" si="70"/>
        <v>0.42937567157883244</v>
      </c>
      <c r="G450" s="23">
        <f t="shared" si="70"/>
        <v>0.40837150184300991</v>
      </c>
      <c r="H450" s="23">
        <f t="shared" si="70"/>
        <v>0.3700054601474938</v>
      </c>
      <c r="I450" s="23">
        <f t="shared" si="70"/>
        <v>0.26615313266001206</v>
      </c>
      <c r="J450" s="23">
        <f t="shared" si="70"/>
        <v>0.15441952085966529</v>
      </c>
      <c r="K450" s="23">
        <f t="shared" si="70"/>
        <v>0.17714233577690822</v>
      </c>
      <c r="L450" s="23">
        <f t="shared" si="70"/>
        <v>0.19800362364500662</v>
      </c>
      <c r="M450" s="23">
        <f t="shared" si="70"/>
        <v>0.23912144550581765</v>
      </c>
      <c r="N450" s="23">
        <f t="shared" si="70"/>
        <v>0.19361275434983038</v>
      </c>
      <c r="O450" s="19">
        <f t="shared" si="69"/>
        <v>-7.5836038988265908E-2</v>
      </c>
      <c r="P450" s="24" t="s">
        <v>903</v>
      </c>
      <c r="Q450" s="10"/>
      <c r="R450" s="10"/>
      <c r="S450" s="10"/>
      <c r="T450" s="10"/>
      <c r="U450" s="10"/>
      <c r="V450" s="10"/>
      <c r="W450" s="10"/>
      <c r="X450" s="10"/>
      <c r="Y450" s="10"/>
      <c r="Z450" s="10"/>
      <c r="AA450" s="10"/>
      <c r="AB450" s="10"/>
      <c r="AC450" s="10"/>
      <c r="AD450" s="10"/>
      <c r="AE450" s="10"/>
      <c r="AF450" s="10"/>
      <c r="AG450" s="10"/>
      <c r="AH450" s="10"/>
      <c r="AI450" s="10"/>
      <c r="AJ450" s="10"/>
      <c r="AK450" s="10"/>
      <c r="AL450" s="10"/>
      <c r="AM450" s="10"/>
      <c r="AN450" s="10"/>
      <c r="AO450" s="10"/>
      <c r="AP450" s="10"/>
      <c r="AQ450" s="10"/>
      <c r="AR450" s="10"/>
      <c r="AS450" s="10"/>
      <c r="AT450" s="10"/>
      <c r="AU450" s="10"/>
      <c r="AV450" s="10"/>
      <c r="AW450" s="10"/>
      <c r="AX450" s="10"/>
      <c r="AY450" s="10"/>
      <c r="AZ450" s="10"/>
      <c r="BA450" s="10"/>
      <c r="BB450" s="10"/>
      <c r="BC450" s="10"/>
      <c r="BD450" s="10"/>
      <c r="BE450" s="10"/>
      <c r="BF450" s="10"/>
      <c r="BG450" s="10"/>
      <c r="BH450" s="10"/>
      <c r="BI450" s="10"/>
      <c r="BJ450" s="10"/>
      <c r="BK450" s="10"/>
      <c r="BL450" s="10"/>
      <c r="BM450" s="10"/>
      <c r="BN450" s="10"/>
      <c r="BO450" s="10"/>
      <c r="BP450" s="10"/>
      <c r="BQ450" s="10"/>
      <c r="BR450" s="10"/>
      <c r="BS450" s="10"/>
    </row>
    <row r="451" spans="1:71" ht="16.5" customHeight="1" x14ac:dyDescent="0.3">
      <c r="A451" s="10"/>
      <c r="B451" s="163" t="s">
        <v>906</v>
      </c>
      <c r="C451" s="158"/>
      <c r="D451" s="158"/>
      <c r="E451" s="158"/>
      <c r="F451" s="158"/>
      <c r="G451" s="158"/>
      <c r="H451" s="158"/>
      <c r="I451" s="158"/>
      <c r="J451" s="158"/>
      <c r="K451" s="158"/>
      <c r="L451" s="158"/>
      <c r="M451" s="158"/>
      <c r="N451" s="159"/>
      <c r="O451" s="19"/>
      <c r="P451" s="27"/>
      <c r="Q451" s="10"/>
      <c r="R451" s="10"/>
      <c r="S451" s="10"/>
      <c r="T451" s="10"/>
      <c r="U451" s="10"/>
      <c r="V451" s="10"/>
      <c r="W451" s="10"/>
      <c r="X451" s="10"/>
      <c r="Y451" s="10"/>
      <c r="Z451" s="10"/>
      <c r="AA451" s="10"/>
      <c r="AB451" s="10"/>
      <c r="AC451" s="10"/>
      <c r="AD451" s="10"/>
      <c r="AE451" s="10"/>
      <c r="AF451" s="10"/>
      <c r="AG451" s="10"/>
      <c r="AH451" s="10"/>
      <c r="AI451" s="10"/>
      <c r="AJ451" s="10"/>
      <c r="AK451" s="10"/>
      <c r="AL451" s="10"/>
      <c r="AM451" s="10"/>
      <c r="AN451" s="10"/>
      <c r="AO451" s="10"/>
      <c r="AP451" s="10"/>
      <c r="AQ451" s="10"/>
      <c r="AR451" s="10"/>
      <c r="AS451" s="10"/>
      <c r="AT451" s="10"/>
      <c r="AU451" s="10"/>
      <c r="AV451" s="10"/>
      <c r="AW451" s="10"/>
      <c r="AX451" s="10"/>
      <c r="AY451" s="10"/>
      <c r="AZ451" s="10"/>
      <c r="BA451" s="10"/>
      <c r="BB451" s="10"/>
      <c r="BC451" s="10"/>
      <c r="BD451" s="10"/>
      <c r="BE451" s="10"/>
      <c r="BF451" s="10"/>
      <c r="BG451" s="10"/>
      <c r="BH451" s="10"/>
      <c r="BI451" s="10"/>
      <c r="BJ451" s="10"/>
      <c r="BK451" s="10"/>
      <c r="BL451" s="10"/>
      <c r="BM451" s="10"/>
      <c r="BN451" s="10"/>
      <c r="BO451" s="10"/>
      <c r="BP451" s="10"/>
      <c r="BQ451" s="10"/>
      <c r="BR451" s="10"/>
      <c r="BS451" s="10"/>
    </row>
    <row r="452" spans="1:71" ht="16.5" customHeight="1" x14ac:dyDescent="0.3">
      <c r="A452" s="10"/>
      <c r="B452" s="163" t="s">
        <v>1026</v>
      </c>
      <c r="C452" s="158"/>
      <c r="D452" s="158"/>
      <c r="E452" s="158"/>
      <c r="F452" s="158"/>
      <c r="G452" s="158"/>
      <c r="H452" s="158"/>
      <c r="I452" s="158"/>
      <c r="J452" s="158"/>
      <c r="K452" s="158"/>
      <c r="L452" s="158"/>
      <c r="M452" s="158"/>
      <c r="N452" s="159"/>
      <c r="O452" s="19"/>
      <c r="P452" s="22"/>
      <c r="Q452" s="10"/>
      <c r="R452" s="10"/>
      <c r="S452" s="10"/>
      <c r="T452" s="10"/>
      <c r="U452" s="10"/>
      <c r="V452" s="10"/>
      <c r="W452" s="10"/>
      <c r="X452" s="10"/>
      <c r="Y452" s="10"/>
      <c r="Z452" s="10"/>
      <c r="AA452" s="10"/>
      <c r="AB452" s="10"/>
      <c r="AC452" s="10"/>
      <c r="AD452" s="10"/>
      <c r="AE452" s="10"/>
      <c r="AF452" s="10"/>
      <c r="AG452" s="10"/>
      <c r="AH452" s="10"/>
      <c r="AI452" s="10"/>
      <c r="AJ452" s="10"/>
      <c r="AK452" s="10"/>
      <c r="AL452" s="10"/>
      <c r="AM452" s="10"/>
      <c r="AN452" s="10"/>
      <c r="AO452" s="10"/>
      <c r="AP452" s="10"/>
      <c r="AQ452" s="10"/>
      <c r="AR452" s="10"/>
      <c r="AS452" s="10"/>
      <c r="AT452" s="10"/>
      <c r="AU452" s="10"/>
      <c r="AV452" s="10"/>
      <c r="AW452" s="10"/>
      <c r="AX452" s="10"/>
      <c r="AY452" s="10"/>
      <c r="AZ452" s="10"/>
      <c r="BA452" s="10"/>
      <c r="BB452" s="10"/>
      <c r="BC452" s="10"/>
      <c r="BD452" s="10"/>
      <c r="BE452" s="10"/>
      <c r="BF452" s="10"/>
      <c r="BG452" s="10"/>
      <c r="BH452" s="10"/>
      <c r="BI452" s="10"/>
      <c r="BJ452" s="10"/>
      <c r="BK452" s="10"/>
      <c r="BL452" s="10"/>
      <c r="BM452" s="10"/>
      <c r="BN452" s="10"/>
      <c r="BO452" s="10"/>
      <c r="BP452" s="10"/>
      <c r="BQ452" s="10"/>
      <c r="BR452" s="10"/>
      <c r="BS452" s="10"/>
    </row>
    <row r="453" spans="1:71" ht="16.5" customHeight="1" x14ac:dyDescent="0.3">
      <c r="A453" s="10"/>
      <c r="B453" s="28">
        <f t="shared" ref="B453:N456" si="71">IFERROR(VLOOKUP($B$452,$146:$219,MATCH($P453&amp;"/"&amp;B$340,$144:$144,0),FALSE),"")</f>
        <v>28647944</v>
      </c>
      <c r="C453" s="28">
        <f t="shared" si="71"/>
        <v>26299969</v>
      </c>
      <c r="D453" s="28">
        <f t="shared" si="71"/>
        <v>26964600</v>
      </c>
      <c r="E453" s="28">
        <f t="shared" si="71"/>
        <v>31147620</v>
      </c>
      <c r="F453" s="28">
        <f t="shared" si="71"/>
        <v>35177585</v>
      </c>
      <c r="G453" s="28">
        <f t="shared" si="71"/>
        <v>37491938</v>
      </c>
      <c r="H453" s="28">
        <f t="shared" si="71"/>
        <v>36699408</v>
      </c>
      <c r="I453" s="28">
        <f t="shared" si="71"/>
        <v>40579235</v>
      </c>
      <c r="J453" s="28">
        <f t="shared" si="71"/>
        <v>37252268</v>
      </c>
      <c r="K453" s="28">
        <f t="shared" si="71"/>
        <v>38858020</v>
      </c>
      <c r="L453" s="28">
        <f t="shared" si="71"/>
        <v>40933418</v>
      </c>
      <c r="M453" s="28">
        <f t="shared" si="71"/>
        <v>43261680</v>
      </c>
      <c r="N453" s="28">
        <f t="shared" si="71"/>
        <v>42845398</v>
      </c>
      <c r="O453" s="29"/>
      <c r="P453" s="22" t="s">
        <v>899</v>
      </c>
      <c r="Q453" s="30"/>
      <c r="R453" s="10"/>
      <c r="S453" s="10"/>
      <c r="T453" s="10"/>
      <c r="U453" s="10"/>
      <c r="V453" s="10"/>
      <c r="W453" s="10"/>
      <c r="X453" s="10"/>
      <c r="Y453" s="10"/>
      <c r="Z453" s="10"/>
      <c r="AA453" s="10"/>
      <c r="AB453" s="10"/>
      <c r="AC453" s="10"/>
      <c r="AD453" s="10"/>
      <c r="AE453" s="10"/>
      <c r="AF453" s="10"/>
      <c r="AG453" s="10"/>
      <c r="AH453" s="10"/>
      <c r="AI453" s="10"/>
      <c r="AJ453" s="10"/>
      <c r="AK453" s="10"/>
      <c r="AL453" s="10"/>
      <c r="AM453" s="10"/>
      <c r="AN453" s="10"/>
      <c r="AO453" s="10"/>
      <c r="AP453" s="10"/>
      <c r="AQ453" s="10"/>
      <c r="AR453" s="10"/>
      <c r="AS453" s="10"/>
      <c r="AT453" s="10"/>
      <c r="AU453" s="10"/>
      <c r="AV453" s="10"/>
      <c r="AW453" s="10"/>
      <c r="AX453" s="10"/>
      <c r="AY453" s="10"/>
      <c r="AZ453" s="10"/>
      <c r="BA453" s="10"/>
      <c r="BB453" s="10"/>
      <c r="BC453" s="10"/>
      <c r="BD453" s="10"/>
      <c r="BE453" s="10"/>
      <c r="BF453" s="10"/>
      <c r="BG453" s="10"/>
      <c r="BH453" s="10"/>
      <c r="BI453" s="10"/>
      <c r="BJ453" s="10"/>
      <c r="BK453" s="10"/>
      <c r="BL453" s="10"/>
      <c r="BM453" s="10"/>
      <c r="BN453" s="10"/>
      <c r="BO453" s="10"/>
      <c r="BP453" s="10"/>
      <c r="BQ453" s="10"/>
      <c r="BR453" s="10"/>
      <c r="BS453" s="10"/>
    </row>
    <row r="454" spans="1:71" ht="16.5" customHeight="1" x14ac:dyDescent="0.3">
      <c r="A454" s="10"/>
      <c r="B454" s="20">
        <f t="shared" si="71"/>
        <v>28345354</v>
      </c>
      <c r="C454" s="20">
        <f t="shared" si="71"/>
        <v>25197649</v>
      </c>
      <c r="D454" s="20">
        <f t="shared" si="71"/>
        <v>26523085</v>
      </c>
      <c r="E454" s="20">
        <f t="shared" si="71"/>
        <v>31110106</v>
      </c>
      <c r="F454" s="20">
        <f t="shared" si="71"/>
        <v>34487686</v>
      </c>
      <c r="G454" s="20">
        <f t="shared" si="71"/>
        <v>36007459</v>
      </c>
      <c r="H454" s="20">
        <f t="shared" si="71"/>
        <v>36677727</v>
      </c>
      <c r="I454" s="20">
        <f t="shared" si="71"/>
        <v>38134686</v>
      </c>
      <c r="J454" s="20">
        <f t="shared" si="71"/>
        <v>36482405</v>
      </c>
      <c r="K454" s="20">
        <f t="shared" si="71"/>
        <v>39078539</v>
      </c>
      <c r="L454" s="20">
        <f t="shared" si="71"/>
        <v>42227959</v>
      </c>
      <c r="M454" s="20">
        <f t="shared" si="71"/>
        <v>44081425</v>
      </c>
      <c r="N454" s="20">
        <f t="shared" si="71"/>
        <v>42255889</v>
      </c>
      <c r="O454" s="29"/>
      <c r="P454" s="22" t="s">
        <v>900</v>
      </c>
      <c r="Q454" s="10"/>
      <c r="R454" s="10"/>
      <c r="S454" s="10"/>
      <c r="T454" s="10"/>
      <c r="U454" s="10"/>
      <c r="V454" s="10"/>
      <c r="W454" s="10"/>
      <c r="X454" s="10"/>
      <c r="Y454" s="10"/>
      <c r="Z454" s="10"/>
      <c r="AA454" s="10"/>
      <c r="AB454" s="10"/>
      <c r="AC454" s="10"/>
      <c r="AD454" s="10"/>
      <c r="AE454" s="10"/>
      <c r="AF454" s="10"/>
      <c r="AG454" s="10"/>
      <c r="AH454" s="10"/>
      <c r="AI454" s="10"/>
      <c r="AJ454" s="10"/>
      <c r="AK454" s="10"/>
      <c r="AL454" s="10"/>
      <c r="AM454" s="10"/>
      <c r="AN454" s="10"/>
      <c r="AO454" s="10"/>
      <c r="AP454" s="10"/>
      <c r="AQ454" s="10"/>
      <c r="AR454" s="10"/>
      <c r="AS454" s="10"/>
      <c r="AT454" s="10"/>
      <c r="AU454" s="10"/>
      <c r="AV454" s="10"/>
      <c r="AW454" s="10"/>
      <c r="AX454" s="10"/>
      <c r="AY454" s="10"/>
      <c r="AZ454" s="10"/>
      <c r="BA454" s="10"/>
      <c r="BB454" s="10"/>
      <c r="BC454" s="10"/>
      <c r="BD454" s="10"/>
      <c r="BE454" s="10"/>
      <c r="BF454" s="10"/>
      <c r="BG454" s="10"/>
      <c r="BH454" s="10"/>
      <c r="BI454" s="10"/>
      <c r="BJ454" s="10"/>
      <c r="BK454" s="10"/>
      <c r="BL454" s="10"/>
      <c r="BM454" s="10"/>
      <c r="BN454" s="10"/>
      <c r="BO454" s="10"/>
      <c r="BP454" s="10"/>
      <c r="BQ454" s="10"/>
      <c r="BR454" s="10"/>
      <c r="BS454" s="10"/>
    </row>
    <row r="455" spans="1:71" ht="16.5" customHeight="1" x14ac:dyDescent="0.3">
      <c r="A455" s="10"/>
      <c r="B455" s="20">
        <f t="shared" si="71"/>
        <v>27527858</v>
      </c>
      <c r="C455" s="20">
        <f t="shared" si="71"/>
        <v>24970700</v>
      </c>
      <c r="D455" s="20">
        <f t="shared" si="71"/>
        <v>27642168</v>
      </c>
      <c r="E455" s="20">
        <f t="shared" si="71"/>
        <v>31013783</v>
      </c>
      <c r="F455" s="20">
        <f t="shared" si="71"/>
        <v>33721185</v>
      </c>
      <c r="G455" s="20">
        <f t="shared" si="71"/>
        <v>33476521</v>
      </c>
      <c r="H455" s="20">
        <f t="shared" si="71"/>
        <v>35489886</v>
      </c>
      <c r="I455" s="20">
        <f t="shared" si="71"/>
        <v>36778208</v>
      </c>
      <c r="J455" s="20">
        <f t="shared" si="71"/>
        <v>37095716</v>
      </c>
      <c r="K455" s="20">
        <f t="shared" si="71"/>
        <v>38579765</v>
      </c>
      <c r="L455" s="20">
        <f t="shared" si="71"/>
        <v>42110008</v>
      </c>
      <c r="M455" s="20">
        <f t="shared" si="71"/>
        <v>44732915</v>
      </c>
      <c r="N455" s="20">
        <f t="shared" si="71"/>
        <v>41715008</v>
      </c>
      <c r="O455" s="29"/>
      <c r="P455" s="22" t="s">
        <v>901</v>
      </c>
      <c r="Q455" s="10"/>
      <c r="R455" s="10"/>
      <c r="S455" s="10"/>
      <c r="T455" s="10"/>
      <c r="U455" s="10"/>
      <c r="V455" s="10"/>
      <c r="W455" s="10"/>
      <c r="X455" s="10"/>
      <c r="Y455" s="10"/>
      <c r="Z455" s="10"/>
      <c r="AA455" s="10"/>
      <c r="AB455" s="10"/>
      <c r="AC455" s="10"/>
      <c r="AD455" s="10"/>
      <c r="AE455" s="10"/>
      <c r="AF455" s="10"/>
      <c r="AG455" s="10"/>
      <c r="AH455" s="10"/>
      <c r="AI455" s="10"/>
      <c r="AJ455" s="10"/>
      <c r="AK455" s="10"/>
      <c r="AL455" s="10"/>
      <c r="AM455" s="10"/>
      <c r="AN455" s="10"/>
      <c r="AO455" s="10"/>
      <c r="AP455" s="10"/>
      <c r="AQ455" s="10"/>
      <c r="AR455" s="10"/>
      <c r="AS455" s="10"/>
      <c r="AT455" s="10"/>
      <c r="AU455" s="10"/>
      <c r="AV455" s="10"/>
      <c r="AW455" s="10"/>
      <c r="AX455" s="10"/>
      <c r="AY455" s="10"/>
      <c r="AZ455" s="10"/>
      <c r="BA455" s="10"/>
      <c r="BB455" s="10"/>
      <c r="BC455" s="10"/>
      <c r="BD455" s="10"/>
      <c r="BE455" s="10"/>
      <c r="BF455" s="10"/>
      <c r="BG455" s="10"/>
      <c r="BH455" s="10"/>
      <c r="BI455" s="10"/>
      <c r="BJ455" s="10"/>
      <c r="BK455" s="10"/>
      <c r="BL455" s="10"/>
      <c r="BM455" s="10"/>
      <c r="BN455" s="10"/>
      <c r="BO455" s="10"/>
      <c r="BP455" s="10"/>
      <c r="BQ455" s="10"/>
      <c r="BR455" s="10"/>
      <c r="BS455" s="10"/>
    </row>
    <row r="456" spans="1:71" ht="16.5" customHeight="1" x14ac:dyDescent="0.3">
      <c r="A456" s="10"/>
      <c r="B456" s="31">
        <f t="shared" si="71"/>
        <v>26270345</v>
      </c>
      <c r="C456" s="31">
        <f t="shared" si="71"/>
        <v>25983508</v>
      </c>
      <c r="D456" s="31">
        <f t="shared" si="71"/>
        <v>30149752</v>
      </c>
      <c r="E456" s="31">
        <f t="shared" si="71"/>
        <v>33165725.5</v>
      </c>
      <c r="F456" s="31">
        <f t="shared" si="71"/>
        <v>38181843.927000001</v>
      </c>
      <c r="G456" s="31">
        <f t="shared" si="71"/>
        <v>35822452.641999997</v>
      </c>
      <c r="H456" s="31">
        <f t="shared" si="71"/>
        <v>40462026.131999999</v>
      </c>
      <c r="I456" s="31">
        <f t="shared" si="71"/>
        <v>39784311.549999997</v>
      </c>
      <c r="J456" s="31">
        <f t="shared" si="71"/>
        <v>41319477.560999997</v>
      </c>
      <c r="K456" s="31">
        <f t="shared" si="71"/>
        <v>41205476.351999998</v>
      </c>
      <c r="L456" s="31">
        <f t="shared" si="71"/>
        <v>44584462.159999996</v>
      </c>
      <c r="M456" s="31">
        <f t="shared" si="71"/>
        <v>48817665.237999998</v>
      </c>
      <c r="N456" s="31" t="str">
        <f t="shared" si="71"/>
        <v/>
      </c>
      <c r="O456" s="29"/>
      <c r="P456" s="22" t="s">
        <v>907</v>
      </c>
      <c r="Q456" s="10"/>
      <c r="R456" s="10"/>
      <c r="S456" s="10"/>
      <c r="T456" s="10"/>
      <c r="U456" s="10"/>
      <c r="V456" s="10"/>
      <c r="W456" s="10"/>
      <c r="X456" s="10"/>
      <c r="Y456" s="10"/>
      <c r="Z456" s="10"/>
      <c r="AA456" s="10"/>
      <c r="AB456" s="10"/>
      <c r="AC456" s="10"/>
      <c r="AD456" s="10"/>
      <c r="AE456" s="10"/>
      <c r="AF456" s="10"/>
      <c r="AG456" s="10"/>
      <c r="AH456" s="10"/>
      <c r="AI456" s="10"/>
      <c r="AJ456" s="10"/>
      <c r="AK456" s="10"/>
      <c r="AL456" s="10"/>
      <c r="AM456" s="10"/>
      <c r="AN456" s="10"/>
      <c r="AO456" s="10"/>
      <c r="AP456" s="10"/>
      <c r="AQ456" s="10"/>
      <c r="AR456" s="10"/>
      <c r="AS456" s="10"/>
      <c r="AT456" s="10"/>
      <c r="AU456" s="10"/>
      <c r="AV456" s="10"/>
      <c r="AW456" s="10"/>
      <c r="AX456" s="10"/>
      <c r="AY456" s="10"/>
      <c r="AZ456" s="10"/>
      <c r="BA456" s="10"/>
      <c r="BB456" s="10"/>
      <c r="BC456" s="10"/>
      <c r="BD456" s="10"/>
      <c r="BE456" s="10"/>
      <c r="BF456" s="10"/>
      <c r="BG456" s="10"/>
      <c r="BH456" s="10"/>
      <c r="BI456" s="10"/>
      <c r="BJ456" s="10"/>
      <c r="BK456" s="10"/>
      <c r="BL456" s="10"/>
      <c r="BM456" s="10"/>
      <c r="BN456" s="10"/>
      <c r="BO456" s="10"/>
      <c r="BP456" s="10"/>
      <c r="BQ456" s="10"/>
      <c r="BR456" s="10"/>
      <c r="BS456" s="10"/>
    </row>
    <row r="457" spans="1:71" ht="16.5" customHeight="1" x14ac:dyDescent="0.3">
      <c r="A457" s="10"/>
      <c r="B457" s="28">
        <f t="shared" ref="B457:M457" si="72">SUM(B453:B456)</f>
        <v>110791501</v>
      </c>
      <c r="C457" s="28">
        <f t="shared" si="72"/>
        <v>102451826</v>
      </c>
      <c r="D457" s="28">
        <f t="shared" si="72"/>
        <v>111279605</v>
      </c>
      <c r="E457" s="28">
        <f t="shared" si="72"/>
        <v>126437234.5</v>
      </c>
      <c r="F457" s="28">
        <f t="shared" si="72"/>
        <v>141568299.92699999</v>
      </c>
      <c r="G457" s="28">
        <f t="shared" si="72"/>
        <v>142798370.64199999</v>
      </c>
      <c r="H457" s="28">
        <f t="shared" si="72"/>
        <v>149329047.132</v>
      </c>
      <c r="I457" s="28">
        <f t="shared" si="72"/>
        <v>155276440.55000001</v>
      </c>
      <c r="J457" s="28">
        <f t="shared" si="72"/>
        <v>152149866.56099999</v>
      </c>
      <c r="K457" s="28">
        <f t="shared" si="72"/>
        <v>157721800.352</v>
      </c>
      <c r="L457" s="28">
        <f t="shared" si="72"/>
        <v>169855847.16</v>
      </c>
      <c r="M457" s="28">
        <f t="shared" si="72"/>
        <v>180893685.23800001</v>
      </c>
      <c r="N457" s="28">
        <f>IF(N454="",N453*4,IF(N455="",(N454+N453)*2,IF(N456="",((N455+N454+N453)/3)*4,SUM(N453:N456))))</f>
        <v>169088393.33333334</v>
      </c>
      <c r="O457" s="19">
        <f>RATE(M$340-B$340,,-B457,M457)</f>
        <v>4.5577158843408891E-2</v>
      </c>
      <c r="P457" s="22" t="s">
        <v>902</v>
      </c>
      <c r="Q457" s="10"/>
      <c r="R457" s="10"/>
      <c r="S457" s="10"/>
      <c r="T457" s="10"/>
      <c r="U457" s="10"/>
      <c r="V457" s="10"/>
      <c r="W457" s="10"/>
      <c r="X457" s="10"/>
      <c r="Y457" s="10"/>
      <c r="Z457" s="10"/>
      <c r="AA457" s="10"/>
      <c r="AB457" s="10"/>
      <c r="AC457" s="10"/>
      <c r="AD457" s="10"/>
      <c r="AE457" s="10"/>
      <c r="AF457" s="10"/>
      <c r="AG457" s="10"/>
      <c r="AH457" s="10"/>
      <c r="AI457" s="10"/>
      <c r="AJ457" s="10"/>
      <c r="AK457" s="10"/>
      <c r="AL457" s="10"/>
      <c r="AM457" s="10"/>
      <c r="AN457" s="10"/>
      <c r="AO457" s="10"/>
      <c r="AP457" s="10"/>
      <c r="AQ457" s="10"/>
      <c r="AR457" s="10"/>
      <c r="AS457" s="10"/>
      <c r="AT457" s="10"/>
      <c r="AU457" s="10"/>
      <c r="AV457" s="10"/>
      <c r="AW457" s="10"/>
      <c r="AX457" s="10"/>
      <c r="AY457" s="10"/>
      <c r="AZ457" s="10"/>
      <c r="BA457" s="10"/>
      <c r="BB457" s="10"/>
      <c r="BC457" s="10"/>
      <c r="BD457" s="10"/>
      <c r="BE457" s="10"/>
      <c r="BF457" s="10"/>
      <c r="BG457" s="10"/>
      <c r="BH457" s="10"/>
      <c r="BI457" s="10"/>
      <c r="BJ457" s="10"/>
      <c r="BK457" s="10"/>
      <c r="BL457" s="10"/>
      <c r="BM457" s="10"/>
      <c r="BN457" s="10"/>
      <c r="BO457" s="10"/>
      <c r="BP457" s="10"/>
      <c r="BQ457" s="10"/>
      <c r="BR457" s="10"/>
      <c r="BS457" s="10"/>
    </row>
    <row r="458" spans="1:71" ht="16.5" customHeight="1" x14ac:dyDescent="0.3">
      <c r="A458" s="120"/>
      <c r="B458" s="32"/>
      <c r="C458" s="33">
        <f t="shared" ref="C458:N458" si="73">C457/B457-1</f>
        <v>-7.5273598829570854E-2</v>
      </c>
      <c r="D458" s="33">
        <f t="shared" si="73"/>
        <v>8.6165169959977028E-2</v>
      </c>
      <c r="E458" s="33">
        <f t="shared" si="73"/>
        <v>0.13621210733089861</v>
      </c>
      <c r="F458" s="33">
        <f t="shared" si="73"/>
        <v>0.11967254335193478</v>
      </c>
      <c r="G458" s="33">
        <f t="shared" si="73"/>
        <v>8.6888852633979496E-3</v>
      </c>
      <c r="H458" s="33">
        <f t="shared" si="73"/>
        <v>4.573355046447003E-2</v>
      </c>
      <c r="I458" s="33">
        <f t="shared" si="73"/>
        <v>3.9827438346558219E-2</v>
      </c>
      <c r="J458" s="33">
        <f t="shared" si="73"/>
        <v>-2.0135533619430435E-2</v>
      </c>
      <c r="K458" s="33">
        <f t="shared" si="73"/>
        <v>3.6621351808850289E-2</v>
      </c>
      <c r="L458" s="33">
        <f t="shared" si="73"/>
        <v>7.6933225343100986E-2</v>
      </c>
      <c r="M458" s="33">
        <f t="shared" si="73"/>
        <v>6.4983562606488521E-2</v>
      </c>
      <c r="N458" s="23">
        <f t="shared" si="73"/>
        <v>-6.5260939811882079E-2</v>
      </c>
      <c r="O458" s="29"/>
      <c r="P458" s="24" t="s">
        <v>908</v>
      </c>
      <c r="Q458" s="120"/>
      <c r="R458" s="120"/>
      <c r="S458" s="120"/>
      <c r="T458" s="120"/>
      <c r="U458" s="120"/>
      <c r="V458" s="120"/>
      <c r="W458" s="120"/>
      <c r="X458" s="120"/>
      <c r="Y458" s="120"/>
      <c r="Z458" s="120"/>
      <c r="AA458" s="120"/>
      <c r="AB458" s="120"/>
      <c r="AC458" s="120"/>
      <c r="AD458" s="120"/>
      <c r="AE458" s="120"/>
      <c r="AF458" s="120"/>
      <c r="AG458" s="120"/>
      <c r="AH458" s="120"/>
      <c r="AI458" s="120"/>
      <c r="AJ458" s="120"/>
      <c r="AK458" s="120"/>
      <c r="AL458" s="120"/>
      <c r="AM458" s="120"/>
      <c r="AN458" s="120"/>
      <c r="AO458" s="120"/>
      <c r="AP458" s="120"/>
      <c r="AQ458" s="120"/>
      <c r="AR458" s="120"/>
      <c r="AS458" s="120"/>
      <c r="AT458" s="120"/>
      <c r="AU458" s="120"/>
      <c r="AV458" s="120"/>
      <c r="AW458" s="120"/>
      <c r="AX458" s="120"/>
      <c r="AY458" s="120"/>
      <c r="AZ458" s="120"/>
      <c r="BA458" s="120"/>
      <c r="BB458" s="120"/>
      <c r="BC458" s="120"/>
      <c r="BD458" s="120"/>
      <c r="BE458" s="120"/>
      <c r="BF458" s="120"/>
      <c r="BG458" s="120"/>
      <c r="BH458" s="120"/>
      <c r="BI458" s="120"/>
      <c r="BJ458" s="120"/>
      <c r="BK458" s="120"/>
      <c r="BL458" s="120"/>
      <c r="BM458" s="120"/>
      <c r="BN458" s="120"/>
      <c r="BO458" s="120"/>
      <c r="BP458" s="120"/>
      <c r="BQ458" s="120"/>
      <c r="BR458" s="120"/>
      <c r="BS458" s="120"/>
    </row>
    <row r="459" spans="1:71" ht="16.5" customHeight="1" x14ac:dyDescent="0.3">
      <c r="A459" s="10"/>
      <c r="B459" s="163" t="s">
        <v>1029</v>
      </c>
      <c r="C459" s="158"/>
      <c r="D459" s="158"/>
      <c r="E459" s="158"/>
      <c r="F459" s="158"/>
      <c r="G459" s="158"/>
      <c r="H459" s="158"/>
      <c r="I459" s="158"/>
      <c r="J459" s="158"/>
      <c r="K459" s="158"/>
      <c r="L459" s="158"/>
      <c r="M459" s="158"/>
      <c r="N459" s="159"/>
      <c r="O459" s="19"/>
      <c r="P459" s="22"/>
      <c r="Q459" s="10"/>
      <c r="R459" s="10"/>
      <c r="S459" s="10"/>
      <c r="T459" s="10"/>
      <c r="U459" s="10"/>
      <c r="V459" s="10"/>
      <c r="W459" s="10"/>
      <c r="X459" s="10"/>
      <c r="Y459" s="10"/>
      <c r="Z459" s="10"/>
      <c r="AA459" s="10"/>
      <c r="AB459" s="10"/>
      <c r="AC459" s="10"/>
      <c r="AD459" s="10"/>
      <c r="AE459" s="10"/>
      <c r="AF459" s="10"/>
      <c r="AG459" s="10"/>
      <c r="AH459" s="10"/>
      <c r="AI459" s="10"/>
      <c r="AJ459" s="10"/>
      <c r="AK459" s="10"/>
      <c r="AL459" s="10"/>
      <c r="AM459" s="10"/>
      <c r="AN459" s="10"/>
      <c r="AO459" s="10"/>
      <c r="AP459" s="10"/>
      <c r="AQ459" s="10"/>
      <c r="AR459" s="10"/>
      <c r="AS459" s="10"/>
      <c r="AT459" s="10"/>
      <c r="AU459" s="10"/>
      <c r="AV459" s="10"/>
      <c r="AW459" s="10"/>
      <c r="AX459" s="10"/>
      <c r="AY459" s="10"/>
      <c r="AZ459" s="10"/>
      <c r="BA459" s="10"/>
      <c r="BB459" s="10"/>
      <c r="BC459" s="10"/>
      <c r="BD459" s="10"/>
      <c r="BE459" s="10"/>
      <c r="BF459" s="10"/>
      <c r="BG459" s="10"/>
      <c r="BH459" s="10"/>
      <c r="BI459" s="10"/>
      <c r="BJ459" s="10"/>
      <c r="BK459" s="10"/>
      <c r="BL459" s="10"/>
      <c r="BM459" s="10"/>
      <c r="BN459" s="10"/>
      <c r="BO459" s="10"/>
      <c r="BP459" s="10"/>
      <c r="BQ459" s="10"/>
      <c r="BR459" s="10"/>
      <c r="BS459" s="10"/>
    </row>
    <row r="460" spans="1:71" ht="16.5" customHeight="1" x14ac:dyDescent="0.3">
      <c r="A460" s="10"/>
      <c r="B460" s="28">
        <f t="shared" ref="B460:N463" si="74">IFERROR(VLOOKUP($B$459,$146:$219,MATCH($P460&amp;"/"&amp;B$340,$144:$144,0),FALSE),"")</f>
        <v>191749</v>
      </c>
      <c r="C460" s="28">
        <f t="shared" si="74"/>
        <v>204698</v>
      </c>
      <c r="D460" s="28">
        <f t="shared" si="74"/>
        <v>176814</v>
      </c>
      <c r="E460" s="28">
        <f t="shared" si="74"/>
        <v>171456</v>
      </c>
      <c r="F460" s="28">
        <f t="shared" si="74"/>
        <v>257637</v>
      </c>
      <c r="G460" s="28">
        <f t="shared" si="74"/>
        <v>438029</v>
      </c>
      <c r="H460" s="28">
        <f t="shared" si="74"/>
        <v>198202</v>
      </c>
      <c r="I460" s="28">
        <f t="shared" si="74"/>
        <v>164854</v>
      </c>
      <c r="J460" s="28">
        <f t="shared" si="74"/>
        <v>145436</v>
      </c>
      <c r="K460" s="28">
        <f t="shared" si="74"/>
        <v>206924</v>
      </c>
      <c r="L460" s="28">
        <f t="shared" si="74"/>
        <v>308233</v>
      </c>
      <c r="M460" s="28">
        <f t="shared" si="74"/>
        <v>254863</v>
      </c>
      <c r="N460" s="28">
        <f t="shared" si="74"/>
        <v>714639</v>
      </c>
      <c r="O460" s="19"/>
      <c r="P460" s="22" t="s">
        <v>899</v>
      </c>
      <c r="Q460" s="10"/>
      <c r="R460" s="10"/>
      <c r="S460" s="10"/>
      <c r="T460" s="10"/>
      <c r="U460" s="10"/>
      <c r="V460" s="10"/>
      <c r="W460" s="10"/>
      <c r="X460" s="10"/>
      <c r="Y460" s="10"/>
      <c r="Z460" s="10"/>
      <c r="AA460" s="10"/>
      <c r="AB460" s="10"/>
      <c r="AC460" s="10"/>
      <c r="AD460" s="10"/>
      <c r="AE460" s="10"/>
      <c r="AF460" s="10"/>
      <c r="AG460" s="10"/>
      <c r="AH460" s="10"/>
      <c r="AI460" s="10"/>
      <c r="AJ460" s="10"/>
      <c r="AK460" s="10"/>
      <c r="AL460" s="10"/>
      <c r="AM460" s="10"/>
      <c r="AN460" s="10"/>
      <c r="AO460" s="10"/>
      <c r="AP460" s="10"/>
      <c r="AQ460" s="10"/>
      <c r="AR460" s="10"/>
      <c r="AS460" s="10"/>
      <c r="AT460" s="10"/>
      <c r="AU460" s="10"/>
      <c r="AV460" s="10"/>
      <c r="AW460" s="10"/>
      <c r="AX460" s="10"/>
      <c r="AY460" s="10"/>
      <c r="AZ460" s="10"/>
      <c r="BA460" s="10"/>
      <c r="BB460" s="10"/>
      <c r="BC460" s="10"/>
      <c r="BD460" s="10"/>
      <c r="BE460" s="10"/>
      <c r="BF460" s="10"/>
      <c r="BG460" s="10"/>
      <c r="BH460" s="10"/>
      <c r="BI460" s="10"/>
      <c r="BJ460" s="10"/>
      <c r="BK460" s="10"/>
      <c r="BL460" s="10"/>
      <c r="BM460" s="10"/>
      <c r="BN460" s="10"/>
      <c r="BO460" s="10"/>
      <c r="BP460" s="10"/>
      <c r="BQ460" s="10"/>
      <c r="BR460" s="10"/>
      <c r="BS460" s="10"/>
    </row>
    <row r="461" spans="1:71" ht="16.5" customHeight="1" x14ac:dyDescent="0.3">
      <c r="A461" s="10"/>
      <c r="B461" s="20">
        <f t="shared" si="74"/>
        <v>1985734</v>
      </c>
      <c r="C461" s="20">
        <f t="shared" si="74"/>
        <v>178581</v>
      </c>
      <c r="D461" s="20">
        <f t="shared" si="74"/>
        <v>139898</v>
      </c>
      <c r="E461" s="20">
        <f t="shared" si="74"/>
        <v>214745</v>
      </c>
      <c r="F461" s="20">
        <f t="shared" si="74"/>
        <v>342028</v>
      </c>
      <c r="G461" s="20">
        <f t="shared" si="74"/>
        <v>255917</v>
      </c>
      <c r="H461" s="20">
        <f t="shared" si="74"/>
        <v>167996</v>
      </c>
      <c r="I461" s="20">
        <f t="shared" si="74"/>
        <v>161610</v>
      </c>
      <c r="J461" s="20">
        <f t="shared" si="74"/>
        <v>326958</v>
      </c>
      <c r="K461" s="20">
        <f t="shared" si="74"/>
        <v>172194</v>
      </c>
      <c r="L461" s="20">
        <f t="shared" si="74"/>
        <v>155666</v>
      </c>
      <c r="M461" s="20">
        <f t="shared" si="74"/>
        <v>161601</v>
      </c>
      <c r="N461" s="20">
        <f t="shared" si="74"/>
        <v>883817</v>
      </c>
      <c r="O461" s="19"/>
      <c r="P461" s="22" t="s">
        <v>900</v>
      </c>
      <c r="Q461" s="10"/>
      <c r="R461" s="10"/>
      <c r="S461" s="10"/>
      <c r="T461" s="10"/>
      <c r="U461" s="10"/>
      <c r="V461" s="10"/>
      <c r="W461" s="10"/>
      <c r="X461" s="10"/>
      <c r="Y461" s="10"/>
      <c r="Z461" s="10"/>
      <c r="AA461" s="10"/>
      <c r="AB461" s="10"/>
      <c r="AC461" s="10"/>
      <c r="AD461" s="10"/>
      <c r="AE461" s="10"/>
      <c r="AF461" s="10"/>
      <c r="AG461" s="10"/>
      <c r="AH461" s="10"/>
      <c r="AI461" s="10"/>
      <c r="AJ461" s="10"/>
      <c r="AK461" s="10"/>
      <c r="AL461" s="10"/>
      <c r="AM461" s="10"/>
      <c r="AN461" s="10"/>
      <c r="AO461" s="10"/>
      <c r="AP461" s="10"/>
      <c r="AQ461" s="10"/>
      <c r="AR461" s="10"/>
      <c r="AS461" s="10"/>
      <c r="AT461" s="10"/>
      <c r="AU461" s="10"/>
      <c r="AV461" s="10"/>
      <c r="AW461" s="10"/>
      <c r="AX461" s="10"/>
      <c r="AY461" s="10"/>
      <c r="AZ461" s="10"/>
      <c r="BA461" s="10"/>
      <c r="BB461" s="10"/>
      <c r="BC461" s="10"/>
      <c r="BD461" s="10"/>
      <c r="BE461" s="10"/>
      <c r="BF461" s="10"/>
      <c r="BG461" s="10"/>
      <c r="BH461" s="10"/>
      <c r="BI461" s="10"/>
      <c r="BJ461" s="10"/>
      <c r="BK461" s="10"/>
      <c r="BL461" s="10"/>
      <c r="BM461" s="10"/>
      <c r="BN461" s="10"/>
      <c r="BO461" s="10"/>
      <c r="BP461" s="10"/>
      <c r="BQ461" s="10"/>
      <c r="BR461" s="10"/>
      <c r="BS461" s="10"/>
    </row>
    <row r="462" spans="1:71" ht="16.5" customHeight="1" x14ac:dyDescent="0.3">
      <c r="A462" s="10"/>
      <c r="B462" s="20">
        <f t="shared" si="74"/>
        <v>183505</v>
      </c>
      <c r="C462" s="20">
        <f t="shared" si="74"/>
        <v>146550</v>
      </c>
      <c r="D462" s="20">
        <f t="shared" si="74"/>
        <v>150329</v>
      </c>
      <c r="E462" s="20">
        <f t="shared" si="74"/>
        <v>311008</v>
      </c>
      <c r="F462" s="20">
        <f t="shared" si="74"/>
        <v>368071</v>
      </c>
      <c r="G462" s="20">
        <f t="shared" si="74"/>
        <v>189070</v>
      </c>
      <c r="H462" s="20">
        <f t="shared" si="74"/>
        <v>220995</v>
      </c>
      <c r="I462" s="20">
        <f t="shared" si="74"/>
        <v>262795</v>
      </c>
      <c r="J462" s="20">
        <f t="shared" si="74"/>
        <v>132310</v>
      </c>
      <c r="K462" s="20">
        <f t="shared" si="74"/>
        <v>119957</v>
      </c>
      <c r="L462" s="20">
        <f t="shared" si="74"/>
        <v>192923</v>
      </c>
      <c r="M462" s="20">
        <f t="shared" si="74"/>
        <v>163061</v>
      </c>
      <c r="N462" s="20">
        <f t="shared" si="74"/>
        <v>399734</v>
      </c>
      <c r="O462" s="19"/>
      <c r="P462" s="22" t="s">
        <v>901</v>
      </c>
      <c r="Q462" s="10"/>
      <c r="R462" s="10"/>
      <c r="S462" s="10"/>
      <c r="T462" s="10"/>
      <c r="U462" s="10"/>
      <c r="V462" s="10"/>
      <c r="W462" s="10"/>
      <c r="X462" s="10"/>
      <c r="Y462" s="10"/>
      <c r="Z462" s="10"/>
      <c r="AA462" s="10"/>
      <c r="AB462" s="10"/>
      <c r="AC462" s="10"/>
      <c r="AD462" s="10"/>
      <c r="AE462" s="10"/>
      <c r="AF462" s="10"/>
      <c r="AG462" s="10"/>
      <c r="AH462" s="10"/>
      <c r="AI462" s="10"/>
      <c r="AJ462" s="10"/>
      <c r="AK462" s="10"/>
      <c r="AL462" s="10"/>
      <c r="AM462" s="10"/>
      <c r="AN462" s="10"/>
      <c r="AO462" s="10"/>
      <c r="AP462" s="10"/>
      <c r="AQ462" s="10"/>
      <c r="AR462" s="10"/>
      <c r="AS462" s="10"/>
      <c r="AT462" s="10"/>
      <c r="AU462" s="10"/>
      <c r="AV462" s="10"/>
      <c r="AW462" s="10"/>
      <c r="AX462" s="10"/>
      <c r="AY462" s="10"/>
      <c r="AZ462" s="10"/>
      <c r="BA462" s="10"/>
      <c r="BB462" s="10"/>
      <c r="BC462" s="10"/>
      <c r="BD462" s="10"/>
      <c r="BE462" s="10"/>
      <c r="BF462" s="10"/>
      <c r="BG462" s="10"/>
      <c r="BH462" s="10"/>
      <c r="BI462" s="10"/>
      <c r="BJ462" s="10"/>
      <c r="BK462" s="10"/>
      <c r="BL462" s="10"/>
      <c r="BM462" s="10"/>
      <c r="BN462" s="10"/>
      <c r="BO462" s="10"/>
      <c r="BP462" s="10"/>
      <c r="BQ462" s="10"/>
      <c r="BR462" s="10"/>
      <c r="BS462" s="10"/>
    </row>
    <row r="463" spans="1:71" ht="16.5" customHeight="1" x14ac:dyDescent="0.3">
      <c r="A463" s="10"/>
      <c r="B463" s="31">
        <f t="shared" si="74"/>
        <v>246181</v>
      </c>
      <c r="C463" s="31">
        <f t="shared" si="74"/>
        <v>231057</v>
      </c>
      <c r="D463" s="31">
        <f t="shared" si="74"/>
        <v>212120</v>
      </c>
      <c r="E463" s="31">
        <f t="shared" si="74"/>
        <v>180070.13</v>
      </c>
      <c r="F463" s="31">
        <f t="shared" si="74"/>
        <v>146066.87299999999</v>
      </c>
      <c r="G463" s="31">
        <f t="shared" si="74"/>
        <v>158979.579</v>
      </c>
      <c r="H463" s="31">
        <f t="shared" si="74"/>
        <v>185151.17499999999</v>
      </c>
      <c r="I463" s="31">
        <f t="shared" si="74"/>
        <v>117073.057</v>
      </c>
      <c r="J463" s="31">
        <f t="shared" si="74"/>
        <v>141949.141</v>
      </c>
      <c r="K463" s="31">
        <f t="shared" si="74"/>
        <v>250921.899</v>
      </c>
      <c r="L463" s="31">
        <f t="shared" si="74"/>
        <v>322636.45</v>
      </c>
      <c r="M463" s="31">
        <f t="shared" si="74"/>
        <v>266974.41100000002</v>
      </c>
      <c r="N463" s="31" t="str">
        <f t="shared" si="74"/>
        <v/>
      </c>
      <c r="O463" s="19"/>
      <c r="P463" s="22" t="s">
        <v>907</v>
      </c>
      <c r="Q463" s="10"/>
      <c r="R463" s="10"/>
      <c r="S463" s="10"/>
      <c r="T463" s="10"/>
      <c r="U463" s="10"/>
      <c r="V463" s="10"/>
      <c r="W463" s="10"/>
      <c r="X463" s="10"/>
      <c r="Y463" s="10"/>
      <c r="Z463" s="10"/>
      <c r="AA463" s="10"/>
      <c r="AB463" s="10"/>
      <c r="AC463" s="10"/>
      <c r="AD463" s="10"/>
      <c r="AE463" s="10"/>
      <c r="AF463" s="10"/>
      <c r="AG463" s="10"/>
      <c r="AH463" s="10"/>
      <c r="AI463" s="10"/>
      <c r="AJ463" s="10"/>
      <c r="AK463" s="10"/>
      <c r="AL463" s="10"/>
      <c r="AM463" s="10"/>
      <c r="AN463" s="10"/>
      <c r="AO463" s="10"/>
      <c r="AP463" s="10"/>
      <c r="AQ463" s="10"/>
      <c r="AR463" s="10"/>
      <c r="AS463" s="10"/>
      <c r="AT463" s="10"/>
      <c r="AU463" s="10"/>
      <c r="AV463" s="10"/>
      <c r="AW463" s="10"/>
      <c r="AX463" s="10"/>
      <c r="AY463" s="10"/>
      <c r="AZ463" s="10"/>
      <c r="BA463" s="10"/>
      <c r="BB463" s="10"/>
      <c r="BC463" s="10"/>
      <c r="BD463" s="10"/>
      <c r="BE463" s="10"/>
      <c r="BF463" s="10"/>
      <c r="BG463" s="10"/>
      <c r="BH463" s="10"/>
      <c r="BI463" s="10"/>
      <c r="BJ463" s="10"/>
      <c r="BK463" s="10"/>
      <c r="BL463" s="10"/>
      <c r="BM463" s="10"/>
      <c r="BN463" s="10"/>
      <c r="BO463" s="10"/>
      <c r="BP463" s="10"/>
      <c r="BQ463" s="10"/>
      <c r="BR463" s="10"/>
      <c r="BS463" s="10"/>
    </row>
    <row r="464" spans="1:71" ht="16.5" customHeight="1" x14ac:dyDescent="0.3">
      <c r="A464" s="10"/>
      <c r="B464" s="31">
        <f t="shared" ref="B464:M464" si="75">SUM(B460:B463)</f>
        <v>2607169</v>
      </c>
      <c r="C464" s="31">
        <f t="shared" si="75"/>
        <v>760886</v>
      </c>
      <c r="D464" s="31">
        <f t="shared" si="75"/>
        <v>679161</v>
      </c>
      <c r="E464" s="31">
        <f t="shared" si="75"/>
        <v>877279.13</v>
      </c>
      <c r="F464" s="31">
        <f t="shared" si="75"/>
        <v>1113802.8729999999</v>
      </c>
      <c r="G464" s="31">
        <f t="shared" si="75"/>
        <v>1041995.579</v>
      </c>
      <c r="H464" s="31">
        <f t="shared" si="75"/>
        <v>772344.17500000005</v>
      </c>
      <c r="I464" s="31">
        <f t="shared" si="75"/>
        <v>706332.05700000003</v>
      </c>
      <c r="J464" s="31">
        <f t="shared" si="75"/>
        <v>746653.14100000006</v>
      </c>
      <c r="K464" s="31">
        <f t="shared" si="75"/>
        <v>749996.89899999998</v>
      </c>
      <c r="L464" s="31">
        <f t="shared" si="75"/>
        <v>979458.45</v>
      </c>
      <c r="M464" s="31">
        <f t="shared" si="75"/>
        <v>846499.41100000008</v>
      </c>
      <c r="N464" s="31">
        <f>IF(N461="",N460*4,IF(N462="",(N461+N460)*2,IF(N463="",((N462+N461+N460)/3)*4,SUM(N460:N463))))</f>
        <v>2664253.3333333335</v>
      </c>
      <c r="O464" s="19">
        <f>RATE(M$340-B$340,,-B464,M464)</f>
        <v>-9.7209369136681573E-2</v>
      </c>
      <c r="P464" s="22" t="s">
        <v>902</v>
      </c>
      <c r="Q464" s="10"/>
      <c r="R464" s="10"/>
      <c r="S464" s="10"/>
      <c r="T464" s="10"/>
      <c r="U464" s="10"/>
      <c r="V464" s="10"/>
      <c r="W464" s="10"/>
      <c r="X464" s="10"/>
      <c r="Y464" s="10"/>
      <c r="Z464" s="10"/>
      <c r="AA464" s="10"/>
      <c r="AB464" s="10"/>
      <c r="AC464" s="10"/>
      <c r="AD464" s="10"/>
      <c r="AE464" s="10"/>
      <c r="AF464" s="10"/>
      <c r="AG464" s="10"/>
      <c r="AH464" s="10"/>
      <c r="AI464" s="10"/>
      <c r="AJ464" s="10"/>
      <c r="AK464" s="10"/>
      <c r="AL464" s="10"/>
      <c r="AM464" s="10"/>
      <c r="AN464" s="10"/>
      <c r="AO464" s="10"/>
      <c r="AP464" s="10"/>
      <c r="AQ464" s="10"/>
      <c r="AR464" s="10"/>
      <c r="AS464" s="10"/>
      <c r="AT464" s="10"/>
      <c r="AU464" s="10"/>
      <c r="AV464" s="10"/>
      <c r="AW464" s="10"/>
      <c r="AX464" s="10"/>
      <c r="AY464" s="10"/>
      <c r="AZ464" s="10"/>
      <c r="BA464" s="10"/>
      <c r="BB464" s="10"/>
      <c r="BC464" s="10"/>
      <c r="BD464" s="10"/>
      <c r="BE464" s="10"/>
      <c r="BF464" s="10"/>
      <c r="BG464" s="10"/>
      <c r="BH464" s="10"/>
      <c r="BI464" s="10"/>
      <c r="BJ464" s="10"/>
      <c r="BK464" s="10"/>
      <c r="BL464" s="10"/>
      <c r="BM464" s="10"/>
      <c r="BN464" s="10"/>
      <c r="BO464" s="10"/>
      <c r="BP464" s="10"/>
      <c r="BQ464" s="10"/>
      <c r="BR464" s="10"/>
      <c r="BS464" s="10"/>
    </row>
    <row r="465" spans="1:71" ht="16.5" customHeight="1" x14ac:dyDescent="0.3">
      <c r="A465" s="10"/>
      <c r="B465" s="163" t="s">
        <v>909</v>
      </c>
      <c r="C465" s="158"/>
      <c r="D465" s="158"/>
      <c r="E465" s="158"/>
      <c r="F465" s="158"/>
      <c r="G465" s="158"/>
      <c r="H465" s="158"/>
      <c r="I465" s="158"/>
      <c r="J465" s="158"/>
      <c r="K465" s="158"/>
      <c r="L465" s="158"/>
      <c r="M465" s="158"/>
      <c r="N465" s="159"/>
      <c r="O465" s="19"/>
      <c r="P465" s="22"/>
      <c r="Q465" s="10"/>
      <c r="R465" s="10"/>
      <c r="S465" s="10"/>
      <c r="T465" s="10"/>
      <c r="U465" s="10"/>
      <c r="V465" s="10"/>
      <c r="W465" s="10"/>
      <c r="X465" s="10"/>
      <c r="Y465" s="10"/>
      <c r="Z465" s="10"/>
      <c r="AA465" s="10"/>
      <c r="AB465" s="10"/>
      <c r="AC465" s="10"/>
      <c r="AD465" s="10"/>
      <c r="AE465" s="10"/>
      <c r="AF465" s="10"/>
      <c r="AG465" s="10"/>
      <c r="AH465" s="10"/>
      <c r="AI465" s="10"/>
      <c r="AJ465" s="10"/>
      <c r="AK465" s="10"/>
      <c r="AL465" s="10"/>
      <c r="AM465" s="10"/>
      <c r="AN465" s="10"/>
      <c r="AO465" s="10"/>
      <c r="AP465" s="10"/>
      <c r="AQ465" s="10"/>
      <c r="AR465" s="10"/>
      <c r="AS465" s="10"/>
      <c r="AT465" s="10"/>
      <c r="AU465" s="10"/>
      <c r="AV465" s="10"/>
      <c r="AW465" s="10"/>
      <c r="AX465" s="10"/>
      <c r="AY465" s="10"/>
      <c r="AZ465" s="10"/>
      <c r="BA465" s="10"/>
      <c r="BB465" s="10"/>
      <c r="BC465" s="10"/>
      <c r="BD465" s="10"/>
      <c r="BE465" s="10"/>
      <c r="BF465" s="10"/>
      <c r="BG465" s="10"/>
      <c r="BH465" s="10"/>
      <c r="BI465" s="10"/>
      <c r="BJ465" s="10"/>
      <c r="BK465" s="10"/>
      <c r="BL465" s="10"/>
      <c r="BM465" s="10"/>
      <c r="BN465" s="10"/>
      <c r="BO465" s="10"/>
      <c r="BP465" s="10"/>
      <c r="BQ465" s="10"/>
      <c r="BR465" s="10"/>
      <c r="BS465" s="10"/>
    </row>
    <row r="466" spans="1:71" ht="16.5" customHeight="1" x14ac:dyDescent="0.3">
      <c r="A466" s="10"/>
      <c r="B466" s="20">
        <f t="shared" ref="B466:N469" si="76">B460+B453</f>
        <v>28839693</v>
      </c>
      <c r="C466" s="20">
        <f t="shared" si="76"/>
        <v>26504667</v>
      </c>
      <c r="D466" s="20">
        <f t="shared" si="76"/>
        <v>27141414</v>
      </c>
      <c r="E466" s="20">
        <f t="shared" si="76"/>
        <v>31319076</v>
      </c>
      <c r="F466" s="20">
        <f t="shared" si="76"/>
        <v>35435222</v>
      </c>
      <c r="G466" s="20">
        <f t="shared" si="76"/>
        <v>37929967</v>
      </c>
      <c r="H466" s="20">
        <f t="shared" si="76"/>
        <v>36897610</v>
      </c>
      <c r="I466" s="20">
        <f t="shared" si="76"/>
        <v>40744089</v>
      </c>
      <c r="J466" s="20">
        <f t="shared" si="76"/>
        <v>37397704</v>
      </c>
      <c r="K466" s="20">
        <f t="shared" si="76"/>
        <v>39064944</v>
      </c>
      <c r="L466" s="20">
        <f t="shared" si="76"/>
        <v>41241651</v>
      </c>
      <c r="M466" s="20">
        <f t="shared" si="76"/>
        <v>43516543</v>
      </c>
      <c r="N466" s="20">
        <f t="shared" si="76"/>
        <v>43560037</v>
      </c>
      <c r="O466" s="19"/>
      <c r="P466" s="22" t="s">
        <v>899</v>
      </c>
      <c r="Q466" s="10"/>
      <c r="R466" s="10"/>
      <c r="S466" s="10"/>
      <c r="T466" s="10"/>
      <c r="U466" s="10"/>
      <c r="V466" s="10"/>
      <c r="W466" s="10"/>
      <c r="X466" s="10"/>
      <c r="Y466" s="10"/>
      <c r="Z466" s="10"/>
      <c r="AA466" s="10"/>
      <c r="AB466" s="10"/>
      <c r="AC466" s="10"/>
      <c r="AD466" s="10"/>
      <c r="AE466" s="10"/>
      <c r="AF466" s="10"/>
      <c r="AG466" s="10"/>
      <c r="AH466" s="10"/>
      <c r="AI466" s="10"/>
      <c r="AJ466" s="10"/>
      <c r="AK466" s="10"/>
      <c r="AL466" s="10"/>
      <c r="AM466" s="10"/>
      <c r="AN466" s="10"/>
      <c r="AO466" s="10"/>
      <c r="AP466" s="10"/>
      <c r="AQ466" s="10"/>
      <c r="AR466" s="10"/>
      <c r="AS466" s="10"/>
      <c r="AT466" s="10"/>
      <c r="AU466" s="10"/>
      <c r="AV466" s="10"/>
      <c r="AW466" s="10"/>
      <c r="AX466" s="10"/>
      <c r="AY466" s="10"/>
      <c r="AZ466" s="10"/>
      <c r="BA466" s="10"/>
      <c r="BB466" s="10"/>
      <c r="BC466" s="10"/>
      <c r="BD466" s="10"/>
      <c r="BE466" s="10"/>
      <c r="BF466" s="10"/>
      <c r="BG466" s="10"/>
      <c r="BH466" s="10"/>
      <c r="BI466" s="10"/>
      <c r="BJ466" s="10"/>
      <c r="BK466" s="10"/>
      <c r="BL466" s="10"/>
      <c r="BM466" s="10"/>
      <c r="BN466" s="10"/>
      <c r="BO466" s="10"/>
      <c r="BP466" s="10"/>
      <c r="BQ466" s="10"/>
      <c r="BR466" s="10"/>
      <c r="BS466" s="10"/>
    </row>
    <row r="467" spans="1:71" ht="16.5" customHeight="1" x14ac:dyDescent="0.3">
      <c r="A467" s="10"/>
      <c r="B467" s="20">
        <f t="shared" si="76"/>
        <v>30331088</v>
      </c>
      <c r="C467" s="20">
        <f t="shared" si="76"/>
        <v>25376230</v>
      </c>
      <c r="D467" s="20">
        <f t="shared" si="76"/>
        <v>26662983</v>
      </c>
      <c r="E467" s="20">
        <f t="shared" si="76"/>
        <v>31324851</v>
      </c>
      <c r="F467" s="20">
        <f t="shared" si="76"/>
        <v>34829714</v>
      </c>
      <c r="G467" s="20">
        <f t="shared" si="76"/>
        <v>36263376</v>
      </c>
      <c r="H467" s="20">
        <f t="shared" si="76"/>
        <v>36845723</v>
      </c>
      <c r="I467" s="20">
        <f t="shared" si="76"/>
        <v>38296296</v>
      </c>
      <c r="J467" s="20">
        <f t="shared" si="76"/>
        <v>36809363</v>
      </c>
      <c r="K467" s="20">
        <f t="shared" si="76"/>
        <v>39250733</v>
      </c>
      <c r="L467" s="20">
        <f t="shared" si="76"/>
        <v>42383625</v>
      </c>
      <c r="M467" s="20">
        <f t="shared" si="76"/>
        <v>44243026</v>
      </c>
      <c r="N467" s="20">
        <f t="shared" si="76"/>
        <v>43139706</v>
      </c>
      <c r="O467" s="19"/>
      <c r="P467" s="22" t="s">
        <v>900</v>
      </c>
      <c r="Q467" s="10"/>
      <c r="R467" s="10"/>
      <c r="S467" s="10"/>
      <c r="T467" s="10"/>
      <c r="U467" s="10"/>
      <c r="V467" s="10"/>
      <c r="W467" s="10"/>
      <c r="X467" s="10"/>
      <c r="Y467" s="10"/>
      <c r="Z467" s="10"/>
      <c r="AA467" s="10"/>
      <c r="AB467" s="10"/>
      <c r="AC467" s="10"/>
      <c r="AD467" s="10"/>
      <c r="AE467" s="10"/>
      <c r="AF467" s="10"/>
      <c r="AG467" s="10"/>
      <c r="AH467" s="10"/>
      <c r="AI467" s="10"/>
      <c r="AJ467" s="10"/>
      <c r="AK467" s="10"/>
      <c r="AL467" s="10"/>
      <c r="AM467" s="10"/>
      <c r="AN467" s="10"/>
      <c r="AO467" s="10"/>
      <c r="AP467" s="10"/>
      <c r="AQ467" s="10"/>
      <c r="AR467" s="10"/>
      <c r="AS467" s="10"/>
      <c r="AT467" s="10"/>
      <c r="AU467" s="10"/>
      <c r="AV467" s="10"/>
      <c r="AW467" s="10"/>
      <c r="AX467" s="10"/>
      <c r="AY467" s="10"/>
      <c r="AZ467" s="10"/>
      <c r="BA467" s="10"/>
      <c r="BB467" s="10"/>
      <c r="BC467" s="10"/>
      <c r="BD467" s="10"/>
      <c r="BE467" s="10"/>
      <c r="BF467" s="10"/>
      <c r="BG467" s="10"/>
      <c r="BH467" s="10"/>
      <c r="BI467" s="10"/>
      <c r="BJ467" s="10"/>
      <c r="BK467" s="10"/>
      <c r="BL467" s="10"/>
      <c r="BM467" s="10"/>
      <c r="BN467" s="10"/>
      <c r="BO467" s="10"/>
      <c r="BP467" s="10"/>
      <c r="BQ467" s="10"/>
      <c r="BR467" s="10"/>
      <c r="BS467" s="10"/>
    </row>
    <row r="468" spans="1:71" ht="16.5" customHeight="1" x14ac:dyDescent="0.3">
      <c r="A468" s="10"/>
      <c r="B468" s="20">
        <f t="shared" si="76"/>
        <v>27711363</v>
      </c>
      <c r="C468" s="20">
        <f t="shared" si="76"/>
        <v>25117250</v>
      </c>
      <c r="D468" s="20">
        <f t="shared" si="76"/>
        <v>27792497</v>
      </c>
      <c r="E468" s="20">
        <f t="shared" si="76"/>
        <v>31324791</v>
      </c>
      <c r="F468" s="20">
        <f t="shared" si="76"/>
        <v>34089256</v>
      </c>
      <c r="G468" s="20">
        <f t="shared" si="76"/>
        <v>33665591</v>
      </c>
      <c r="H468" s="20">
        <f t="shared" si="76"/>
        <v>35710881</v>
      </c>
      <c r="I468" s="20">
        <f t="shared" si="76"/>
        <v>37041003</v>
      </c>
      <c r="J468" s="20">
        <f t="shared" si="76"/>
        <v>37228026</v>
      </c>
      <c r="K468" s="20">
        <f t="shared" si="76"/>
        <v>38699722</v>
      </c>
      <c r="L468" s="20">
        <f t="shared" si="76"/>
        <v>42302931</v>
      </c>
      <c r="M468" s="20">
        <f t="shared" si="76"/>
        <v>44895976</v>
      </c>
      <c r="N468" s="20" t="str">
        <f t="shared" ref="N468:N469" si="77">IFERROR(VLOOKUP($B$421,$147:$218,MATCH($P468&amp;"/"&amp;N$331,$145:$145,0),FALSE),"")</f>
        <v/>
      </c>
      <c r="O468" s="19"/>
      <c r="P468" s="22" t="s">
        <v>901</v>
      </c>
      <c r="Q468" s="10"/>
      <c r="R468" s="10"/>
      <c r="S468" s="10"/>
      <c r="T468" s="10"/>
      <c r="U468" s="10"/>
      <c r="V468" s="10"/>
      <c r="W468" s="10"/>
      <c r="X468" s="10"/>
      <c r="Y468" s="10"/>
      <c r="Z468" s="10"/>
      <c r="AA468" s="10"/>
      <c r="AB468" s="10"/>
      <c r="AC468" s="10"/>
      <c r="AD468" s="10"/>
      <c r="AE468" s="10"/>
      <c r="AF468" s="10"/>
      <c r="AG468" s="10"/>
      <c r="AH468" s="10"/>
      <c r="AI468" s="10"/>
      <c r="AJ468" s="10"/>
      <c r="AK468" s="10"/>
      <c r="AL468" s="10"/>
      <c r="AM468" s="10"/>
      <c r="AN468" s="10"/>
      <c r="AO468" s="10"/>
      <c r="AP468" s="10"/>
      <c r="AQ468" s="10"/>
      <c r="AR468" s="10"/>
      <c r="AS468" s="10"/>
      <c r="AT468" s="10"/>
      <c r="AU468" s="10"/>
      <c r="AV468" s="10"/>
      <c r="AW468" s="10"/>
      <c r="AX468" s="10"/>
      <c r="AY468" s="10"/>
      <c r="AZ468" s="10"/>
      <c r="BA468" s="10"/>
      <c r="BB468" s="10"/>
      <c r="BC468" s="10"/>
      <c r="BD468" s="10"/>
      <c r="BE468" s="10"/>
      <c r="BF468" s="10"/>
      <c r="BG468" s="10"/>
      <c r="BH468" s="10"/>
      <c r="BI468" s="10"/>
      <c r="BJ468" s="10"/>
      <c r="BK468" s="10"/>
      <c r="BL468" s="10"/>
      <c r="BM468" s="10"/>
      <c r="BN468" s="10"/>
      <c r="BO468" s="10"/>
      <c r="BP468" s="10"/>
      <c r="BQ468" s="10"/>
      <c r="BR468" s="10"/>
      <c r="BS468" s="10"/>
    </row>
    <row r="469" spans="1:71" ht="16.5" customHeight="1" x14ac:dyDescent="0.3">
      <c r="A469" s="10"/>
      <c r="B469" s="20">
        <f t="shared" si="76"/>
        <v>26516526</v>
      </c>
      <c r="C469" s="20">
        <f t="shared" si="76"/>
        <v>26214565</v>
      </c>
      <c r="D469" s="20">
        <f t="shared" si="76"/>
        <v>30361872</v>
      </c>
      <c r="E469" s="20">
        <f t="shared" si="76"/>
        <v>33345795.629999999</v>
      </c>
      <c r="F469" s="20">
        <f t="shared" si="76"/>
        <v>38327910.800000004</v>
      </c>
      <c r="G469" s="20">
        <f t="shared" si="76"/>
        <v>35981432.221000001</v>
      </c>
      <c r="H469" s="20">
        <f t="shared" si="76"/>
        <v>40647177.306999996</v>
      </c>
      <c r="I469" s="20">
        <f t="shared" si="76"/>
        <v>39901384.606999993</v>
      </c>
      <c r="J469" s="20">
        <f t="shared" si="76"/>
        <v>41461426.702</v>
      </c>
      <c r="K469" s="20">
        <f t="shared" si="76"/>
        <v>41456398.250999995</v>
      </c>
      <c r="L469" s="20">
        <f t="shared" si="76"/>
        <v>44907098.609999999</v>
      </c>
      <c r="M469" s="20">
        <f t="shared" si="76"/>
        <v>49084639.648999996</v>
      </c>
      <c r="N469" s="20" t="str">
        <f t="shared" si="77"/>
        <v/>
      </c>
      <c r="O469" s="19"/>
      <c r="P469" s="22" t="s">
        <v>907</v>
      </c>
      <c r="Q469" s="10"/>
      <c r="R469" s="10"/>
      <c r="S469" s="10"/>
      <c r="T469" s="10"/>
      <c r="U469" s="10"/>
      <c r="V469" s="10"/>
      <c r="W469" s="10"/>
      <c r="X469" s="10"/>
      <c r="Y469" s="10"/>
      <c r="Z469" s="10"/>
      <c r="AA469" s="10"/>
      <c r="AB469" s="10"/>
      <c r="AC469" s="10"/>
      <c r="AD469" s="10"/>
      <c r="AE469" s="10"/>
      <c r="AF469" s="10"/>
      <c r="AG469" s="10"/>
      <c r="AH469" s="10"/>
      <c r="AI469" s="10"/>
      <c r="AJ469" s="10"/>
      <c r="AK469" s="10"/>
      <c r="AL469" s="10"/>
      <c r="AM469" s="10"/>
      <c r="AN469" s="10"/>
      <c r="AO469" s="10"/>
      <c r="AP469" s="10"/>
      <c r="AQ469" s="10"/>
      <c r="AR469" s="10"/>
      <c r="AS469" s="10"/>
      <c r="AT469" s="10"/>
      <c r="AU469" s="10"/>
      <c r="AV469" s="10"/>
      <c r="AW469" s="10"/>
      <c r="AX469" s="10"/>
      <c r="AY469" s="10"/>
      <c r="AZ469" s="10"/>
      <c r="BA469" s="10"/>
      <c r="BB469" s="10"/>
      <c r="BC469" s="10"/>
      <c r="BD469" s="10"/>
      <c r="BE469" s="10"/>
      <c r="BF469" s="10"/>
      <c r="BG469" s="10"/>
      <c r="BH469" s="10"/>
      <c r="BI469" s="10"/>
      <c r="BJ469" s="10"/>
      <c r="BK469" s="10"/>
      <c r="BL469" s="10"/>
      <c r="BM469" s="10"/>
      <c r="BN469" s="10"/>
      <c r="BO469" s="10"/>
      <c r="BP469" s="10"/>
      <c r="BQ469" s="10"/>
      <c r="BR469" s="10"/>
      <c r="BS469" s="10"/>
    </row>
    <row r="470" spans="1:71" ht="16.5" customHeight="1" x14ac:dyDescent="0.3">
      <c r="A470" s="10"/>
      <c r="B470" s="34">
        <f t="shared" ref="B470:M470" si="78">SUM(B466:B469)</f>
        <v>113398670</v>
      </c>
      <c r="C470" s="34">
        <f t="shared" si="78"/>
        <v>103212712</v>
      </c>
      <c r="D470" s="34">
        <f t="shared" si="78"/>
        <v>111958766</v>
      </c>
      <c r="E470" s="34">
        <f t="shared" si="78"/>
        <v>127314513.63</v>
      </c>
      <c r="F470" s="34">
        <f t="shared" si="78"/>
        <v>142682102.80000001</v>
      </c>
      <c r="G470" s="34">
        <f t="shared" si="78"/>
        <v>143840366.22100002</v>
      </c>
      <c r="H470" s="34">
        <f t="shared" si="78"/>
        <v>150101391.30699998</v>
      </c>
      <c r="I470" s="34">
        <f t="shared" si="78"/>
        <v>155982772.60699999</v>
      </c>
      <c r="J470" s="34">
        <f t="shared" si="78"/>
        <v>152896519.70199999</v>
      </c>
      <c r="K470" s="34">
        <f t="shared" si="78"/>
        <v>158471797.25099999</v>
      </c>
      <c r="L470" s="34">
        <f t="shared" si="78"/>
        <v>170835305.61000001</v>
      </c>
      <c r="M470" s="34">
        <f t="shared" si="78"/>
        <v>181740184.64899999</v>
      </c>
      <c r="N470" s="34">
        <f>IF(N467="",N466*4,IF(N468="",(N467+N466)*2,IF(N469="",((N468+N467+N466)/3)*4,SUM(N466:N469))))</f>
        <v>173399486</v>
      </c>
      <c r="O470" s="19">
        <f>RATE(M$340-B$340,,-B470,M470)</f>
        <v>4.3811533573982417E-2</v>
      </c>
      <c r="P470" s="22" t="s">
        <v>902</v>
      </c>
      <c r="Q470" s="10"/>
      <c r="R470" s="10"/>
      <c r="S470" s="10"/>
      <c r="T470" s="10"/>
      <c r="U470" s="10"/>
      <c r="V470" s="10"/>
      <c r="W470" s="10"/>
      <c r="X470" s="10"/>
      <c r="Y470" s="10"/>
      <c r="Z470" s="10"/>
      <c r="AA470" s="10"/>
      <c r="AB470" s="10"/>
      <c r="AC470" s="10"/>
      <c r="AD470" s="10"/>
      <c r="AE470" s="10"/>
      <c r="AF470" s="10"/>
      <c r="AG470" s="10"/>
      <c r="AH470" s="10"/>
      <c r="AI470" s="10"/>
      <c r="AJ470" s="10"/>
      <c r="AK470" s="10"/>
      <c r="AL470" s="10"/>
      <c r="AM470" s="10"/>
      <c r="AN470" s="10"/>
      <c r="AO470" s="10"/>
      <c r="AP470" s="10"/>
      <c r="AQ470" s="10"/>
      <c r="AR470" s="10"/>
      <c r="AS470" s="10"/>
      <c r="AT470" s="10"/>
      <c r="AU470" s="10"/>
      <c r="AV470" s="10"/>
      <c r="AW470" s="10"/>
      <c r="AX470" s="10"/>
      <c r="AY470" s="10"/>
      <c r="AZ470" s="10"/>
      <c r="BA470" s="10"/>
      <c r="BB470" s="10"/>
      <c r="BC470" s="10"/>
      <c r="BD470" s="10"/>
      <c r="BE470" s="10"/>
      <c r="BF470" s="10"/>
      <c r="BG470" s="10"/>
      <c r="BH470" s="10"/>
      <c r="BI470" s="10"/>
      <c r="BJ470" s="10"/>
      <c r="BK470" s="10"/>
      <c r="BL470" s="10"/>
      <c r="BM470" s="10"/>
      <c r="BN470" s="10"/>
      <c r="BO470" s="10"/>
      <c r="BP470" s="10"/>
      <c r="BQ470" s="10"/>
      <c r="BR470" s="10"/>
      <c r="BS470" s="10"/>
    </row>
    <row r="471" spans="1:71" ht="16.5" customHeight="1" x14ac:dyDescent="0.3">
      <c r="A471" s="10"/>
      <c r="B471" s="168" t="s">
        <v>910</v>
      </c>
      <c r="C471" s="155"/>
      <c r="D471" s="155"/>
      <c r="E471" s="155"/>
      <c r="F471" s="155"/>
      <c r="G471" s="155"/>
      <c r="H471" s="155"/>
      <c r="I471" s="155"/>
      <c r="J471" s="155"/>
      <c r="K471" s="155"/>
      <c r="L471" s="155"/>
      <c r="M471" s="155"/>
      <c r="N471" s="156"/>
      <c r="O471" s="19"/>
      <c r="P471" s="22"/>
      <c r="Q471" s="10"/>
      <c r="R471" s="10"/>
      <c r="S471" s="10"/>
      <c r="T471" s="10"/>
      <c r="U471" s="10"/>
      <c r="V471" s="10"/>
      <c r="W471" s="10"/>
      <c r="X471" s="10"/>
      <c r="Y471" s="10"/>
      <c r="Z471" s="10"/>
      <c r="AA471" s="10"/>
      <c r="AB471" s="10"/>
      <c r="AC471" s="10"/>
      <c r="AD471" s="10"/>
      <c r="AE471" s="10"/>
      <c r="AF471" s="10"/>
      <c r="AG471" s="10"/>
      <c r="AH471" s="10"/>
      <c r="AI471" s="10"/>
      <c r="AJ471" s="10"/>
      <c r="AK471" s="10"/>
      <c r="AL471" s="10"/>
      <c r="AM471" s="10"/>
      <c r="AN471" s="10"/>
      <c r="AO471" s="10"/>
      <c r="AP471" s="10"/>
      <c r="AQ471" s="10"/>
      <c r="AR471" s="10"/>
      <c r="AS471" s="10"/>
      <c r="AT471" s="10"/>
      <c r="AU471" s="10"/>
      <c r="AV471" s="10"/>
      <c r="AW471" s="10"/>
      <c r="AX471" s="10"/>
      <c r="AY471" s="10"/>
      <c r="AZ471" s="10"/>
      <c r="BA471" s="10"/>
      <c r="BB471" s="10"/>
      <c r="BC471" s="10"/>
      <c r="BD471" s="10"/>
      <c r="BE471" s="10"/>
      <c r="BF471" s="10"/>
      <c r="BG471" s="10"/>
      <c r="BH471" s="10"/>
      <c r="BI471" s="10"/>
      <c r="BJ471" s="10"/>
      <c r="BK471" s="10"/>
      <c r="BL471" s="10"/>
      <c r="BM471" s="10"/>
      <c r="BN471" s="10"/>
      <c r="BO471" s="10"/>
      <c r="BP471" s="10"/>
      <c r="BQ471" s="10"/>
      <c r="BR471" s="10"/>
      <c r="BS471" s="10"/>
    </row>
    <row r="472" spans="1:71" ht="16.5" customHeight="1" x14ac:dyDescent="0.3">
      <c r="A472" s="10"/>
      <c r="B472" s="171" t="s">
        <v>1037</v>
      </c>
      <c r="C472" s="172"/>
      <c r="D472" s="172"/>
      <c r="E472" s="172"/>
      <c r="F472" s="172"/>
      <c r="G472" s="172"/>
      <c r="H472" s="172"/>
      <c r="I472" s="172"/>
      <c r="J472" s="172"/>
      <c r="K472" s="172"/>
      <c r="L472" s="172"/>
      <c r="M472" s="172"/>
      <c r="N472" s="173"/>
      <c r="O472" s="19"/>
      <c r="P472" s="22"/>
      <c r="Q472" s="10"/>
      <c r="R472" s="10"/>
      <c r="S472" s="10"/>
      <c r="T472" s="10"/>
      <c r="U472" s="10"/>
      <c r="V472" s="10"/>
      <c r="W472" s="10"/>
      <c r="X472" s="10"/>
      <c r="Y472" s="10"/>
      <c r="Z472" s="10"/>
      <c r="AA472" s="10"/>
      <c r="AB472" s="10"/>
      <c r="AC472" s="10"/>
      <c r="AD472" s="10"/>
      <c r="AE472" s="10"/>
      <c r="AF472" s="10"/>
      <c r="AG472" s="10"/>
      <c r="AH472" s="10"/>
      <c r="AI472" s="10"/>
      <c r="AJ472" s="10"/>
      <c r="AK472" s="10"/>
      <c r="AL472" s="10"/>
      <c r="AM472" s="10"/>
      <c r="AN472" s="10"/>
      <c r="AO472" s="10"/>
      <c r="AP472" s="10"/>
      <c r="AQ472" s="10"/>
      <c r="AR472" s="10"/>
      <c r="AS472" s="10"/>
      <c r="AT472" s="10"/>
      <c r="AU472" s="10"/>
      <c r="AV472" s="10"/>
      <c r="AW472" s="10"/>
      <c r="AX472" s="10"/>
      <c r="AY472" s="10"/>
      <c r="AZ472" s="10"/>
      <c r="BA472" s="10"/>
      <c r="BB472" s="10"/>
      <c r="BC472" s="10"/>
      <c r="BD472" s="10"/>
      <c r="BE472" s="10"/>
      <c r="BF472" s="10"/>
      <c r="BG472" s="10"/>
      <c r="BH472" s="10"/>
      <c r="BI472" s="10"/>
      <c r="BJ472" s="10"/>
      <c r="BK472" s="10"/>
      <c r="BL472" s="10"/>
      <c r="BM472" s="10"/>
      <c r="BN472" s="10"/>
      <c r="BO472" s="10"/>
      <c r="BP472" s="10"/>
      <c r="BQ472" s="10"/>
      <c r="BR472" s="10"/>
      <c r="BS472" s="10"/>
    </row>
    <row r="473" spans="1:71" ht="16.5" customHeight="1" x14ac:dyDescent="0.3">
      <c r="A473" s="10"/>
      <c r="B473" s="28">
        <f t="shared" ref="B473:N476" si="79">IFERROR(VLOOKUP($B$472,$146:$219,MATCH($P473&amp;"/"&amp;B$340,$144:$144,0),FALSE),"")</f>
        <v>18398899</v>
      </c>
      <c r="C473" s="28">
        <f t="shared" si="79"/>
        <v>17035536</v>
      </c>
      <c r="D473" s="28">
        <f t="shared" si="79"/>
        <v>16792153</v>
      </c>
      <c r="E473" s="28">
        <f t="shared" si="79"/>
        <v>18781280</v>
      </c>
      <c r="F473" s="28">
        <f t="shared" si="79"/>
        <v>20914973</v>
      </c>
      <c r="G473" s="28">
        <f t="shared" si="79"/>
        <v>22151410</v>
      </c>
      <c r="H473" s="28">
        <f t="shared" si="79"/>
        <v>20713338</v>
      </c>
      <c r="I473" s="28">
        <f t="shared" si="79"/>
        <v>23439396</v>
      </c>
      <c r="J473" s="28">
        <f t="shared" si="79"/>
        <v>19720665</v>
      </c>
      <c r="K473" s="28">
        <f t="shared" si="79"/>
        <v>23091467</v>
      </c>
      <c r="L473" s="28">
        <f t="shared" si="79"/>
        <v>23718485</v>
      </c>
      <c r="M473" s="28">
        <f t="shared" si="79"/>
        <v>26975846</v>
      </c>
      <c r="N473" s="28">
        <f t="shared" si="79"/>
        <v>26757027</v>
      </c>
      <c r="O473" s="19"/>
      <c r="P473" s="22" t="s">
        <v>899</v>
      </c>
      <c r="Q473" s="10"/>
      <c r="R473" s="10"/>
      <c r="S473" s="10"/>
      <c r="T473" s="10"/>
      <c r="U473" s="10"/>
      <c r="V473" s="10"/>
      <c r="W473" s="10"/>
      <c r="X473" s="10"/>
      <c r="Y473" s="10"/>
      <c r="Z473" s="10"/>
      <c r="AA473" s="10"/>
      <c r="AB473" s="10"/>
      <c r="AC473" s="10"/>
      <c r="AD473" s="10"/>
      <c r="AE473" s="10"/>
      <c r="AF473" s="10"/>
      <c r="AG473" s="10"/>
      <c r="AH473" s="10"/>
      <c r="AI473" s="10"/>
      <c r="AJ473" s="10"/>
      <c r="AK473" s="10"/>
      <c r="AL473" s="10"/>
      <c r="AM473" s="10"/>
      <c r="AN473" s="10"/>
      <c r="AO473" s="10"/>
      <c r="AP473" s="10"/>
      <c r="AQ473" s="10"/>
      <c r="AR473" s="10"/>
      <c r="AS473" s="10"/>
      <c r="AT473" s="10"/>
      <c r="AU473" s="10"/>
      <c r="AV473" s="10"/>
      <c r="AW473" s="10"/>
      <c r="AX473" s="10"/>
      <c r="AY473" s="10"/>
      <c r="AZ473" s="10"/>
      <c r="BA473" s="10"/>
      <c r="BB473" s="10"/>
      <c r="BC473" s="10"/>
      <c r="BD473" s="10"/>
      <c r="BE473" s="10"/>
      <c r="BF473" s="10"/>
      <c r="BG473" s="10"/>
      <c r="BH473" s="10"/>
      <c r="BI473" s="10"/>
      <c r="BJ473" s="10"/>
      <c r="BK473" s="10"/>
      <c r="BL473" s="10"/>
      <c r="BM473" s="10"/>
      <c r="BN473" s="10"/>
      <c r="BO473" s="10"/>
      <c r="BP473" s="10"/>
      <c r="BQ473" s="10"/>
      <c r="BR473" s="10"/>
      <c r="BS473" s="10"/>
    </row>
    <row r="474" spans="1:71" ht="16.5" customHeight="1" x14ac:dyDescent="0.3">
      <c r="A474" s="10"/>
      <c r="B474" s="20">
        <f t="shared" si="79"/>
        <v>18406264</v>
      </c>
      <c r="C474" s="20">
        <f t="shared" si="79"/>
        <v>16468749</v>
      </c>
      <c r="D474" s="20">
        <f t="shared" si="79"/>
        <v>16215506</v>
      </c>
      <c r="E474" s="20">
        <f t="shared" si="79"/>
        <v>18935652</v>
      </c>
      <c r="F474" s="20">
        <f t="shared" si="79"/>
        <v>20196214</v>
      </c>
      <c r="G474" s="20">
        <f t="shared" si="79"/>
        <v>20927121</v>
      </c>
      <c r="H474" s="20">
        <f t="shared" si="79"/>
        <v>20588163</v>
      </c>
      <c r="I474" s="20">
        <f t="shared" si="79"/>
        <v>20568941</v>
      </c>
      <c r="J474" s="20">
        <f t="shared" si="79"/>
        <v>17423563</v>
      </c>
      <c r="K474" s="20">
        <f t="shared" si="79"/>
        <v>22534844</v>
      </c>
      <c r="L474" s="20">
        <f t="shared" si="79"/>
        <v>25299374</v>
      </c>
      <c r="M474" s="20">
        <f t="shared" si="79"/>
        <v>26878981</v>
      </c>
      <c r="N474" s="20">
        <f t="shared" si="79"/>
        <v>26767296</v>
      </c>
      <c r="O474" s="19"/>
      <c r="P474" s="22" t="s">
        <v>900</v>
      </c>
      <c r="Q474" s="10"/>
      <c r="R474" s="10"/>
      <c r="S474" s="10"/>
      <c r="T474" s="10"/>
      <c r="U474" s="10"/>
      <c r="V474" s="10"/>
      <c r="W474" s="10"/>
      <c r="X474" s="10"/>
      <c r="Y474" s="10"/>
      <c r="Z474" s="10"/>
      <c r="AA474" s="10"/>
      <c r="AB474" s="10"/>
      <c r="AC474" s="10"/>
      <c r="AD474" s="10"/>
      <c r="AE474" s="10"/>
      <c r="AF474" s="10"/>
      <c r="AG474" s="10"/>
      <c r="AH474" s="10"/>
      <c r="AI474" s="10"/>
      <c r="AJ474" s="10"/>
      <c r="AK474" s="10"/>
      <c r="AL474" s="10"/>
      <c r="AM474" s="10"/>
      <c r="AN474" s="10"/>
      <c r="AO474" s="10"/>
      <c r="AP474" s="10"/>
      <c r="AQ474" s="10"/>
      <c r="AR474" s="10"/>
      <c r="AS474" s="10"/>
      <c r="AT474" s="10"/>
      <c r="AU474" s="10"/>
      <c r="AV474" s="10"/>
      <c r="AW474" s="10"/>
      <c r="AX474" s="10"/>
      <c r="AY474" s="10"/>
      <c r="AZ474" s="10"/>
      <c r="BA474" s="10"/>
      <c r="BB474" s="10"/>
      <c r="BC474" s="10"/>
      <c r="BD474" s="10"/>
      <c r="BE474" s="10"/>
      <c r="BF474" s="10"/>
      <c r="BG474" s="10"/>
      <c r="BH474" s="10"/>
      <c r="BI474" s="10"/>
      <c r="BJ474" s="10"/>
      <c r="BK474" s="10"/>
      <c r="BL474" s="10"/>
      <c r="BM474" s="10"/>
      <c r="BN474" s="10"/>
      <c r="BO474" s="10"/>
      <c r="BP474" s="10"/>
      <c r="BQ474" s="10"/>
      <c r="BR474" s="10"/>
      <c r="BS474" s="10"/>
    </row>
    <row r="475" spans="1:71" ht="16.5" customHeight="1" x14ac:dyDescent="0.3">
      <c r="A475" s="10"/>
      <c r="B475" s="20">
        <f t="shared" si="79"/>
        <v>18067541</v>
      </c>
      <c r="C475" s="20">
        <f t="shared" si="79"/>
        <v>16297856</v>
      </c>
      <c r="D475" s="20">
        <f t="shared" si="79"/>
        <v>17179718</v>
      </c>
      <c r="E475" s="20">
        <f t="shared" si="79"/>
        <v>18597484</v>
      </c>
      <c r="F475" s="20">
        <f t="shared" si="79"/>
        <v>19501216</v>
      </c>
      <c r="G475" s="20">
        <f t="shared" si="79"/>
        <v>18530756</v>
      </c>
      <c r="H475" s="20">
        <f t="shared" si="79"/>
        <v>19413036</v>
      </c>
      <c r="I475" s="20">
        <f t="shared" si="79"/>
        <v>20398847</v>
      </c>
      <c r="J475" s="20">
        <f t="shared" si="79"/>
        <v>20768335</v>
      </c>
      <c r="K475" s="20">
        <f t="shared" si="79"/>
        <v>22080239</v>
      </c>
      <c r="L475" s="20">
        <f t="shared" si="79"/>
        <v>26023392</v>
      </c>
      <c r="M475" s="20">
        <f t="shared" si="79"/>
        <v>26636611</v>
      </c>
      <c r="N475" s="20">
        <f t="shared" si="79"/>
        <v>26527521</v>
      </c>
      <c r="O475" s="19"/>
      <c r="P475" s="22" t="s">
        <v>901</v>
      </c>
      <c r="Q475" s="10"/>
      <c r="R475" s="10"/>
      <c r="S475" s="10"/>
      <c r="T475" s="10"/>
      <c r="U475" s="10"/>
      <c r="V475" s="10"/>
      <c r="W475" s="10"/>
      <c r="X475" s="10"/>
      <c r="Y475" s="10"/>
      <c r="Z475" s="10"/>
      <c r="AA475" s="10"/>
      <c r="AB475" s="10"/>
      <c r="AC475" s="10"/>
      <c r="AD475" s="10"/>
      <c r="AE475" s="10"/>
      <c r="AF475" s="10"/>
      <c r="AG475" s="10"/>
      <c r="AH475" s="10"/>
      <c r="AI475" s="10"/>
      <c r="AJ475" s="10"/>
      <c r="AK475" s="10"/>
      <c r="AL475" s="10"/>
      <c r="AM475" s="10"/>
      <c r="AN475" s="10"/>
      <c r="AO475" s="10"/>
      <c r="AP475" s="10"/>
      <c r="AQ475" s="10"/>
      <c r="AR475" s="10"/>
      <c r="AS475" s="10"/>
      <c r="AT475" s="10"/>
      <c r="AU475" s="10"/>
      <c r="AV475" s="10"/>
      <c r="AW475" s="10"/>
      <c r="AX475" s="10"/>
      <c r="AY475" s="10"/>
      <c r="AZ475" s="10"/>
      <c r="BA475" s="10"/>
      <c r="BB475" s="10"/>
      <c r="BC475" s="10"/>
      <c r="BD475" s="10"/>
      <c r="BE475" s="10"/>
      <c r="BF475" s="10"/>
      <c r="BG475" s="10"/>
      <c r="BH475" s="10"/>
      <c r="BI475" s="10"/>
      <c r="BJ475" s="10"/>
      <c r="BK475" s="10"/>
      <c r="BL475" s="10"/>
      <c r="BM475" s="10"/>
      <c r="BN475" s="10"/>
      <c r="BO475" s="10"/>
      <c r="BP475" s="10"/>
      <c r="BQ475" s="10"/>
      <c r="BR475" s="10"/>
      <c r="BS475" s="10"/>
    </row>
    <row r="476" spans="1:71" ht="16.5" customHeight="1" x14ac:dyDescent="0.3">
      <c r="A476" s="10"/>
      <c r="B476" s="31">
        <f t="shared" si="79"/>
        <v>17166139</v>
      </c>
      <c r="C476" s="31">
        <f t="shared" si="79"/>
        <v>16513579</v>
      </c>
      <c r="D476" s="31">
        <f t="shared" si="79"/>
        <v>18515189</v>
      </c>
      <c r="E476" s="31">
        <f t="shared" si="79"/>
        <v>19905534.370000001</v>
      </c>
      <c r="F476" s="31">
        <f t="shared" si="79"/>
        <v>23357566.671</v>
      </c>
      <c r="G476" s="31">
        <f t="shared" si="79"/>
        <v>19547421.636</v>
      </c>
      <c r="H476" s="31">
        <f t="shared" si="79"/>
        <v>22833733.234000001</v>
      </c>
      <c r="I476" s="31">
        <f t="shared" si="79"/>
        <v>20411829.375</v>
      </c>
      <c r="J476" s="31">
        <f t="shared" si="79"/>
        <v>25079321.226</v>
      </c>
      <c r="K476" s="31">
        <f t="shared" si="79"/>
        <v>24552089.092999998</v>
      </c>
      <c r="L476" s="31">
        <f t="shared" si="79"/>
        <v>28414437.789999999</v>
      </c>
      <c r="M476" s="31">
        <f t="shared" si="79"/>
        <v>31408005.813000001</v>
      </c>
      <c r="N476" s="31" t="str">
        <f t="shared" si="79"/>
        <v/>
      </c>
      <c r="O476" s="19"/>
      <c r="P476" s="22" t="s">
        <v>907</v>
      </c>
      <c r="Q476" s="10"/>
      <c r="R476" s="10"/>
      <c r="S476" s="10"/>
      <c r="T476" s="10"/>
      <c r="U476" s="10"/>
      <c r="V476" s="10"/>
      <c r="W476" s="10"/>
      <c r="X476" s="10"/>
      <c r="Y476" s="10"/>
      <c r="Z476" s="10"/>
      <c r="AA476" s="10"/>
      <c r="AB476" s="10"/>
      <c r="AC476" s="10"/>
      <c r="AD476" s="10"/>
      <c r="AE476" s="10"/>
      <c r="AF476" s="10"/>
      <c r="AG476" s="10"/>
      <c r="AH476" s="10"/>
      <c r="AI476" s="10"/>
      <c r="AJ476" s="10"/>
      <c r="AK476" s="10"/>
      <c r="AL476" s="10"/>
      <c r="AM476" s="10"/>
      <c r="AN476" s="10"/>
      <c r="AO476" s="10"/>
      <c r="AP476" s="10"/>
      <c r="AQ476" s="10"/>
      <c r="AR476" s="10"/>
      <c r="AS476" s="10"/>
      <c r="AT476" s="10"/>
      <c r="AU476" s="10"/>
      <c r="AV476" s="10"/>
      <c r="AW476" s="10"/>
      <c r="AX476" s="10"/>
      <c r="AY476" s="10"/>
      <c r="AZ476" s="10"/>
      <c r="BA476" s="10"/>
      <c r="BB476" s="10"/>
      <c r="BC476" s="10"/>
      <c r="BD476" s="10"/>
      <c r="BE476" s="10"/>
      <c r="BF476" s="10"/>
      <c r="BG476" s="10"/>
      <c r="BH476" s="10"/>
      <c r="BI476" s="10"/>
      <c r="BJ476" s="10"/>
      <c r="BK476" s="10"/>
      <c r="BL476" s="10"/>
      <c r="BM476" s="10"/>
      <c r="BN476" s="10"/>
      <c r="BO476" s="10"/>
      <c r="BP476" s="10"/>
      <c r="BQ476" s="10"/>
      <c r="BR476" s="10"/>
      <c r="BS476" s="10"/>
    </row>
    <row r="477" spans="1:71" ht="16.5" customHeight="1" x14ac:dyDescent="0.3">
      <c r="A477" s="10"/>
      <c r="B477" s="31">
        <f t="shared" ref="B477:M477" si="80">SUM(B473:B476)</f>
        <v>72038843</v>
      </c>
      <c r="C477" s="31">
        <f t="shared" si="80"/>
        <v>66315720</v>
      </c>
      <c r="D477" s="31">
        <f t="shared" si="80"/>
        <v>68702566</v>
      </c>
      <c r="E477" s="31">
        <f t="shared" si="80"/>
        <v>76219950.370000005</v>
      </c>
      <c r="F477" s="31">
        <f t="shared" si="80"/>
        <v>83969969.671000004</v>
      </c>
      <c r="G477" s="31">
        <f t="shared" si="80"/>
        <v>81156708.636000007</v>
      </c>
      <c r="H477" s="31">
        <f t="shared" si="80"/>
        <v>83548270.233999997</v>
      </c>
      <c r="I477" s="31">
        <f t="shared" si="80"/>
        <v>84819013.375</v>
      </c>
      <c r="J477" s="31">
        <f t="shared" si="80"/>
        <v>82991884.225999996</v>
      </c>
      <c r="K477" s="31">
        <f t="shared" si="80"/>
        <v>92258639.092999995</v>
      </c>
      <c r="L477" s="31">
        <f t="shared" si="80"/>
        <v>103455688.78999999</v>
      </c>
      <c r="M477" s="31">
        <f t="shared" si="80"/>
        <v>111899443.81299999</v>
      </c>
      <c r="N477" s="31">
        <f>IF(N474="",N473*4,IF(N475="",(N474+N473)*2,IF(N476="",((N475+N474+N473)/3)*4,SUM(N473:N476))))</f>
        <v>106735792</v>
      </c>
      <c r="O477" s="19">
        <f t="shared" ref="O477:O478" si="81">RATE(M$340-B$340,,-B477,M477)</f>
        <v>4.0848166961495666E-2</v>
      </c>
      <c r="P477" s="22" t="s">
        <v>902</v>
      </c>
      <c r="Q477" s="10"/>
      <c r="R477" s="10"/>
      <c r="S477" s="10"/>
      <c r="T477" s="10"/>
      <c r="U477" s="10"/>
      <c r="V477" s="10"/>
      <c r="W477" s="10"/>
      <c r="X477" s="10"/>
      <c r="Y477" s="10"/>
      <c r="Z477" s="10"/>
      <c r="AA477" s="10"/>
      <c r="AB477" s="10"/>
      <c r="AC477" s="10"/>
      <c r="AD477" s="10"/>
      <c r="AE477" s="10"/>
      <c r="AF477" s="10"/>
      <c r="AG477" s="10"/>
      <c r="AH477" s="10"/>
      <c r="AI477" s="10"/>
      <c r="AJ477" s="10"/>
      <c r="AK477" s="10"/>
      <c r="AL477" s="10"/>
      <c r="AM477" s="10"/>
      <c r="AN477" s="10"/>
      <c r="AO477" s="10"/>
      <c r="AP477" s="10"/>
      <c r="AQ477" s="10"/>
      <c r="AR477" s="10"/>
      <c r="AS477" s="10"/>
      <c r="AT477" s="10"/>
      <c r="AU477" s="10"/>
      <c r="AV477" s="10"/>
      <c r="AW477" s="10"/>
      <c r="AX477" s="10"/>
      <c r="AY477" s="10"/>
      <c r="AZ477" s="10"/>
      <c r="BA477" s="10"/>
      <c r="BB477" s="10"/>
      <c r="BC477" s="10"/>
      <c r="BD477" s="10"/>
      <c r="BE477" s="10"/>
      <c r="BF477" s="10"/>
      <c r="BG477" s="10"/>
      <c r="BH477" s="10"/>
      <c r="BI477" s="10"/>
      <c r="BJ477" s="10"/>
      <c r="BK477" s="10"/>
      <c r="BL477" s="10"/>
      <c r="BM477" s="10"/>
      <c r="BN477" s="10"/>
      <c r="BO477" s="10"/>
      <c r="BP477" s="10"/>
      <c r="BQ477" s="10"/>
      <c r="BR477" s="10"/>
      <c r="BS477" s="10"/>
    </row>
    <row r="478" spans="1:71" ht="16.5" customHeight="1" x14ac:dyDescent="0.3">
      <c r="A478" s="10"/>
      <c r="B478" s="35">
        <f t="shared" ref="B478:N478" si="82">B477/B$457</f>
        <v>0.65021993880198448</v>
      </c>
      <c r="C478" s="36">
        <f t="shared" si="82"/>
        <v>0.64728685265209429</v>
      </c>
      <c r="D478" s="36">
        <f t="shared" si="82"/>
        <v>0.61738686078190164</v>
      </c>
      <c r="E478" s="36">
        <f t="shared" si="82"/>
        <v>0.6028283572589529</v>
      </c>
      <c r="F478" s="36">
        <f t="shared" si="82"/>
        <v>0.59314104721395478</v>
      </c>
      <c r="G478" s="36">
        <f t="shared" si="82"/>
        <v>0.56833077486200756</v>
      </c>
      <c r="H478" s="36">
        <f t="shared" si="82"/>
        <v>0.55949108253632107</v>
      </c>
      <c r="I478" s="36">
        <f t="shared" si="82"/>
        <v>0.54624521965190032</v>
      </c>
      <c r="J478" s="36">
        <f t="shared" si="82"/>
        <v>0.54546143287432236</v>
      </c>
      <c r="K478" s="36">
        <f t="shared" si="82"/>
        <v>0.58494538413268948</v>
      </c>
      <c r="L478" s="36">
        <f t="shared" si="82"/>
        <v>0.60907934887014692</v>
      </c>
      <c r="M478" s="36">
        <f t="shared" si="82"/>
        <v>0.61859231661832204</v>
      </c>
      <c r="N478" s="37">
        <f t="shared" si="82"/>
        <v>0.63124257020755881</v>
      </c>
      <c r="O478" s="19">
        <f t="shared" si="81"/>
        <v>-4.5228530882484106E-3</v>
      </c>
      <c r="P478" s="24" t="s">
        <v>903</v>
      </c>
      <c r="Q478" s="10"/>
      <c r="R478" s="10"/>
      <c r="S478" s="10"/>
      <c r="T478" s="10"/>
      <c r="U478" s="10"/>
      <c r="V478" s="10"/>
      <c r="W478" s="10"/>
      <c r="X478" s="10"/>
      <c r="Y478" s="10"/>
      <c r="Z478" s="10"/>
      <c r="AA478" s="10"/>
      <c r="AB478" s="10"/>
      <c r="AC478" s="10"/>
      <c r="AD478" s="10"/>
      <c r="AE478" s="10"/>
      <c r="AF478" s="10"/>
      <c r="AG478" s="10"/>
      <c r="AH478" s="10"/>
      <c r="AI478" s="10"/>
      <c r="AJ478" s="10"/>
      <c r="AK478" s="10"/>
      <c r="AL478" s="10"/>
      <c r="AM478" s="10"/>
      <c r="AN478" s="10"/>
      <c r="AO478" s="10"/>
      <c r="AP478" s="10"/>
      <c r="AQ478" s="10"/>
      <c r="AR478" s="10"/>
      <c r="AS478" s="10"/>
      <c r="AT478" s="10"/>
      <c r="AU478" s="10"/>
      <c r="AV478" s="10"/>
      <c r="AW478" s="10"/>
      <c r="AX478" s="10"/>
      <c r="AY478" s="10"/>
      <c r="AZ478" s="10"/>
      <c r="BA478" s="10"/>
      <c r="BB478" s="10"/>
      <c r="BC478" s="10"/>
      <c r="BD478" s="10"/>
      <c r="BE478" s="10"/>
      <c r="BF478" s="10"/>
      <c r="BG478" s="10"/>
      <c r="BH478" s="10"/>
      <c r="BI478" s="10"/>
      <c r="BJ478" s="10"/>
      <c r="BK478" s="10"/>
      <c r="BL478" s="10"/>
      <c r="BM478" s="10"/>
      <c r="BN478" s="10"/>
      <c r="BO478" s="10"/>
      <c r="BP478" s="10"/>
      <c r="BQ478" s="10"/>
      <c r="BR478" s="10"/>
      <c r="BS478" s="10"/>
    </row>
    <row r="479" spans="1:71" ht="16.5" customHeight="1" x14ac:dyDescent="0.3">
      <c r="A479" s="120"/>
      <c r="B479" s="32"/>
      <c r="C479" s="23">
        <f t="shared" ref="C479:N479" si="83">C477/B477-1</f>
        <v>-7.9444959991931019E-2</v>
      </c>
      <c r="D479" s="23">
        <f t="shared" si="83"/>
        <v>3.5992159928294631E-2</v>
      </c>
      <c r="E479" s="23">
        <f t="shared" si="83"/>
        <v>0.109419266377911</v>
      </c>
      <c r="F479" s="23">
        <f t="shared" si="83"/>
        <v>0.10167966868750922</v>
      </c>
      <c r="G479" s="23">
        <f t="shared" si="83"/>
        <v>-3.3503180315802683E-2</v>
      </c>
      <c r="H479" s="23">
        <f t="shared" si="83"/>
        <v>2.946843998721671E-2</v>
      </c>
      <c r="I479" s="23">
        <f t="shared" si="83"/>
        <v>1.5209688213064565E-2</v>
      </c>
      <c r="J479" s="23">
        <f t="shared" si="83"/>
        <v>-2.1541504390317989E-2</v>
      </c>
      <c r="K479" s="23">
        <f t="shared" si="83"/>
        <v>0.11165856702042287</v>
      </c>
      <c r="L479" s="23">
        <f t="shared" si="83"/>
        <v>0.12136586673160199</v>
      </c>
      <c r="M479" s="23">
        <f t="shared" si="83"/>
        <v>8.1617116678229129E-2</v>
      </c>
      <c r="N479" s="23">
        <f t="shared" si="83"/>
        <v>-4.6145464508556389E-2</v>
      </c>
      <c r="O479" s="29"/>
      <c r="P479" s="24" t="s">
        <v>908</v>
      </c>
      <c r="Q479" s="120"/>
      <c r="R479" s="120"/>
      <c r="S479" s="120"/>
      <c r="T479" s="120"/>
      <c r="U479" s="120"/>
      <c r="V479" s="120"/>
      <c r="W479" s="120"/>
      <c r="X479" s="120"/>
      <c r="Y479" s="120"/>
      <c r="Z479" s="120"/>
      <c r="AA479" s="120"/>
      <c r="AB479" s="120"/>
      <c r="AC479" s="120"/>
      <c r="AD479" s="120"/>
      <c r="AE479" s="120"/>
      <c r="AF479" s="120"/>
      <c r="AG479" s="120"/>
      <c r="AH479" s="120"/>
      <c r="AI479" s="120"/>
      <c r="AJ479" s="120"/>
      <c r="AK479" s="120"/>
      <c r="AL479" s="120"/>
      <c r="AM479" s="120"/>
      <c r="AN479" s="120"/>
      <c r="AO479" s="120"/>
      <c r="AP479" s="120"/>
      <c r="AQ479" s="120"/>
      <c r="AR479" s="120"/>
      <c r="AS479" s="120"/>
      <c r="AT479" s="120"/>
      <c r="AU479" s="120"/>
      <c r="AV479" s="120"/>
      <c r="AW479" s="120"/>
      <c r="AX479" s="120"/>
      <c r="AY479" s="120"/>
      <c r="AZ479" s="120"/>
      <c r="BA479" s="120"/>
      <c r="BB479" s="120"/>
      <c r="BC479" s="120"/>
      <c r="BD479" s="120"/>
      <c r="BE479" s="120"/>
      <c r="BF479" s="120"/>
      <c r="BG479" s="120"/>
      <c r="BH479" s="120"/>
      <c r="BI479" s="120"/>
      <c r="BJ479" s="120"/>
      <c r="BK479" s="120"/>
      <c r="BL479" s="120"/>
      <c r="BM479" s="120"/>
      <c r="BN479" s="120"/>
      <c r="BO479" s="120"/>
      <c r="BP479" s="120"/>
      <c r="BQ479" s="120"/>
      <c r="BR479" s="120"/>
      <c r="BS479" s="120"/>
    </row>
    <row r="480" spans="1:71" ht="16.5" customHeight="1" x14ac:dyDescent="0.3">
      <c r="A480" s="10"/>
      <c r="B480" s="169" t="s">
        <v>1076</v>
      </c>
      <c r="C480" s="158"/>
      <c r="D480" s="158"/>
      <c r="E480" s="158"/>
      <c r="F480" s="158"/>
      <c r="G480" s="158"/>
      <c r="H480" s="158"/>
      <c r="I480" s="158"/>
      <c r="J480" s="158"/>
      <c r="K480" s="158"/>
      <c r="L480" s="158"/>
      <c r="M480" s="158"/>
      <c r="N480" s="159"/>
      <c r="O480" s="19"/>
      <c r="P480" s="22"/>
      <c r="Q480" s="10"/>
      <c r="R480" s="10"/>
      <c r="S480" s="10"/>
      <c r="T480" s="10"/>
      <c r="U480" s="10"/>
      <c r="V480" s="10"/>
      <c r="W480" s="10"/>
      <c r="X480" s="10"/>
      <c r="Y480" s="10"/>
      <c r="Z480" s="10"/>
      <c r="AA480" s="10"/>
      <c r="AB480" s="10"/>
      <c r="AC480" s="10"/>
      <c r="AD480" s="10"/>
      <c r="AE480" s="10"/>
      <c r="AF480" s="10"/>
      <c r="AG480" s="10"/>
      <c r="AH480" s="10"/>
      <c r="AI480" s="10"/>
      <c r="AJ480" s="10"/>
      <c r="AK480" s="10"/>
      <c r="AL480" s="10"/>
      <c r="AM480" s="10"/>
      <c r="AN480" s="10"/>
      <c r="AO480" s="10"/>
      <c r="AP480" s="10"/>
      <c r="AQ480" s="10"/>
      <c r="AR480" s="10"/>
      <c r="AS480" s="10"/>
      <c r="AT480" s="10"/>
      <c r="AU480" s="10"/>
      <c r="AV480" s="10"/>
      <c r="AW480" s="10"/>
      <c r="AX480" s="10"/>
      <c r="AY480" s="10"/>
      <c r="AZ480" s="10"/>
      <c r="BA480" s="10"/>
      <c r="BB480" s="10"/>
      <c r="BC480" s="10"/>
      <c r="BD480" s="10"/>
      <c r="BE480" s="10"/>
      <c r="BF480" s="10"/>
      <c r="BG480" s="10"/>
      <c r="BH480" s="10"/>
      <c r="BI480" s="10"/>
      <c r="BJ480" s="10"/>
      <c r="BK480" s="10"/>
      <c r="BL480" s="10"/>
      <c r="BM480" s="10"/>
      <c r="BN480" s="10"/>
      <c r="BO480" s="10"/>
      <c r="BP480" s="10"/>
      <c r="BQ480" s="10"/>
      <c r="BR480" s="10"/>
      <c r="BS480" s="10"/>
    </row>
    <row r="481" spans="1:71" ht="16.5" customHeight="1" x14ac:dyDescent="0.3">
      <c r="A481" s="10"/>
      <c r="B481" s="28">
        <f t="shared" ref="B481:N485" si="84">IFERROR(B453-B473,"")</f>
        <v>10249045</v>
      </c>
      <c r="C481" s="28">
        <f t="shared" si="84"/>
        <v>9264433</v>
      </c>
      <c r="D481" s="28">
        <f t="shared" si="84"/>
        <v>10172447</v>
      </c>
      <c r="E481" s="28">
        <f t="shared" si="84"/>
        <v>12366340</v>
      </c>
      <c r="F481" s="28">
        <f t="shared" si="84"/>
        <v>14262612</v>
      </c>
      <c r="G481" s="28">
        <f t="shared" si="84"/>
        <v>15340528</v>
      </c>
      <c r="H481" s="28">
        <f t="shared" si="84"/>
        <v>15986070</v>
      </c>
      <c r="I481" s="28">
        <f t="shared" si="84"/>
        <v>17139839</v>
      </c>
      <c r="J481" s="28">
        <f t="shared" si="84"/>
        <v>17531603</v>
      </c>
      <c r="K481" s="28">
        <f t="shared" si="84"/>
        <v>15766553</v>
      </c>
      <c r="L481" s="28">
        <f t="shared" si="84"/>
        <v>17214933</v>
      </c>
      <c r="M481" s="28">
        <f t="shared" si="84"/>
        <v>16285834</v>
      </c>
      <c r="N481" s="28">
        <f t="shared" si="84"/>
        <v>16088371</v>
      </c>
      <c r="O481" s="19"/>
      <c r="P481" s="22" t="s">
        <v>899</v>
      </c>
      <c r="Q481" s="10"/>
      <c r="R481" s="10"/>
      <c r="S481" s="10"/>
      <c r="T481" s="10"/>
      <c r="U481" s="10"/>
      <c r="V481" s="10"/>
      <c r="W481" s="10"/>
      <c r="X481" s="10"/>
      <c r="Y481" s="10"/>
      <c r="Z481" s="10"/>
      <c r="AA481" s="10"/>
      <c r="AB481" s="10"/>
      <c r="AC481" s="10"/>
      <c r="AD481" s="10"/>
      <c r="AE481" s="10"/>
      <c r="AF481" s="10"/>
      <c r="AG481" s="10"/>
      <c r="AH481" s="10"/>
      <c r="AI481" s="10"/>
      <c r="AJ481" s="10"/>
      <c r="AK481" s="10"/>
      <c r="AL481" s="10"/>
      <c r="AM481" s="10"/>
      <c r="AN481" s="10"/>
      <c r="AO481" s="10"/>
      <c r="AP481" s="10"/>
      <c r="AQ481" s="10"/>
      <c r="AR481" s="10"/>
      <c r="AS481" s="10"/>
      <c r="AT481" s="10"/>
      <c r="AU481" s="10"/>
      <c r="AV481" s="10"/>
      <c r="AW481" s="10"/>
      <c r="AX481" s="10"/>
      <c r="AY481" s="10"/>
      <c r="AZ481" s="10"/>
      <c r="BA481" s="10"/>
      <c r="BB481" s="10"/>
      <c r="BC481" s="10"/>
      <c r="BD481" s="10"/>
      <c r="BE481" s="10"/>
      <c r="BF481" s="10"/>
      <c r="BG481" s="10"/>
      <c r="BH481" s="10"/>
      <c r="BI481" s="10"/>
      <c r="BJ481" s="10"/>
      <c r="BK481" s="10"/>
      <c r="BL481" s="10"/>
      <c r="BM481" s="10"/>
      <c r="BN481" s="10"/>
      <c r="BO481" s="10"/>
      <c r="BP481" s="10"/>
      <c r="BQ481" s="10"/>
      <c r="BR481" s="10"/>
      <c r="BS481" s="10"/>
    </row>
    <row r="482" spans="1:71" ht="16.5" customHeight="1" x14ac:dyDescent="0.3">
      <c r="A482" s="10"/>
      <c r="B482" s="20">
        <f t="shared" si="84"/>
        <v>9939090</v>
      </c>
      <c r="C482" s="20">
        <f t="shared" si="84"/>
        <v>8728900</v>
      </c>
      <c r="D482" s="20">
        <f t="shared" si="84"/>
        <v>10307579</v>
      </c>
      <c r="E482" s="20">
        <f t="shared" si="84"/>
        <v>12174454</v>
      </c>
      <c r="F482" s="20">
        <f t="shared" si="84"/>
        <v>14291472</v>
      </c>
      <c r="G482" s="20">
        <f t="shared" si="84"/>
        <v>15080338</v>
      </c>
      <c r="H482" s="20">
        <f t="shared" si="84"/>
        <v>16089564</v>
      </c>
      <c r="I482" s="20">
        <f t="shared" si="84"/>
        <v>17565745</v>
      </c>
      <c r="J482" s="20">
        <f t="shared" si="84"/>
        <v>19058842</v>
      </c>
      <c r="K482" s="20">
        <f t="shared" si="84"/>
        <v>16543695</v>
      </c>
      <c r="L482" s="20">
        <f t="shared" si="84"/>
        <v>16928585</v>
      </c>
      <c r="M482" s="20">
        <f t="shared" si="84"/>
        <v>17202444</v>
      </c>
      <c r="N482" s="20">
        <f t="shared" si="84"/>
        <v>15488593</v>
      </c>
      <c r="O482" s="19"/>
      <c r="P482" s="22" t="s">
        <v>900</v>
      </c>
      <c r="Q482" s="10"/>
      <c r="R482" s="10"/>
      <c r="S482" s="10"/>
      <c r="T482" s="10"/>
      <c r="U482" s="10"/>
      <c r="V482" s="10"/>
      <c r="W482" s="10"/>
      <c r="X482" s="10"/>
      <c r="Y482" s="10"/>
      <c r="Z482" s="10"/>
      <c r="AA482" s="10"/>
      <c r="AB482" s="10"/>
      <c r="AC482" s="10"/>
      <c r="AD482" s="10"/>
      <c r="AE482" s="10"/>
      <c r="AF482" s="10"/>
      <c r="AG482" s="10"/>
      <c r="AH482" s="10"/>
      <c r="AI482" s="10"/>
      <c r="AJ482" s="10"/>
      <c r="AK482" s="10"/>
      <c r="AL482" s="10"/>
      <c r="AM482" s="10"/>
      <c r="AN482" s="10"/>
      <c r="AO482" s="10"/>
      <c r="AP482" s="10"/>
      <c r="AQ482" s="10"/>
      <c r="AR482" s="10"/>
      <c r="AS482" s="10"/>
      <c r="AT482" s="10"/>
      <c r="AU482" s="10"/>
      <c r="AV482" s="10"/>
      <c r="AW482" s="10"/>
      <c r="AX482" s="10"/>
      <c r="AY482" s="10"/>
      <c r="AZ482" s="10"/>
      <c r="BA482" s="10"/>
      <c r="BB482" s="10"/>
      <c r="BC482" s="10"/>
      <c r="BD482" s="10"/>
      <c r="BE482" s="10"/>
      <c r="BF482" s="10"/>
      <c r="BG482" s="10"/>
      <c r="BH482" s="10"/>
      <c r="BI482" s="10"/>
      <c r="BJ482" s="10"/>
      <c r="BK482" s="10"/>
      <c r="BL482" s="10"/>
      <c r="BM482" s="10"/>
      <c r="BN482" s="10"/>
      <c r="BO482" s="10"/>
      <c r="BP482" s="10"/>
      <c r="BQ482" s="10"/>
      <c r="BR482" s="10"/>
      <c r="BS482" s="10"/>
    </row>
    <row r="483" spans="1:71" ht="16.5" customHeight="1" x14ac:dyDescent="0.3">
      <c r="A483" s="10"/>
      <c r="B483" s="20">
        <f t="shared" si="84"/>
        <v>9460317</v>
      </c>
      <c r="C483" s="20">
        <f t="shared" si="84"/>
        <v>8672844</v>
      </c>
      <c r="D483" s="20">
        <f t="shared" si="84"/>
        <v>10462450</v>
      </c>
      <c r="E483" s="20">
        <f t="shared" si="84"/>
        <v>12416299</v>
      </c>
      <c r="F483" s="20">
        <f t="shared" si="84"/>
        <v>14219969</v>
      </c>
      <c r="G483" s="20">
        <f t="shared" si="84"/>
        <v>14945765</v>
      </c>
      <c r="H483" s="20">
        <f t="shared" si="84"/>
        <v>16076850</v>
      </c>
      <c r="I483" s="20">
        <f t="shared" si="84"/>
        <v>16379361</v>
      </c>
      <c r="J483" s="20">
        <f t="shared" si="84"/>
        <v>16327381</v>
      </c>
      <c r="K483" s="20">
        <f t="shared" si="84"/>
        <v>16499526</v>
      </c>
      <c r="L483" s="20">
        <f t="shared" si="84"/>
        <v>16086616</v>
      </c>
      <c r="M483" s="20">
        <f t="shared" si="84"/>
        <v>18096304</v>
      </c>
      <c r="N483" s="20">
        <f t="shared" si="84"/>
        <v>15187487</v>
      </c>
      <c r="O483" s="19"/>
      <c r="P483" s="22" t="s">
        <v>901</v>
      </c>
      <c r="Q483" s="10"/>
      <c r="R483" s="10"/>
      <c r="S483" s="10"/>
      <c r="T483" s="10"/>
      <c r="U483" s="10"/>
      <c r="V483" s="10"/>
      <c r="W483" s="10"/>
      <c r="X483" s="10"/>
      <c r="Y483" s="10"/>
      <c r="Z483" s="10"/>
      <c r="AA483" s="10"/>
      <c r="AB483" s="10"/>
      <c r="AC483" s="10"/>
      <c r="AD483" s="10"/>
      <c r="AE483" s="10"/>
      <c r="AF483" s="10"/>
      <c r="AG483" s="10"/>
      <c r="AH483" s="10"/>
      <c r="AI483" s="10"/>
      <c r="AJ483" s="10"/>
      <c r="AK483" s="10"/>
      <c r="AL483" s="10"/>
      <c r="AM483" s="10"/>
      <c r="AN483" s="10"/>
      <c r="AO483" s="10"/>
      <c r="AP483" s="10"/>
      <c r="AQ483" s="10"/>
      <c r="AR483" s="10"/>
      <c r="AS483" s="10"/>
      <c r="AT483" s="10"/>
      <c r="AU483" s="10"/>
      <c r="AV483" s="10"/>
      <c r="AW483" s="10"/>
      <c r="AX483" s="10"/>
      <c r="AY483" s="10"/>
      <c r="AZ483" s="10"/>
      <c r="BA483" s="10"/>
      <c r="BB483" s="10"/>
      <c r="BC483" s="10"/>
      <c r="BD483" s="10"/>
      <c r="BE483" s="10"/>
      <c r="BF483" s="10"/>
      <c r="BG483" s="10"/>
      <c r="BH483" s="10"/>
      <c r="BI483" s="10"/>
      <c r="BJ483" s="10"/>
      <c r="BK483" s="10"/>
      <c r="BL483" s="10"/>
      <c r="BM483" s="10"/>
      <c r="BN483" s="10"/>
      <c r="BO483" s="10"/>
      <c r="BP483" s="10"/>
      <c r="BQ483" s="10"/>
      <c r="BR483" s="10"/>
      <c r="BS483" s="10"/>
    </row>
    <row r="484" spans="1:71" ht="16.5" customHeight="1" x14ac:dyDescent="0.3">
      <c r="A484" s="10"/>
      <c r="B484" s="31">
        <f t="shared" si="84"/>
        <v>9104206</v>
      </c>
      <c r="C484" s="31">
        <f t="shared" si="84"/>
        <v>9469929</v>
      </c>
      <c r="D484" s="31">
        <f t="shared" si="84"/>
        <v>11634563</v>
      </c>
      <c r="E484" s="31">
        <f t="shared" si="84"/>
        <v>13260191.129999999</v>
      </c>
      <c r="F484" s="31">
        <f t="shared" si="84"/>
        <v>14824277.256000001</v>
      </c>
      <c r="G484" s="31">
        <f t="shared" si="84"/>
        <v>16275031.005999997</v>
      </c>
      <c r="H484" s="31">
        <f t="shared" si="84"/>
        <v>17628292.897999998</v>
      </c>
      <c r="I484" s="31">
        <f t="shared" si="84"/>
        <v>19372482.174999997</v>
      </c>
      <c r="J484" s="31">
        <f t="shared" si="84"/>
        <v>16240156.334999997</v>
      </c>
      <c r="K484" s="31">
        <f t="shared" si="84"/>
        <v>16653387.259</v>
      </c>
      <c r="L484" s="31">
        <f t="shared" si="84"/>
        <v>16170024.369999997</v>
      </c>
      <c r="M484" s="31">
        <f t="shared" si="84"/>
        <v>17409659.424999997</v>
      </c>
      <c r="N484" s="31" t="str">
        <f t="shared" si="84"/>
        <v/>
      </c>
      <c r="O484" s="19"/>
      <c r="P484" s="22" t="s">
        <v>907</v>
      </c>
      <c r="Q484" s="10"/>
      <c r="R484" s="10"/>
      <c r="S484" s="10"/>
      <c r="T484" s="10"/>
      <c r="U484" s="10"/>
      <c r="V484" s="10"/>
      <c r="W484" s="10"/>
      <c r="X484" s="10"/>
      <c r="Y484" s="10"/>
      <c r="Z484" s="10"/>
      <c r="AA484" s="10"/>
      <c r="AB484" s="10"/>
      <c r="AC484" s="10"/>
      <c r="AD484" s="10"/>
      <c r="AE484" s="10"/>
      <c r="AF484" s="10"/>
      <c r="AG484" s="10"/>
      <c r="AH484" s="10"/>
      <c r="AI484" s="10"/>
      <c r="AJ484" s="10"/>
      <c r="AK484" s="10"/>
      <c r="AL484" s="10"/>
      <c r="AM484" s="10"/>
      <c r="AN484" s="10"/>
      <c r="AO484" s="10"/>
      <c r="AP484" s="10"/>
      <c r="AQ484" s="10"/>
      <c r="AR484" s="10"/>
      <c r="AS484" s="10"/>
      <c r="AT484" s="10"/>
      <c r="AU484" s="10"/>
      <c r="AV484" s="10"/>
      <c r="AW484" s="10"/>
      <c r="AX484" s="10"/>
      <c r="AY484" s="10"/>
      <c r="AZ484" s="10"/>
      <c r="BA484" s="10"/>
      <c r="BB484" s="10"/>
      <c r="BC484" s="10"/>
      <c r="BD484" s="10"/>
      <c r="BE484" s="10"/>
      <c r="BF484" s="10"/>
      <c r="BG484" s="10"/>
      <c r="BH484" s="10"/>
      <c r="BI484" s="10"/>
      <c r="BJ484" s="10"/>
      <c r="BK484" s="10"/>
      <c r="BL484" s="10"/>
      <c r="BM484" s="10"/>
      <c r="BN484" s="10"/>
      <c r="BO484" s="10"/>
      <c r="BP484" s="10"/>
      <c r="BQ484" s="10"/>
      <c r="BR484" s="10"/>
      <c r="BS484" s="10"/>
    </row>
    <row r="485" spans="1:71" ht="16.5" customHeight="1" x14ac:dyDescent="0.3">
      <c r="A485" s="10"/>
      <c r="B485" s="28">
        <f t="shared" si="84"/>
        <v>38752658</v>
      </c>
      <c r="C485" s="28">
        <f t="shared" si="84"/>
        <v>36136106</v>
      </c>
      <c r="D485" s="28">
        <f t="shared" si="84"/>
        <v>42577039</v>
      </c>
      <c r="E485" s="28">
        <f t="shared" si="84"/>
        <v>50217284.129999995</v>
      </c>
      <c r="F485" s="28">
        <f t="shared" si="84"/>
        <v>57598330.255999982</v>
      </c>
      <c r="G485" s="28">
        <f t="shared" si="84"/>
        <v>61641662.005999982</v>
      </c>
      <c r="H485" s="28">
        <f t="shared" si="84"/>
        <v>65780776.898000002</v>
      </c>
      <c r="I485" s="28">
        <f t="shared" si="84"/>
        <v>70457427.175000012</v>
      </c>
      <c r="J485" s="28">
        <f t="shared" si="84"/>
        <v>69157982.334999993</v>
      </c>
      <c r="K485" s="28">
        <f t="shared" si="84"/>
        <v>65463161.259000003</v>
      </c>
      <c r="L485" s="28">
        <f t="shared" si="84"/>
        <v>66400158.370000005</v>
      </c>
      <c r="M485" s="28">
        <f t="shared" si="84"/>
        <v>68994241.425000012</v>
      </c>
      <c r="N485" s="28">
        <f t="shared" si="84"/>
        <v>62352601.333333343</v>
      </c>
      <c r="O485" s="19">
        <f t="shared" ref="O485:O486" si="85">RATE(M$340-B$340,,-B485,M485)</f>
        <v>5.3837767890367774E-2</v>
      </c>
      <c r="P485" s="22" t="s">
        <v>902</v>
      </c>
      <c r="Q485" s="10"/>
      <c r="R485" s="10"/>
      <c r="S485" s="10"/>
      <c r="T485" s="10"/>
      <c r="U485" s="10"/>
      <c r="V485" s="10"/>
      <c r="W485" s="10"/>
      <c r="X485" s="10"/>
      <c r="Y485" s="10"/>
      <c r="Z485" s="10"/>
      <c r="AA485" s="10"/>
      <c r="AB485" s="10"/>
      <c r="AC485" s="10"/>
      <c r="AD485" s="10"/>
      <c r="AE485" s="10"/>
      <c r="AF485" s="10"/>
      <c r="AG485" s="10"/>
      <c r="AH485" s="10"/>
      <c r="AI485" s="10"/>
      <c r="AJ485" s="10"/>
      <c r="AK485" s="10"/>
      <c r="AL485" s="10"/>
      <c r="AM485" s="10"/>
      <c r="AN485" s="10"/>
      <c r="AO485" s="10"/>
      <c r="AP485" s="10"/>
      <c r="AQ485" s="10"/>
      <c r="AR485" s="10"/>
      <c r="AS485" s="10"/>
      <c r="AT485" s="10"/>
      <c r="AU485" s="10"/>
      <c r="AV485" s="10"/>
      <c r="AW485" s="10"/>
      <c r="AX485" s="10"/>
      <c r="AY485" s="10"/>
      <c r="AZ485" s="10"/>
      <c r="BA485" s="10"/>
      <c r="BB485" s="10"/>
      <c r="BC485" s="10"/>
      <c r="BD485" s="10"/>
      <c r="BE485" s="10"/>
      <c r="BF485" s="10"/>
      <c r="BG485" s="10"/>
      <c r="BH485" s="10"/>
      <c r="BI485" s="10"/>
      <c r="BJ485" s="10"/>
      <c r="BK485" s="10"/>
      <c r="BL485" s="10"/>
      <c r="BM485" s="10"/>
      <c r="BN485" s="10"/>
      <c r="BO485" s="10"/>
      <c r="BP485" s="10"/>
      <c r="BQ485" s="10"/>
      <c r="BR485" s="10"/>
      <c r="BS485" s="10"/>
    </row>
    <row r="486" spans="1:71" ht="16.5" customHeight="1" x14ac:dyDescent="0.3">
      <c r="A486" s="10"/>
      <c r="B486" s="23">
        <f t="shared" ref="B486:N486" si="86">B485/B$457</f>
        <v>0.34978006119801552</v>
      </c>
      <c r="C486" s="23">
        <f t="shared" si="86"/>
        <v>0.35271314734790576</v>
      </c>
      <c r="D486" s="23">
        <f t="shared" si="86"/>
        <v>0.38261313921809842</v>
      </c>
      <c r="E486" s="23">
        <f t="shared" si="86"/>
        <v>0.3971716427410471</v>
      </c>
      <c r="F486" s="23">
        <f t="shared" si="86"/>
        <v>0.40685895278604528</v>
      </c>
      <c r="G486" s="23">
        <f t="shared" si="86"/>
        <v>0.43166922513799244</v>
      </c>
      <c r="H486" s="23">
        <f t="shared" si="86"/>
        <v>0.44050891746367887</v>
      </c>
      <c r="I486" s="23">
        <f t="shared" si="86"/>
        <v>0.45375478034809968</v>
      </c>
      <c r="J486" s="23">
        <f t="shared" si="86"/>
        <v>0.45453856712567764</v>
      </c>
      <c r="K486" s="23">
        <f t="shared" si="86"/>
        <v>0.41505461586731052</v>
      </c>
      <c r="L486" s="23">
        <f t="shared" si="86"/>
        <v>0.39092065112985308</v>
      </c>
      <c r="M486" s="23">
        <f t="shared" si="86"/>
        <v>0.38140768338167791</v>
      </c>
      <c r="N486" s="23">
        <f t="shared" si="86"/>
        <v>0.36875742979244114</v>
      </c>
      <c r="O486" s="19">
        <f t="shared" si="85"/>
        <v>7.9005255394995408E-3</v>
      </c>
      <c r="P486" s="38" t="s">
        <v>911</v>
      </c>
      <c r="Q486" s="10"/>
      <c r="R486" s="10"/>
      <c r="S486" s="10"/>
      <c r="T486" s="10"/>
      <c r="U486" s="10"/>
      <c r="V486" s="10"/>
      <c r="W486" s="10"/>
      <c r="X486" s="10"/>
      <c r="Y486" s="10"/>
      <c r="Z486" s="10"/>
      <c r="AA486" s="10"/>
      <c r="AB486" s="10"/>
      <c r="AC486" s="10"/>
      <c r="AD486" s="10"/>
      <c r="AE486" s="10"/>
      <c r="AF486" s="10"/>
      <c r="AG486" s="10"/>
      <c r="AH486" s="10"/>
      <c r="AI486" s="10"/>
      <c r="AJ486" s="10"/>
      <c r="AK486" s="10"/>
      <c r="AL486" s="10"/>
      <c r="AM486" s="10"/>
      <c r="AN486" s="10"/>
      <c r="AO486" s="10"/>
      <c r="AP486" s="10"/>
      <c r="AQ486" s="10"/>
      <c r="AR486" s="10"/>
      <c r="AS486" s="10"/>
      <c r="AT486" s="10"/>
      <c r="AU486" s="10"/>
      <c r="AV486" s="10"/>
      <c r="AW486" s="10"/>
      <c r="AX486" s="10"/>
      <c r="AY486" s="10"/>
      <c r="AZ486" s="10"/>
      <c r="BA486" s="10"/>
      <c r="BB486" s="10"/>
      <c r="BC486" s="10"/>
      <c r="BD486" s="10"/>
      <c r="BE486" s="10"/>
      <c r="BF486" s="10"/>
      <c r="BG486" s="10"/>
      <c r="BH486" s="10"/>
      <c r="BI486" s="10"/>
      <c r="BJ486" s="10"/>
      <c r="BK486" s="10"/>
      <c r="BL486" s="10"/>
      <c r="BM486" s="10"/>
      <c r="BN486" s="10"/>
      <c r="BO486" s="10"/>
      <c r="BP486" s="10"/>
      <c r="BQ486" s="10"/>
      <c r="BR486" s="10"/>
      <c r="BS486" s="10"/>
    </row>
    <row r="487" spans="1:71" ht="16.5" customHeight="1" x14ac:dyDescent="0.3">
      <c r="A487" s="120"/>
      <c r="B487" s="32"/>
      <c r="C487" s="23">
        <f t="shared" ref="C487:N487" si="87">C485/B485-1</f>
        <v>-6.7519291192877695E-2</v>
      </c>
      <c r="D487" s="23">
        <f t="shared" si="87"/>
        <v>0.17824092612524445</v>
      </c>
      <c r="E487" s="23">
        <f t="shared" si="87"/>
        <v>0.17944519650603219</v>
      </c>
      <c r="F487" s="23">
        <f t="shared" si="87"/>
        <v>0.1469821845978827</v>
      </c>
      <c r="G487" s="23">
        <f t="shared" si="87"/>
        <v>7.0198766735582785E-2</v>
      </c>
      <c r="H487" s="23">
        <f t="shared" si="87"/>
        <v>6.714800927329212E-2</v>
      </c>
      <c r="I487" s="23">
        <f t="shared" si="87"/>
        <v>7.1094482271798709E-2</v>
      </c>
      <c r="J487" s="23">
        <f t="shared" si="87"/>
        <v>-1.8442978861156756E-2</v>
      </c>
      <c r="K487" s="23">
        <f t="shared" si="87"/>
        <v>-5.3425807856891216E-2</v>
      </c>
      <c r="L487" s="23">
        <f t="shared" si="87"/>
        <v>1.431334956912389E-2</v>
      </c>
      <c r="M487" s="23">
        <f t="shared" si="87"/>
        <v>3.9067422709220923E-2</v>
      </c>
      <c r="N487" s="23">
        <f t="shared" si="87"/>
        <v>-9.6263687439573364E-2</v>
      </c>
      <c r="O487" s="29"/>
      <c r="P487" s="24" t="s">
        <v>908</v>
      </c>
      <c r="Q487" s="120"/>
      <c r="R487" s="120"/>
      <c r="S487" s="120"/>
      <c r="T487" s="120"/>
      <c r="U487" s="120"/>
      <c r="V487" s="120"/>
      <c r="W487" s="120"/>
      <c r="X487" s="120"/>
      <c r="Y487" s="120"/>
      <c r="Z487" s="120"/>
      <c r="AA487" s="120"/>
      <c r="AB487" s="120"/>
      <c r="AC487" s="120"/>
      <c r="AD487" s="120"/>
      <c r="AE487" s="120"/>
      <c r="AF487" s="120"/>
      <c r="AG487" s="120"/>
      <c r="AH487" s="120"/>
      <c r="AI487" s="120"/>
      <c r="AJ487" s="120"/>
      <c r="AK487" s="120"/>
      <c r="AL487" s="120"/>
      <c r="AM487" s="120"/>
      <c r="AN487" s="120"/>
      <c r="AO487" s="120"/>
      <c r="AP487" s="120"/>
      <c r="AQ487" s="120"/>
      <c r="AR487" s="120"/>
      <c r="AS487" s="120"/>
      <c r="AT487" s="120"/>
      <c r="AU487" s="120"/>
      <c r="AV487" s="120"/>
      <c r="AW487" s="120"/>
      <c r="AX487" s="120"/>
      <c r="AY487" s="120"/>
      <c r="AZ487" s="120"/>
      <c r="BA487" s="120"/>
      <c r="BB487" s="120"/>
      <c r="BC487" s="120"/>
      <c r="BD487" s="120"/>
      <c r="BE487" s="120"/>
      <c r="BF487" s="120"/>
      <c r="BG487" s="120"/>
      <c r="BH487" s="120"/>
      <c r="BI487" s="120"/>
      <c r="BJ487" s="120"/>
      <c r="BK487" s="120"/>
      <c r="BL487" s="120"/>
      <c r="BM487" s="120"/>
      <c r="BN487" s="120"/>
      <c r="BO487" s="120"/>
      <c r="BP487" s="120"/>
      <c r="BQ487" s="120"/>
      <c r="BR487" s="120"/>
      <c r="BS487" s="120"/>
    </row>
    <row r="488" spans="1:71" ht="16.5" customHeight="1" x14ac:dyDescent="0.3">
      <c r="A488" s="10"/>
      <c r="B488" s="166" t="s">
        <v>912</v>
      </c>
      <c r="C488" s="158"/>
      <c r="D488" s="158"/>
      <c r="E488" s="158"/>
      <c r="F488" s="158"/>
      <c r="G488" s="158"/>
      <c r="H488" s="158"/>
      <c r="I488" s="158"/>
      <c r="J488" s="158"/>
      <c r="K488" s="158"/>
      <c r="L488" s="158"/>
      <c r="M488" s="158"/>
      <c r="N488" s="159"/>
      <c r="O488" s="19"/>
      <c r="P488" s="12"/>
      <c r="Q488" s="10"/>
      <c r="R488" s="10"/>
      <c r="S488" s="10"/>
      <c r="T488" s="10"/>
      <c r="U488" s="10"/>
      <c r="V488" s="10"/>
      <c r="W488" s="10"/>
      <c r="X488" s="10"/>
      <c r="Y488" s="10"/>
      <c r="Z488" s="10"/>
      <c r="AA488" s="10"/>
      <c r="AB488" s="10"/>
      <c r="AC488" s="10"/>
      <c r="AD488" s="10"/>
      <c r="AE488" s="10"/>
      <c r="AF488" s="10"/>
      <c r="AG488" s="10"/>
      <c r="AH488" s="10"/>
      <c r="AI488" s="10"/>
      <c r="AJ488" s="10"/>
      <c r="AK488" s="10"/>
      <c r="AL488" s="10"/>
      <c r="AM488" s="10"/>
      <c r="AN488" s="10"/>
      <c r="AO488" s="10"/>
      <c r="AP488" s="10"/>
      <c r="AQ488" s="10"/>
      <c r="AR488" s="10"/>
      <c r="AS488" s="10"/>
      <c r="AT488" s="10"/>
      <c r="AU488" s="10"/>
      <c r="AV488" s="10"/>
      <c r="AW488" s="10"/>
      <c r="AX488" s="10"/>
      <c r="AY488" s="10"/>
      <c r="AZ488" s="10"/>
      <c r="BA488" s="10"/>
      <c r="BB488" s="10"/>
      <c r="BC488" s="10"/>
      <c r="BD488" s="10"/>
      <c r="BE488" s="10"/>
      <c r="BF488" s="10"/>
      <c r="BG488" s="10"/>
      <c r="BH488" s="10"/>
      <c r="BI488" s="10"/>
      <c r="BJ488" s="10"/>
      <c r="BK488" s="10"/>
      <c r="BL488" s="10"/>
      <c r="BM488" s="10"/>
      <c r="BN488" s="10"/>
      <c r="BO488" s="10"/>
      <c r="BP488" s="10"/>
      <c r="BQ488" s="10"/>
      <c r="BR488" s="10"/>
      <c r="BS488" s="10"/>
    </row>
    <row r="489" spans="1:71" ht="16.5" customHeight="1" x14ac:dyDescent="0.3">
      <c r="A489" s="10"/>
      <c r="B489" s="167" t="s">
        <v>1077</v>
      </c>
      <c r="C489" s="158"/>
      <c r="D489" s="158"/>
      <c r="E489" s="158"/>
      <c r="F489" s="158"/>
      <c r="G489" s="158"/>
      <c r="H489" s="158"/>
      <c r="I489" s="158"/>
      <c r="J489" s="158"/>
      <c r="K489" s="158"/>
      <c r="L489" s="158"/>
      <c r="M489" s="158"/>
      <c r="N489" s="159"/>
      <c r="O489" s="19"/>
      <c r="P489" s="12"/>
      <c r="Q489" s="10"/>
      <c r="R489" s="10"/>
      <c r="S489" s="10"/>
      <c r="T489" s="10"/>
      <c r="U489" s="10"/>
      <c r="V489" s="10"/>
      <c r="W489" s="10"/>
      <c r="X489" s="10"/>
      <c r="Y489" s="10"/>
      <c r="Z489" s="10"/>
      <c r="AA489" s="10"/>
      <c r="AB489" s="10"/>
      <c r="AC489" s="10"/>
      <c r="AD489" s="10"/>
      <c r="AE489" s="10"/>
      <c r="AF489" s="10"/>
      <c r="AG489" s="10"/>
      <c r="AH489" s="10"/>
      <c r="AI489" s="10"/>
      <c r="AJ489" s="10"/>
      <c r="AK489" s="10"/>
      <c r="AL489" s="10"/>
      <c r="AM489" s="10"/>
      <c r="AN489" s="10"/>
      <c r="AO489" s="10"/>
      <c r="AP489" s="10"/>
      <c r="AQ489" s="10"/>
      <c r="AR489" s="10"/>
      <c r="AS489" s="10"/>
      <c r="AT489" s="10"/>
      <c r="AU489" s="10"/>
      <c r="AV489" s="10"/>
      <c r="AW489" s="10"/>
      <c r="AX489" s="10"/>
      <c r="AY489" s="10"/>
      <c r="AZ489" s="10"/>
      <c r="BA489" s="10"/>
      <c r="BB489" s="10"/>
      <c r="BC489" s="10"/>
      <c r="BD489" s="10"/>
      <c r="BE489" s="10"/>
      <c r="BF489" s="10"/>
      <c r="BG489" s="10"/>
      <c r="BH489" s="10"/>
      <c r="BI489" s="10"/>
      <c r="BJ489" s="10"/>
      <c r="BK489" s="10"/>
      <c r="BL489" s="10"/>
      <c r="BM489" s="10"/>
      <c r="BN489" s="10"/>
      <c r="BO489" s="10"/>
      <c r="BP489" s="10"/>
      <c r="BQ489" s="10"/>
      <c r="BR489" s="10"/>
      <c r="BS489" s="10"/>
    </row>
    <row r="490" spans="1:71" ht="16.5" customHeight="1" x14ac:dyDescent="0.3">
      <c r="A490" s="10"/>
      <c r="B490" s="28">
        <f t="shared" ref="B490:N493" si="88">IFERROR(VLOOKUP($B$489,$146:$219,MATCH($P490&amp;"/"&amp;B$340,$144:$144,0),FALSE),"")</f>
        <v>0</v>
      </c>
      <c r="C490" s="28">
        <f t="shared" si="88"/>
        <v>0</v>
      </c>
      <c r="D490" s="28">
        <f t="shared" si="88"/>
        <v>302372</v>
      </c>
      <c r="E490" s="28">
        <f t="shared" si="88"/>
        <v>509006</v>
      </c>
      <c r="F490" s="28">
        <f t="shared" si="88"/>
        <v>507562</v>
      </c>
      <c r="G490" s="28">
        <f t="shared" si="88"/>
        <v>706272</v>
      </c>
      <c r="H490" s="28">
        <f t="shared" si="88"/>
        <v>1185137</v>
      </c>
      <c r="I490" s="28">
        <f t="shared" si="88"/>
        <v>1331710</v>
      </c>
      <c r="J490" s="28">
        <f t="shared" si="88"/>
        <v>5075968</v>
      </c>
      <c r="K490" s="28">
        <f t="shared" si="88"/>
        <v>2156610</v>
      </c>
      <c r="L490" s="28">
        <f t="shared" si="88"/>
        <v>2249735</v>
      </c>
      <c r="M490" s="28">
        <f t="shared" si="88"/>
        <v>1933679</v>
      </c>
      <c r="N490" s="28">
        <f t="shared" si="88"/>
        <v>1761833</v>
      </c>
      <c r="O490" s="19"/>
      <c r="P490" s="22" t="s">
        <v>899</v>
      </c>
      <c r="Q490" s="10"/>
      <c r="R490" s="10"/>
      <c r="S490" s="10"/>
      <c r="T490" s="10"/>
      <c r="U490" s="10"/>
      <c r="V490" s="10"/>
      <c r="W490" s="10"/>
      <c r="X490" s="10"/>
      <c r="Y490" s="10"/>
      <c r="Z490" s="10"/>
      <c r="AA490" s="10"/>
      <c r="AB490" s="10"/>
      <c r="AC490" s="10"/>
      <c r="AD490" s="10"/>
      <c r="AE490" s="10"/>
      <c r="AF490" s="10"/>
      <c r="AG490" s="10"/>
      <c r="AH490" s="10"/>
      <c r="AI490" s="10"/>
      <c r="AJ490" s="10"/>
      <c r="AK490" s="10"/>
      <c r="AL490" s="10"/>
      <c r="AM490" s="10"/>
      <c r="AN490" s="10"/>
      <c r="AO490" s="10"/>
      <c r="AP490" s="10"/>
      <c r="AQ490" s="10"/>
      <c r="AR490" s="10"/>
      <c r="AS490" s="10"/>
      <c r="AT490" s="10"/>
      <c r="AU490" s="10"/>
      <c r="AV490" s="10"/>
      <c r="AW490" s="10"/>
      <c r="AX490" s="10"/>
      <c r="AY490" s="10"/>
      <c r="AZ490" s="10"/>
      <c r="BA490" s="10"/>
      <c r="BB490" s="10"/>
      <c r="BC490" s="10"/>
      <c r="BD490" s="10"/>
      <c r="BE490" s="10"/>
      <c r="BF490" s="10"/>
      <c r="BG490" s="10"/>
      <c r="BH490" s="10"/>
      <c r="BI490" s="10"/>
      <c r="BJ490" s="10"/>
      <c r="BK490" s="10"/>
      <c r="BL490" s="10"/>
      <c r="BM490" s="10"/>
      <c r="BN490" s="10"/>
      <c r="BO490" s="10"/>
      <c r="BP490" s="10"/>
      <c r="BQ490" s="10"/>
      <c r="BR490" s="10"/>
      <c r="BS490" s="10"/>
    </row>
    <row r="491" spans="1:71" ht="16.5" customHeight="1" x14ac:dyDescent="0.3">
      <c r="A491" s="10"/>
      <c r="B491" s="20">
        <f t="shared" si="88"/>
        <v>0</v>
      </c>
      <c r="C491" s="20">
        <f t="shared" si="88"/>
        <v>657864</v>
      </c>
      <c r="D491" s="20">
        <f t="shared" si="88"/>
        <v>622915</v>
      </c>
      <c r="E491" s="20">
        <f t="shared" si="88"/>
        <v>629834</v>
      </c>
      <c r="F491" s="20">
        <f t="shared" si="88"/>
        <v>749173</v>
      </c>
      <c r="G491" s="20">
        <f t="shared" si="88"/>
        <v>916699</v>
      </c>
      <c r="H491" s="20">
        <f t="shared" si="88"/>
        <v>1754179</v>
      </c>
      <c r="I491" s="20">
        <f t="shared" si="88"/>
        <v>1627329</v>
      </c>
      <c r="J491" s="20">
        <f t="shared" si="88"/>
        <v>3120919</v>
      </c>
      <c r="K491" s="20">
        <f t="shared" si="88"/>
        <v>2869463</v>
      </c>
      <c r="L491" s="20">
        <f t="shared" si="88"/>
        <v>2160421</v>
      </c>
      <c r="M491" s="20">
        <f t="shared" si="88"/>
        <v>1906137</v>
      </c>
      <c r="N491" s="20">
        <f t="shared" si="88"/>
        <v>1600174</v>
      </c>
      <c r="O491" s="19"/>
      <c r="P491" s="22" t="s">
        <v>900</v>
      </c>
      <c r="Q491" s="10"/>
      <c r="R491" s="10"/>
      <c r="S491" s="10"/>
      <c r="T491" s="10"/>
      <c r="U491" s="10"/>
      <c r="V491" s="10"/>
      <c r="W491" s="10"/>
      <c r="X491" s="10"/>
      <c r="Y491" s="10"/>
      <c r="Z491" s="10"/>
      <c r="AA491" s="10"/>
      <c r="AB491" s="10"/>
      <c r="AC491" s="10"/>
      <c r="AD491" s="10"/>
      <c r="AE491" s="10"/>
      <c r="AF491" s="10"/>
      <c r="AG491" s="10"/>
      <c r="AH491" s="10"/>
      <c r="AI491" s="10"/>
      <c r="AJ491" s="10"/>
      <c r="AK491" s="10"/>
      <c r="AL491" s="10"/>
      <c r="AM491" s="10"/>
      <c r="AN491" s="10"/>
      <c r="AO491" s="10"/>
      <c r="AP491" s="10"/>
      <c r="AQ491" s="10"/>
      <c r="AR491" s="10"/>
      <c r="AS491" s="10"/>
      <c r="AT491" s="10"/>
      <c r="AU491" s="10"/>
      <c r="AV491" s="10"/>
      <c r="AW491" s="10"/>
      <c r="AX491" s="10"/>
      <c r="AY491" s="10"/>
      <c r="AZ491" s="10"/>
      <c r="BA491" s="10"/>
      <c r="BB491" s="10"/>
      <c r="BC491" s="10"/>
      <c r="BD491" s="10"/>
      <c r="BE491" s="10"/>
      <c r="BF491" s="10"/>
      <c r="BG491" s="10"/>
      <c r="BH491" s="10"/>
      <c r="BI491" s="10"/>
      <c r="BJ491" s="10"/>
      <c r="BK491" s="10"/>
      <c r="BL491" s="10"/>
      <c r="BM491" s="10"/>
      <c r="BN491" s="10"/>
      <c r="BO491" s="10"/>
      <c r="BP491" s="10"/>
      <c r="BQ491" s="10"/>
      <c r="BR491" s="10"/>
      <c r="BS491" s="10"/>
    </row>
    <row r="492" spans="1:71" ht="16.5" customHeight="1" x14ac:dyDescent="0.3">
      <c r="A492" s="10"/>
      <c r="B492" s="20">
        <f t="shared" si="88"/>
        <v>0</v>
      </c>
      <c r="C492" s="20">
        <f t="shared" si="88"/>
        <v>612404</v>
      </c>
      <c r="D492" s="20">
        <f t="shared" si="88"/>
        <v>565744</v>
      </c>
      <c r="E492" s="20">
        <f t="shared" si="88"/>
        <v>550623</v>
      </c>
      <c r="F492" s="20">
        <f t="shared" si="88"/>
        <v>645969</v>
      </c>
      <c r="G492" s="20">
        <f t="shared" si="88"/>
        <v>1288750</v>
      </c>
      <c r="H492" s="20">
        <f t="shared" si="88"/>
        <v>1414395</v>
      </c>
      <c r="I492" s="20">
        <f t="shared" si="88"/>
        <v>1733194</v>
      </c>
      <c r="J492" s="20">
        <f t="shared" si="88"/>
        <v>3827602</v>
      </c>
      <c r="K492" s="20">
        <f t="shared" si="88"/>
        <v>2607541</v>
      </c>
      <c r="L492" s="20">
        <f t="shared" si="88"/>
        <v>2426470</v>
      </c>
      <c r="M492" s="20">
        <f t="shared" si="88"/>
        <v>1498531</v>
      </c>
      <c r="N492" s="20">
        <f t="shared" si="88"/>
        <v>1552313</v>
      </c>
      <c r="O492" s="19"/>
      <c r="P492" s="22" t="s">
        <v>901</v>
      </c>
      <c r="Q492" s="10"/>
      <c r="R492" s="10"/>
      <c r="S492" s="10"/>
      <c r="T492" s="10"/>
      <c r="U492" s="10"/>
      <c r="V492" s="10"/>
      <c r="W492" s="10"/>
      <c r="X492" s="10"/>
      <c r="Y492" s="10"/>
      <c r="Z492" s="10"/>
      <c r="AA492" s="10"/>
      <c r="AB492" s="10"/>
      <c r="AC492" s="10"/>
      <c r="AD492" s="10"/>
      <c r="AE492" s="10"/>
      <c r="AF492" s="10"/>
      <c r="AG492" s="10"/>
      <c r="AH492" s="10"/>
      <c r="AI492" s="10"/>
      <c r="AJ492" s="10"/>
      <c r="AK492" s="10"/>
      <c r="AL492" s="10"/>
      <c r="AM492" s="10"/>
      <c r="AN492" s="10"/>
      <c r="AO492" s="10"/>
      <c r="AP492" s="10"/>
      <c r="AQ492" s="10"/>
      <c r="AR492" s="10"/>
      <c r="AS492" s="10"/>
      <c r="AT492" s="10"/>
      <c r="AU492" s="10"/>
      <c r="AV492" s="10"/>
      <c r="AW492" s="10"/>
      <c r="AX492" s="10"/>
      <c r="AY492" s="10"/>
      <c r="AZ492" s="10"/>
      <c r="BA492" s="10"/>
      <c r="BB492" s="10"/>
      <c r="BC492" s="10"/>
      <c r="BD492" s="10"/>
      <c r="BE492" s="10"/>
      <c r="BF492" s="10"/>
      <c r="BG492" s="10"/>
      <c r="BH492" s="10"/>
      <c r="BI492" s="10"/>
      <c r="BJ492" s="10"/>
      <c r="BK492" s="10"/>
      <c r="BL492" s="10"/>
      <c r="BM492" s="10"/>
      <c r="BN492" s="10"/>
      <c r="BO492" s="10"/>
      <c r="BP492" s="10"/>
      <c r="BQ492" s="10"/>
      <c r="BR492" s="10"/>
      <c r="BS492" s="10"/>
    </row>
    <row r="493" spans="1:71" ht="16.5" customHeight="1" x14ac:dyDescent="0.3">
      <c r="A493" s="10"/>
      <c r="B493" s="31">
        <f t="shared" si="88"/>
        <v>0</v>
      </c>
      <c r="C493" s="31">
        <f t="shared" si="88"/>
        <v>905921</v>
      </c>
      <c r="D493" s="31">
        <f t="shared" si="88"/>
        <v>833204</v>
      </c>
      <c r="E493" s="31">
        <f t="shared" si="88"/>
        <v>1136955.99</v>
      </c>
      <c r="F493" s="31">
        <f t="shared" si="88"/>
        <v>987654.45400000003</v>
      </c>
      <c r="G493" s="31">
        <f t="shared" si="88"/>
        <v>1419636.6429999999</v>
      </c>
      <c r="H493" s="31">
        <f t="shared" si="88"/>
        <v>1865995.9609999999</v>
      </c>
      <c r="I493" s="31">
        <f t="shared" si="88"/>
        <v>2208750.6690000002</v>
      </c>
      <c r="J493" s="31">
        <f t="shared" si="88"/>
        <v>3987883.8130000001</v>
      </c>
      <c r="K493" s="31">
        <f t="shared" si="88"/>
        <v>2356546.128</v>
      </c>
      <c r="L493" s="31">
        <f t="shared" si="88"/>
        <v>2712884</v>
      </c>
      <c r="M493" s="31">
        <f t="shared" si="88"/>
        <v>2522964.5890000002</v>
      </c>
      <c r="N493" s="31" t="str">
        <f t="shared" si="88"/>
        <v/>
      </c>
      <c r="O493" s="19"/>
      <c r="P493" s="22" t="s">
        <v>907</v>
      </c>
      <c r="Q493" s="10"/>
      <c r="R493" s="10"/>
      <c r="S493" s="10"/>
      <c r="T493" s="10"/>
      <c r="U493" s="10"/>
      <c r="V493" s="10"/>
      <c r="W493" s="10"/>
      <c r="X493" s="10"/>
      <c r="Y493" s="10"/>
      <c r="Z493" s="10"/>
      <c r="AA493" s="10"/>
      <c r="AB493" s="10"/>
      <c r="AC493" s="10"/>
      <c r="AD493" s="10"/>
      <c r="AE493" s="10"/>
      <c r="AF493" s="10"/>
      <c r="AG493" s="10"/>
      <c r="AH493" s="10"/>
      <c r="AI493" s="10"/>
      <c r="AJ493" s="10"/>
      <c r="AK493" s="10"/>
      <c r="AL493" s="10"/>
      <c r="AM493" s="10"/>
      <c r="AN493" s="10"/>
      <c r="AO493" s="10"/>
      <c r="AP493" s="10"/>
      <c r="AQ493" s="10"/>
      <c r="AR493" s="10"/>
      <c r="AS493" s="10"/>
      <c r="AT493" s="10"/>
      <c r="AU493" s="10"/>
      <c r="AV493" s="10"/>
      <c r="AW493" s="10"/>
      <c r="AX493" s="10"/>
      <c r="AY493" s="10"/>
      <c r="AZ493" s="10"/>
      <c r="BA493" s="10"/>
      <c r="BB493" s="10"/>
      <c r="BC493" s="10"/>
      <c r="BD493" s="10"/>
      <c r="BE493" s="10"/>
      <c r="BF493" s="10"/>
      <c r="BG493" s="10"/>
      <c r="BH493" s="10"/>
      <c r="BI493" s="10"/>
      <c r="BJ493" s="10"/>
      <c r="BK493" s="10"/>
      <c r="BL493" s="10"/>
      <c r="BM493" s="10"/>
      <c r="BN493" s="10"/>
      <c r="BO493" s="10"/>
      <c r="BP493" s="10"/>
      <c r="BQ493" s="10"/>
      <c r="BR493" s="10"/>
      <c r="BS493" s="10"/>
    </row>
    <row r="494" spans="1:71" ht="16.5" customHeight="1" x14ac:dyDescent="0.3">
      <c r="A494" s="10"/>
      <c r="B494" s="31">
        <f t="shared" ref="B494:M494" si="89">SUM(B490:B493)</f>
        <v>0</v>
      </c>
      <c r="C494" s="31">
        <f t="shared" si="89"/>
        <v>2176189</v>
      </c>
      <c r="D494" s="31">
        <f t="shared" si="89"/>
        <v>2324235</v>
      </c>
      <c r="E494" s="31">
        <f t="shared" si="89"/>
        <v>2826418.99</v>
      </c>
      <c r="F494" s="31">
        <f t="shared" si="89"/>
        <v>2890358.4539999999</v>
      </c>
      <c r="G494" s="31">
        <f t="shared" si="89"/>
        <v>4331357.6430000002</v>
      </c>
      <c r="H494" s="31">
        <f t="shared" si="89"/>
        <v>6219706.9610000001</v>
      </c>
      <c r="I494" s="31">
        <f t="shared" si="89"/>
        <v>6900983.6689999998</v>
      </c>
      <c r="J494" s="31">
        <f t="shared" si="89"/>
        <v>16012372.813000001</v>
      </c>
      <c r="K494" s="31">
        <f t="shared" si="89"/>
        <v>9990160.1280000005</v>
      </c>
      <c r="L494" s="31">
        <f t="shared" si="89"/>
        <v>9549510</v>
      </c>
      <c r="M494" s="31">
        <f t="shared" si="89"/>
        <v>7861311.5889999997</v>
      </c>
      <c r="N494" s="31">
        <f>IF(N491="",N490*4,IF(N492="",(N491+N490)*2,IF(N493="",((N492+N491+N490)/3)*4,SUM(N490:N493))))</f>
        <v>6552426.666666667</v>
      </c>
      <c r="O494" s="19">
        <f t="shared" ref="O494:O495" si="90">RATE(M$340-C$340,,-C494,M494)</f>
        <v>0.13705072632014614</v>
      </c>
      <c r="P494" s="22" t="s">
        <v>902</v>
      </c>
      <c r="Q494" s="10"/>
      <c r="R494" s="10"/>
      <c r="S494" s="10"/>
      <c r="T494" s="10"/>
      <c r="U494" s="10"/>
      <c r="V494" s="10"/>
      <c r="W494" s="10"/>
      <c r="X494" s="10"/>
      <c r="Y494" s="10"/>
      <c r="Z494" s="10"/>
      <c r="AA494" s="10"/>
      <c r="AB494" s="10"/>
      <c r="AC494" s="10"/>
      <c r="AD494" s="10"/>
      <c r="AE494" s="10"/>
      <c r="AF494" s="10"/>
      <c r="AG494" s="10"/>
      <c r="AH494" s="10"/>
      <c r="AI494" s="10"/>
      <c r="AJ494" s="10"/>
      <c r="AK494" s="10"/>
      <c r="AL494" s="10"/>
      <c r="AM494" s="10"/>
      <c r="AN494" s="10"/>
      <c r="AO494" s="10"/>
      <c r="AP494" s="10"/>
      <c r="AQ494" s="10"/>
      <c r="AR494" s="10"/>
      <c r="AS494" s="10"/>
      <c r="AT494" s="10"/>
      <c r="AU494" s="10"/>
      <c r="AV494" s="10"/>
      <c r="AW494" s="10"/>
      <c r="AX494" s="10"/>
      <c r="AY494" s="10"/>
      <c r="AZ494" s="10"/>
      <c r="BA494" s="10"/>
      <c r="BB494" s="10"/>
      <c r="BC494" s="10"/>
      <c r="BD494" s="10"/>
      <c r="BE494" s="10"/>
      <c r="BF494" s="10"/>
      <c r="BG494" s="10"/>
      <c r="BH494" s="10"/>
      <c r="BI494" s="10"/>
      <c r="BJ494" s="10"/>
      <c r="BK494" s="10"/>
      <c r="BL494" s="10"/>
      <c r="BM494" s="10"/>
      <c r="BN494" s="10"/>
      <c r="BO494" s="10"/>
      <c r="BP494" s="10"/>
      <c r="BQ494" s="10"/>
      <c r="BR494" s="10"/>
      <c r="BS494" s="10"/>
    </row>
    <row r="495" spans="1:71" ht="16.5" customHeight="1" x14ac:dyDescent="0.3">
      <c r="A495" s="10"/>
      <c r="B495" s="23">
        <f t="shared" ref="B495:N495" si="91">+B494/(B$457+B$464)</f>
        <v>0</v>
      </c>
      <c r="C495" s="23">
        <f t="shared" si="91"/>
        <v>2.1084505559741517E-2</v>
      </c>
      <c r="D495" s="23">
        <f t="shared" si="91"/>
        <v>2.0759741135410514E-2</v>
      </c>
      <c r="E495" s="23">
        <f t="shared" si="91"/>
        <v>2.2200288949098979E-2</v>
      </c>
      <c r="F495" s="23">
        <f t="shared" si="91"/>
        <v>2.025733008751256E-2</v>
      </c>
      <c r="G495" s="23">
        <f t="shared" si="91"/>
        <v>3.0112253999306372E-2</v>
      </c>
      <c r="H495" s="23">
        <f t="shared" si="91"/>
        <v>4.1436704262646916E-2</v>
      </c>
      <c r="I495" s="23">
        <f t="shared" si="91"/>
        <v>4.4241960529750865E-2</v>
      </c>
      <c r="J495" s="23">
        <f t="shared" si="91"/>
        <v>0.10472686261406478</v>
      </c>
      <c r="K495" s="23">
        <f t="shared" si="91"/>
        <v>6.3040618591438113E-2</v>
      </c>
      <c r="L495" s="23">
        <f t="shared" si="91"/>
        <v>5.5898925376705107E-2</v>
      </c>
      <c r="M495" s="23">
        <f t="shared" si="91"/>
        <v>4.3255769791269744E-2</v>
      </c>
      <c r="N495" s="23">
        <f t="shared" si="91"/>
        <v>3.8150367949691372E-2</v>
      </c>
      <c r="O495" s="19">
        <f t="shared" si="90"/>
        <v>7.4504063980436616E-2</v>
      </c>
      <c r="P495" s="24" t="s">
        <v>903</v>
      </c>
      <c r="Q495" s="10"/>
      <c r="R495" s="10"/>
      <c r="S495" s="10"/>
      <c r="T495" s="10"/>
      <c r="U495" s="10"/>
      <c r="V495" s="10"/>
      <c r="W495" s="10"/>
      <c r="X495" s="10"/>
      <c r="Y495" s="10"/>
      <c r="Z495" s="10"/>
      <c r="AA495" s="10"/>
      <c r="AB495" s="10"/>
      <c r="AC495" s="10"/>
      <c r="AD495" s="10"/>
      <c r="AE495" s="10"/>
      <c r="AF495" s="10"/>
      <c r="AG495" s="10"/>
      <c r="AH495" s="10"/>
      <c r="AI495" s="10"/>
      <c r="AJ495" s="10"/>
      <c r="AK495" s="10"/>
      <c r="AL495" s="10"/>
      <c r="AM495" s="10"/>
      <c r="AN495" s="10"/>
      <c r="AO495" s="10"/>
      <c r="AP495" s="10"/>
      <c r="AQ495" s="10"/>
      <c r="AR495" s="10"/>
      <c r="AS495" s="10"/>
      <c r="AT495" s="10"/>
      <c r="AU495" s="10"/>
      <c r="AV495" s="10"/>
      <c r="AW495" s="10"/>
      <c r="AX495" s="10"/>
      <c r="AY495" s="10"/>
      <c r="AZ495" s="10"/>
      <c r="BA495" s="10"/>
      <c r="BB495" s="10"/>
      <c r="BC495" s="10"/>
      <c r="BD495" s="10"/>
      <c r="BE495" s="10"/>
      <c r="BF495" s="10"/>
      <c r="BG495" s="10"/>
      <c r="BH495" s="10"/>
      <c r="BI495" s="10"/>
      <c r="BJ495" s="10"/>
      <c r="BK495" s="10"/>
      <c r="BL495" s="10"/>
      <c r="BM495" s="10"/>
      <c r="BN495" s="10"/>
      <c r="BO495" s="10"/>
      <c r="BP495" s="10"/>
      <c r="BQ495" s="10"/>
      <c r="BR495" s="10"/>
      <c r="BS495" s="10"/>
    </row>
    <row r="496" spans="1:71" ht="16.5" customHeight="1" x14ac:dyDescent="0.3">
      <c r="A496" s="120"/>
      <c r="B496" s="32"/>
      <c r="C496" s="23" t="e">
        <f t="shared" ref="C496:N496" si="92">C494/B494-1</f>
        <v>#DIV/0!</v>
      </c>
      <c r="D496" s="23">
        <f t="shared" si="92"/>
        <v>6.8029936738031482E-2</v>
      </c>
      <c r="E496" s="23">
        <f t="shared" si="92"/>
        <v>0.21606420607210564</v>
      </c>
      <c r="F496" s="23">
        <f t="shared" si="92"/>
        <v>2.2622075575567724E-2</v>
      </c>
      <c r="G496" s="23">
        <f t="shared" si="92"/>
        <v>0.49855379944511213</v>
      </c>
      <c r="H496" s="23">
        <f t="shared" si="92"/>
        <v>0.43597169147456616</v>
      </c>
      <c r="I496" s="23">
        <f t="shared" si="92"/>
        <v>0.1095351778262017</v>
      </c>
      <c r="J496" s="23">
        <f t="shared" si="92"/>
        <v>1.3203029569435722</v>
      </c>
      <c r="K496" s="23">
        <f t="shared" si="92"/>
        <v>-0.3760974563439301</v>
      </c>
      <c r="L496" s="23">
        <f t="shared" si="92"/>
        <v>-4.4108414915689398E-2</v>
      </c>
      <c r="M496" s="23">
        <f t="shared" si="92"/>
        <v>-0.17678377330355177</v>
      </c>
      <c r="N496" s="23">
        <f t="shared" si="92"/>
        <v>-0.16649701611685253</v>
      </c>
      <c r="O496" s="29"/>
      <c r="P496" s="24" t="s">
        <v>908</v>
      </c>
      <c r="Q496" s="120"/>
      <c r="R496" s="120"/>
      <c r="S496" s="120"/>
      <c r="T496" s="120"/>
      <c r="U496" s="120"/>
      <c r="V496" s="120"/>
      <c r="W496" s="120"/>
      <c r="X496" s="120"/>
      <c r="Y496" s="120"/>
      <c r="Z496" s="120"/>
      <c r="AA496" s="120"/>
      <c r="AB496" s="120"/>
      <c r="AC496" s="120"/>
      <c r="AD496" s="120"/>
      <c r="AE496" s="120"/>
      <c r="AF496" s="120"/>
      <c r="AG496" s="120"/>
      <c r="AH496" s="120"/>
      <c r="AI496" s="120"/>
      <c r="AJ496" s="120"/>
      <c r="AK496" s="120"/>
      <c r="AL496" s="120"/>
      <c r="AM496" s="120"/>
      <c r="AN496" s="120"/>
      <c r="AO496" s="120"/>
      <c r="AP496" s="120"/>
      <c r="AQ496" s="120"/>
      <c r="AR496" s="120"/>
      <c r="AS496" s="120"/>
      <c r="AT496" s="120"/>
      <c r="AU496" s="120"/>
      <c r="AV496" s="120"/>
      <c r="AW496" s="120"/>
      <c r="AX496" s="120"/>
      <c r="AY496" s="120"/>
      <c r="AZ496" s="120"/>
      <c r="BA496" s="120"/>
      <c r="BB496" s="120"/>
      <c r="BC496" s="120"/>
      <c r="BD496" s="120"/>
      <c r="BE496" s="120"/>
      <c r="BF496" s="120"/>
      <c r="BG496" s="120"/>
      <c r="BH496" s="120"/>
      <c r="BI496" s="120"/>
      <c r="BJ496" s="120"/>
      <c r="BK496" s="120"/>
      <c r="BL496" s="120"/>
      <c r="BM496" s="120"/>
      <c r="BN496" s="120"/>
      <c r="BO496" s="120"/>
      <c r="BP496" s="120"/>
      <c r="BQ496" s="120"/>
      <c r="BR496" s="120"/>
      <c r="BS496" s="120"/>
    </row>
    <row r="497" spans="1:71" ht="16.5" customHeight="1" x14ac:dyDescent="0.3">
      <c r="A497" s="10"/>
      <c r="B497" s="167" t="s">
        <v>1041</v>
      </c>
      <c r="C497" s="158"/>
      <c r="D497" s="158"/>
      <c r="E497" s="158"/>
      <c r="F497" s="158"/>
      <c r="G497" s="158"/>
      <c r="H497" s="158"/>
      <c r="I497" s="158"/>
      <c r="J497" s="158"/>
      <c r="K497" s="158"/>
      <c r="L497" s="158"/>
      <c r="M497" s="158"/>
      <c r="N497" s="159"/>
      <c r="O497" s="19"/>
      <c r="P497" s="12"/>
      <c r="Q497" s="10"/>
      <c r="R497" s="10"/>
      <c r="S497" s="10"/>
      <c r="T497" s="10"/>
      <c r="U497" s="10"/>
      <c r="V497" s="10"/>
      <c r="W497" s="10"/>
      <c r="X497" s="10"/>
      <c r="Y497" s="10"/>
      <c r="Z497" s="10"/>
      <c r="AA497" s="10"/>
      <c r="AB497" s="10"/>
      <c r="AC497" s="10"/>
      <c r="AD497" s="10"/>
      <c r="AE497" s="10"/>
      <c r="AF497" s="10"/>
      <c r="AG497" s="10"/>
      <c r="AH497" s="10"/>
      <c r="AI497" s="10"/>
      <c r="AJ497" s="10"/>
      <c r="AK497" s="10"/>
      <c r="AL497" s="10"/>
      <c r="AM497" s="10"/>
      <c r="AN497" s="10"/>
      <c r="AO497" s="10"/>
      <c r="AP497" s="10"/>
      <c r="AQ497" s="10"/>
      <c r="AR497" s="10"/>
      <c r="AS497" s="10"/>
      <c r="AT497" s="10"/>
      <c r="AU497" s="10"/>
      <c r="AV497" s="10"/>
      <c r="AW497" s="10"/>
      <c r="AX497" s="10"/>
      <c r="AY497" s="10"/>
      <c r="AZ497" s="10"/>
      <c r="BA497" s="10"/>
      <c r="BB497" s="10"/>
      <c r="BC497" s="10"/>
      <c r="BD497" s="10"/>
      <c r="BE497" s="10"/>
      <c r="BF497" s="10"/>
      <c r="BG497" s="10"/>
      <c r="BH497" s="10"/>
      <c r="BI497" s="10"/>
      <c r="BJ497" s="10"/>
      <c r="BK497" s="10"/>
      <c r="BL497" s="10"/>
      <c r="BM497" s="10"/>
      <c r="BN497" s="10"/>
      <c r="BO497" s="10"/>
      <c r="BP497" s="10"/>
      <c r="BQ497" s="10"/>
      <c r="BR497" s="10"/>
      <c r="BS497" s="10"/>
    </row>
    <row r="498" spans="1:71" ht="16.5" customHeight="1" x14ac:dyDescent="0.3">
      <c r="A498" s="10"/>
      <c r="B498" s="28">
        <f t="shared" ref="B498:N501" si="93">IFERROR(VLOOKUP($B$497,$146:$219,MATCH($P498&amp;"/"&amp;B$340,$144:$144,0),FALSE),"")</f>
        <v>0</v>
      </c>
      <c r="C498" s="28">
        <f t="shared" si="93"/>
        <v>0</v>
      </c>
      <c r="D498" s="28">
        <f t="shared" si="93"/>
        <v>1885120</v>
      </c>
      <c r="E498" s="28">
        <f t="shared" si="93"/>
        <v>2011434</v>
      </c>
      <c r="F498" s="28">
        <f t="shared" si="93"/>
        <v>2048494</v>
      </c>
      <c r="G498" s="28">
        <f t="shared" si="93"/>
        <v>2315382</v>
      </c>
      <c r="H498" s="28">
        <f t="shared" si="93"/>
        <v>2819148</v>
      </c>
      <c r="I498" s="28">
        <f t="shared" si="93"/>
        <v>3344654</v>
      </c>
      <c r="J498" s="28">
        <f t="shared" si="93"/>
        <v>3019243</v>
      </c>
      <c r="K498" s="28">
        <f t="shared" si="93"/>
        <v>3282882</v>
      </c>
      <c r="L498" s="28">
        <f t="shared" si="93"/>
        <v>4086105</v>
      </c>
      <c r="M498" s="28">
        <f t="shared" si="93"/>
        <v>4328178</v>
      </c>
      <c r="N498" s="28">
        <f t="shared" si="93"/>
        <v>4511315</v>
      </c>
      <c r="O498" s="19"/>
      <c r="P498" s="22" t="s">
        <v>899</v>
      </c>
      <c r="Q498" s="10"/>
      <c r="R498" s="10"/>
      <c r="S498" s="10"/>
      <c r="T498" s="10"/>
      <c r="U498" s="10"/>
      <c r="V498" s="10"/>
      <c r="W498" s="10"/>
      <c r="X498" s="10"/>
      <c r="Y498" s="10"/>
      <c r="Z498" s="10"/>
      <c r="AA498" s="10"/>
      <c r="AB498" s="10"/>
      <c r="AC498" s="10"/>
      <c r="AD498" s="10"/>
      <c r="AE498" s="10"/>
      <c r="AF498" s="10"/>
      <c r="AG498" s="10"/>
      <c r="AH498" s="10"/>
      <c r="AI498" s="10"/>
      <c r="AJ498" s="10"/>
      <c r="AK498" s="10"/>
      <c r="AL498" s="10"/>
      <c r="AM498" s="10"/>
      <c r="AN498" s="10"/>
      <c r="AO498" s="10"/>
      <c r="AP498" s="10"/>
      <c r="AQ498" s="10"/>
      <c r="AR498" s="10"/>
      <c r="AS498" s="10"/>
      <c r="AT498" s="10"/>
      <c r="AU498" s="10"/>
      <c r="AV498" s="10"/>
      <c r="AW498" s="10"/>
      <c r="AX498" s="10"/>
      <c r="AY498" s="10"/>
      <c r="AZ498" s="10"/>
      <c r="BA498" s="10"/>
      <c r="BB498" s="10"/>
      <c r="BC498" s="10"/>
      <c r="BD498" s="10"/>
      <c r="BE498" s="10"/>
      <c r="BF498" s="10"/>
      <c r="BG498" s="10"/>
      <c r="BH498" s="10"/>
      <c r="BI498" s="10"/>
      <c r="BJ498" s="10"/>
      <c r="BK498" s="10"/>
      <c r="BL498" s="10"/>
      <c r="BM498" s="10"/>
      <c r="BN498" s="10"/>
      <c r="BO498" s="10"/>
      <c r="BP498" s="10"/>
      <c r="BQ498" s="10"/>
      <c r="BR498" s="10"/>
      <c r="BS498" s="10"/>
    </row>
    <row r="499" spans="1:71" ht="16.5" customHeight="1" x14ac:dyDescent="0.3">
      <c r="A499" s="10"/>
      <c r="B499" s="20">
        <f t="shared" si="93"/>
        <v>0</v>
      </c>
      <c r="C499" s="20">
        <f t="shared" si="93"/>
        <v>1729000</v>
      </c>
      <c r="D499" s="20">
        <f t="shared" si="93"/>
        <v>1867001</v>
      </c>
      <c r="E499" s="20">
        <f t="shared" si="93"/>
        <v>1999524</v>
      </c>
      <c r="F499" s="20">
        <f t="shared" si="93"/>
        <v>2190884</v>
      </c>
      <c r="G499" s="20">
        <f t="shared" si="93"/>
        <v>2432382</v>
      </c>
      <c r="H499" s="20">
        <f t="shared" si="93"/>
        <v>3390111</v>
      </c>
      <c r="I499" s="20">
        <f t="shared" si="93"/>
        <v>3248399</v>
      </c>
      <c r="J499" s="20">
        <f t="shared" si="93"/>
        <v>3338618</v>
      </c>
      <c r="K499" s="20">
        <f t="shared" si="93"/>
        <v>3831206</v>
      </c>
      <c r="L499" s="20">
        <f t="shared" si="93"/>
        <v>4036883</v>
      </c>
      <c r="M499" s="20">
        <f t="shared" si="93"/>
        <v>5141378</v>
      </c>
      <c r="N499" s="20">
        <f t="shared" si="93"/>
        <v>4425494</v>
      </c>
      <c r="O499" s="19"/>
      <c r="P499" s="22" t="s">
        <v>900</v>
      </c>
      <c r="Q499" s="10"/>
      <c r="R499" s="10"/>
      <c r="S499" s="10"/>
      <c r="T499" s="10"/>
      <c r="U499" s="10"/>
      <c r="V499" s="10"/>
      <c r="W499" s="10"/>
      <c r="X499" s="10"/>
      <c r="Y499" s="10"/>
      <c r="Z499" s="10"/>
      <c r="AA499" s="10"/>
      <c r="AB499" s="10"/>
      <c r="AC499" s="10"/>
      <c r="AD499" s="10"/>
      <c r="AE499" s="10"/>
      <c r="AF499" s="10"/>
      <c r="AG499" s="10"/>
      <c r="AH499" s="10"/>
      <c r="AI499" s="10"/>
      <c r="AJ499" s="10"/>
      <c r="AK499" s="10"/>
      <c r="AL499" s="10"/>
      <c r="AM499" s="10"/>
      <c r="AN499" s="10"/>
      <c r="AO499" s="10"/>
      <c r="AP499" s="10"/>
      <c r="AQ499" s="10"/>
      <c r="AR499" s="10"/>
      <c r="AS499" s="10"/>
      <c r="AT499" s="10"/>
      <c r="AU499" s="10"/>
      <c r="AV499" s="10"/>
      <c r="AW499" s="10"/>
      <c r="AX499" s="10"/>
      <c r="AY499" s="10"/>
      <c r="AZ499" s="10"/>
      <c r="BA499" s="10"/>
      <c r="BB499" s="10"/>
      <c r="BC499" s="10"/>
      <c r="BD499" s="10"/>
      <c r="BE499" s="10"/>
      <c r="BF499" s="10"/>
      <c r="BG499" s="10"/>
      <c r="BH499" s="10"/>
      <c r="BI499" s="10"/>
      <c r="BJ499" s="10"/>
      <c r="BK499" s="10"/>
      <c r="BL499" s="10"/>
      <c r="BM499" s="10"/>
      <c r="BN499" s="10"/>
      <c r="BO499" s="10"/>
      <c r="BP499" s="10"/>
      <c r="BQ499" s="10"/>
      <c r="BR499" s="10"/>
      <c r="BS499" s="10"/>
    </row>
    <row r="500" spans="1:71" ht="16.5" customHeight="1" x14ac:dyDescent="0.3">
      <c r="A500" s="10"/>
      <c r="B500" s="20">
        <f t="shared" si="93"/>
        <v>0</v>
      </c>
      <c r="C500" s="20">
        <f t="shared" si="93"/>
        <v>1726683</v>
      </c>
      <c r="D500" s="20">
        <f t="shared" si="93"/>
        <v>2025621</v>
      </c>
      <c r="E500" s="20">
        <f t="shared" si="93"/>
        <v>2270178</v>
      </c>
      <c r="F500" s="20">
        <f t="shared" si="93"/>
        <v>2199974</v>
      </c>
      <c r="G500" s="20">
        <f t="shared" si="93"/>
        <v>2777205</v>
      </c>
      <c r="H500" s="20">
        <f t="shared" si="93"/>
        <v>3228887</v>
      </c>
      <c r="I500" s="20">
        <f t="shared" si="93"/>
        <v>3163151</v>
      </c>
      <c r="J500" s="20">
        <f t="shared" si="93"/>
        <v>3432746</v>
      </c>
      <c r="K500" s="20">
        <f t="shared" si="93"/>
        <v>3991718</v>
      </c>
      <c r="L500" s="20">
        <f t="shared" si="93"/>
        <v>4367572</v>
      </c>
      <c r="M500" s="20">
        <f t="shared" si="93"/>
        <v>4832783</v>
      </c>
      <c r="N500" s="20">
        <f t="shared" si="93"/>
        <v>4454172</v>
      </c>
      <c r="O500" s="19"/>
      <c r="P500" s="22" t="s">
        <v>901</v>
      </c>
      <c r="Q500" s="10"/>
      <c r="R500" s="10"/>
      <c r="S500" s="10"/>
      <c r="T500" s="10"/>
      <c r="U500" s="10"/>
      <c r="V500" s="10"/>
      <c r="W500" s="10"/>
      <c r="X500" s="10"/>
      <c r="Y500" s="10"/>
      <c r="Z500" s="10"/>
      <c r="AA500" s="10"/>
      <c r="AB500" s="10"/>
      <c r="AC500" s="10"/>
      <c r="AD500" s="10"/>
      <c r="AE500" s="10"/>
      <c r="AF500" s="10"/>
      <c r="AG500" s="10"/>
      <c r="AH500" s="10"/>
      <c r="AI500" s="10"/>
      <c r="AJ500" s="10"/>
      <c r="AK500" s="10"/>
      <c r="AL500" s="10"/>
      <c r="AM500" s="10"/>
      <c r="AN500" s="10"/>
      <c r="AO500" s="10"/>
      <c r="AP500" s="10"/>
      <c r="AQ500" s="10"/>
      <c r="AR500" s="10"/>
      <c r="AS500" s="10"/>
      <c r="AT500" s="10"/>
      <c r="AU500" s="10"/>
      <c r="AV500" s="10"/>
      <c r="AW500" s="10"/>
      <c r="AX500" s="10"/>
      <c r="AY500" s="10"/>
      <c r="AZ500" s="10"/>
      <c r="BA500" s="10"/>
      <c r="BB500" s="10"/>
      <c r="BC500" s="10"/>
      <c r="BD500" s="10"/>
      <c r="BE500" s="10"/>
      <c r="BF500" s="10"/>
      <c r="BG500" s="10"/>
      <c r="BH500" s="10"/>
      <c r="BI500" s="10"/>
      <c r="BJ500" s="10"/>
      <c r="BK500" s="10"/>
      <c r="BL500" s="10"/>
      <c r="BM500" s="10"/>
      <c r="BN500" s="10"/>
      <c r="BO500" s="10"/>
      <c r="BP500" s="10"/>
      <c r="BQ500" s="10"/>
      <c r="BR500" s="10"/>
      <c r="BS500" s="10"/>
    </row>
    <row r="501" spans="1:71" ht="16.5" customHeight="1" x14ac:dyDescent="0.3">
      <c r="A501" s="10"/>
      <c r="B501" s="31">
        <f t="shared" si="93"/>
        <v>0</v>
      </c>
      <c r="C501" s="31">
        <f t="shared" si="93"/>
        <v>2088134</v>
      </c>
      <c r="D501" s="31">
        <f t="shared" si="93"/>
        <v>1710098</v>
      </c>
      <c r="E501" s="31">
        <f t="shared" si="93"/>
        <v>2011244.41</v>
      </c>
      <c r="F501" s="31">
        <f t="shared" si="93"/>
        <v>2628147.7629999998</v>
      </c>
      <c r="G501" s="31">
        <f t="shared" si="93"/>
        <v>3020089.9550000001</v>
      </c>
      <c r="H501" s="31">
        <f t="shared" si="93"/>
        <v>3202528.5589999999</v>
      </c>
      <c r="I501" s="31">
        <f t="shared" si="93"/>
        <v>3434197.801</v>
      </c>
      <c r="J501" s="31">
        <f t="shared" si="93"/>
        <v>3972847.0660000001</v>
      </c>
      <c r="K501" s="31">
        <f t="shared" si="93"/>
        <v>3981766.6239999998</v>
      </c>
      <c r="L501" s="31">
        <f t="shared" si="93"/>
        <v>4254773.21</v>
      </c>
      <c r="M501" s="31">
        <f t="shared" si="93"/>
        <v>5576899.5</v>
      </c>
      <c r="N501" s="31" t="str">
        <f t="shared" si="93"/>
        <v/>
      </c>
      <c r="O501" s="19"/>
      <c r="P501" s="22" t="s">
        <v>907</v>
      </c>
      <c r="Q501" s="10"/>
      <c r="R501" s="10"/>
      <c r="S501" s="10"/>
      <c r="T501" s="10"/>
      <c r="U501" s="10"/>
      <c r="V501" s="10"/>
      <c r="W501" s="10"/>
      <c r="X501" s="10"/>
      <c r="Y501" s="10"/>
      <c r="Z501" s="10"/>
      <c r="AA501" s="10"/>
      <c r="AB501" s="10"/>
      <c r="AC501" s="10"/>
      <c r="AD501" s="10"/>
      <c r="AE501" s="10"/>
      <c r="AF501" s="10"/>
      <c r="AG501" s="10"/>
      <c r="AH501" s="10"/>
      <c r="AI501" s="10"/>
      <c r="AJ501" s="10"/>
      <c r="AK501" s="10"/>
      <c r="AL501" s="10"/>
      <c r="AM501" s="10"/>
      <c r="AN501" s="10"/>
      <c r="AO501" s="10"/>
      <c r="AP501" s="10"/>
      <c r="AQ501" s="10"/>
      <c r="AR501" s="10"/>
      <c r="AS501" s="10"/>
      <c r="AT501" s="10"/>
      <c r="AU501" s="10"/>
      <c r="AV501" s="10"/>
      <c r="AW501" s="10"/>
      <c r="AX501" s="10"/>
      <c r="AY501" s="10"/>
      <c r="AZ501" s="10"/>
      <c r="BA501" s="10"/>
      <c r="BB501" s="10"/>
      <c r="BC501" s="10"/>
      <c r="BD501" s="10"/>
      <c r="BE501" s="10"/>
      <c r="BF501" s="10"/>
      <c r="BG501" s="10"/>
      <c r="BH501" s="10"/>
      <c r="BI501" s="10"/>
      <c r="BJ501" s="10"/>
      <c r="BK501" s="10"/>
      <c r="BL501" s="10"/>
      <c r="BM501" s="10"/>
      <c r="BN501" s="10"/>
      <c r="BO501" s="10"/>
      <c r="BP501" s="10"/>
      <c r="BQ501" s="10"/>
      <c r="BR501" s="10"/>
      <c r="BS501" s="10"/>
    </row>
    <row r="502" spans="1:71" ht="16.5" customHeight="1" x14ac:dyDescent="0.3">
      <c r="A502" s="10"/>
      <c r="B502" s="31">
        <f t="shared" ref="B502:M502" si="94">SUM(B498:B501)</f>
        <v>0</v>
      </c>
      <c r="C502" s="31">
        <f t="shared" si="94"/>
        <v>5543817</v>
      </c>
      <c r="D502" s="31">
        <f t="shared" si="94"/>
        <v>7487840</v>
      </c>
      <c r="E502" s="31">
        <f t="shared" si="94"/>
        <v>8292380.4100000001</v>
      </c>
      <c r="F502" s="31">
        <f t="shared" si="94"/>
        <v>9067499.7630000003</v>
      </c>
      <c r="G502" s="31">
        <f t="shared" si="94"/>
        <v>10545058.955</v>
      </c>
      <c r="H502" s="31">
        <f t="shared" si="94"/>
        <v>12640674.559</v>
      </c>
      <c r="I502" s="31">
        <f t="shared" si="94"/>
        <v>13190401.800999999</v>
      </c>
      <c r="J502" s="31">
        <f t="shared" si="94"/>
        <v>13763454.066</v>
      </c>
      <c r="K502" s="31">
        <f t="shared" si="94"/>
        <v>15087572.624</v>
      </c>
      <c r="L502" s="31">
        <f t="shared" si="94"/>
        <v>16745333.210000001</v>
      </c>
      <c r="M502" s="31">
        <f t="shared" si="94"/>
        <v>19879238.5</v>
      </c>
      <c r="N502" s="31">
        <f>IF(N499="",N498*4,IF(N500="",(N499+N498)*2,IF(N501="",((N500+N499+N498)/3)*4,SUM(N498:N501))))</f>
        <v>17854641.333333332</v>
      </c>
      <c r="O502" s="19">
        <f t="shared" ref="O502:O503" si="95">RATE(M$340-C$340,,-C502,M502)</f>
        <v>0.13621125202293888</v>
      </c>
      <c r="P502" s="22" t="s">
        <v>902</v>
      </c>
      <c r="Q502" s="10"/>
      <c r="R502" s="10"/>
      <c r="S502" s="10"/>
      <c r="T502" s="10"/>
      <c r="U502" s="10"/>
      <c r="V502" s="10"/>
      <c r="W502" s="10"/>
      <c r="X502" s="10"/>
      <c r="Y502" s="10"/>
      <c r="Z502" s="10"/>
      <c r="AA502" s="10"/>
      <c r="AB502" s="10"/>
      <c r="AC502" s="10"/>
      <c r="AD502" s="10"/>
      <c r="AE502" s="10"/>
      <c r="AF502" s="10"/>
      <c r="AG502" s="10"/>
      <c r="AH502" s="10"/>
      <c r="AI502" s="10"/>
      <c r="AJ502" s="10"/>
      <c r="AK502" s="10"/>
      <c r="AL502" s="10"/>
      <c r="AM502" s="10"/>
      <c r="AN502" s="10"/>
      <c r="AO502" s="10"/>
      <c r="AP502" s="10"/>
      <c r="AQ502" s="10"/>
      <c r="AR502" s="10"/>
      <c r="AS502" s="10"/>
      <c r="AT502" s="10"/>
      <c r="AU502" s="10"/>
      <c r="AV502" s="10"/>
      <c r="AW502" s="10"/>
      <c r="AX502" s="10"/>
      <c r="AY502" s="10"/>
      <c r="AZ502" s="10"/>
      <c r="BA502" s="10"/>
      <c r="BB502" s="10"/>
      <c r="BC502" s="10"/>
      <c r="BD502" s="10"/>
      <c r="BE502" s="10"/>
      <c r="BF502" s="10"/>
      <c r="BG502" s="10"/>
      <c r="BH502" s="10"/>
      <c r="BI502" s="10"/>
      <c r="BJ502" s="10"/>
      <c r="BK502" s="10"/>
      <c r="BL502" s="10"/>
      <c r="BM502" s="10"/>
      <c r="BN502" s="10"/>
      <c r="BO502" s="10"/>
      <c r="BP502" s="10"/>
      <c r="BQ502" s="10"/>
      <c r="BR502" s="10"/>
      <c r="BS502" s="10"/>
    </row>
    <row r="503" spans="1:71" ht="16.5" customHeight="1" x14ac:dyDescent="0.3">
      <c r="A503" s="10"/>
      <c r="B503" s="23">
        <f t="shared" ref="B503:N503" si="96">+B502/(B$457+B$464)</f>
        <v>0</v>
      </c>
      <c r="C503" s="23">
        <f t="shared" si="96"/>
        <v>5.3712540757576449E-2</v>
      </c>
      <c r="D503" s="23">
        <f t="shared" si="96"/>
        <v>6.6880336998355272E-2</v>
      </c>
      <c r="E503" s="23">
        <f t="shared" si="96"/>
        <v>6.5133032939977464E-2</v>
      </c>
      <c r="F503" s="23">
        <f t="shared" si="96"/>
        <v>6.3550365358086114E-2</v>
      </c>
      <c r="G503" s="23">
        <f t="shared" si="96"/>
        <v>7.3310846127840806E-2</v>
      </c>
      <c r="H503" s="23">
        <f t="shared" si="96"/>
        <v>8.4214239781070566E-2</v>
      </c>
      <c r="I503" s="23">
        <f t="shared" si="96"/>
        <v>8.4563196182140782E-2</v>
      </c>
      <c r="J503" s="23">
        <f t="shared" si="96"/>
        <v>9.0018099122369785E-2</v>
      </c>
      <c r="K503" s="23">
        <f t="shared" si="96"/>
        <v>9.5206673273876774E-2</v>
      </c>
      <c r="L503" s="23">
        <f t="shared" si="96"/>
        <v>9.8020331044613995E-2</v>
      </c>
      <c r="M503" s="23">
        <f t="shared" si="96"/>
        <v>0.10938273524038361</v>
      </c>
      <c r="N503" s="23">
        <f t="shared" si="96"/>
        <v>0.10395555282466873</v>
      </c>
      <c r="O503" s="19">
        <f t="shared" si="95"/>
        <v>7.3710767320002313E-2</v>
      </c>
      <c r="P503" s="24" t="s">
        <v>903</v>
      </c>
      <c r="Q503" s="10"/>
      <c r="R503" s="10"/>
      <c r="S503" s="10"/>
      <c r="T503" s="10"/>
      <c r="U503" s="10"/>
      <c r="V503" s="10"/>
      <c r="W503" s="10"/>
      <c r="X503" s="10"/>
      <c r="Y503" s="10"/>
      <c r="Z503" s="10"/>
      <c r="AA503" s="10"/>
      <c r="AB503" s="10"/>
      <c r="AC503" s="10"/>
      <c r="AD503" s="10"/>
      <c r="AE503" s="10"/>
      <c r="AF503" s="10"/>
      <c r="AG503" s="10"/>
      <c r="AH503" s="10"/>
      <c r="AI503" s="10"/>
      <c r="AJ503" s="10"/>
      <c r="AK503" s="10"/>
      <c r="AL503" s="10"/>
      <c r="AM503" s="10"/>
      <c r="AN503" s="10"/>
      <c r="AO503" s="10"/>
      <c r="AP503" s="10"/>
      <c r="AQ503" s="10"/>
      <c r="AR503" s="10"/>
      <c r="AS503" s="10"/>
      <c r="AT503" s="10"/>
      <c r="AU503" s="10"/>
      <c r="AV503" s="10"/>
      <c r="AW503" s="10"/>
      <c r="AX503" s="10"/>
      <c r="AY503" s="10"/>
      <c r="AZ503" s="10"/>
      <c r="BA503" s="10"/>
      <c r="BB503" s="10"/>
      <c r="BC503" s="10"/>
      <c r="BD503" s="10"/>
      <c r="BE503" s="10"/>
      <c r="BF503" s="10"/>
      <c r="BG503" s="10"/>
      <c r="BH503" s="10"/>
      <c r="BI503" s="10"/>
      <c r="BJ503" s="10"/>
      <c r="BK503" s="10"/>
      <c r="BL503" s="10"/>
      <c r="BM503" s="10"/>
      <c r="BN503" s="10"/>
      <c r="BO503" s="10"/>
      <c r="BP503" s="10"/>
      <c r="BQ503" s="10"/>
      <c r="BR503" s="10"/>
      <c r="BS503" s="10"/>
    </row>
    <row r="504" spans="1:71" ht="16.5" customHeight="1" x14ac:dyDescent="0.3">
      <c r="A504" s="120"/>
      <c r="B504" s="32"/>
      <c r="C504" s="23" t="e">
        <f t="shared" ref="C504:N504" si="97">C502/B502-1</f>
        <v>#DIV/0!</v>
      </c>
      <c r="D504" s="23">
        <f t="shared" si="97"/>
        <v>0.35066507426201121</v>
      </c>
      <c r="E504" s="23">
        <f t="shared" si="97"/>
        <v>0.10744626087095877</v>
      </c>
      <c r="F504" s="23">
        <f t="shared" si="97"/>
        <v>9.3473684837861892E-2</v>
      </c>
      <c r="G504" s="23">
        <f t="shared" si="97"/>
        <v>0.16295111448794208</v>
      </c>
      <c r="H504" s="23">
        <f t="shared" si="97"/>
        <v>0.1987296242669514</v>
      </c>
      <c r="I504" s="23">
        <f t="shared" si="97"/>
        <v>4.3488758407169037E-2</v>
      </c>
      <c r="J504" s="23">
        <f t="shared" si="97"/>
        <v>4.3444640553448099E-2</v>
      </c>
      <c r="K504" s="23">
        <f t="shared" si="97"/>
        <v>9.6205396672262911E-2</v>
      </c>
      <c r="L504" s="23">
        <f t="shared" si="97"/>
        <v>0.1098758976883385</v>
      </c>
      <c r="M504" s="23">
        <f t="shared" si="97"/>
        <v>0.18715096622433824</v>
      </c>
      <c r="N504" s="23">
        <f t="shared" si="97"/>
        <v>-0.10184480490370229</v>
      </c>
      <c r="O504" s="29"/>
      <c r="P504" s="24" t="s">
        <v>908</v>
      </c>
      <c r="Q504" s="120"/>
      <c r="R504" s="120"/>
      <c r="S504" s="120"/>
      <c r="T504" s="120"/>
      <c r="U504" s="120"/>
      <c r="V504" s="120"/>
      <c r="W504" s="120"/>
      <c r="X504" s="120"/>
      <c r="Y504" s="120"/>
      <c r="Z504" s="120"/>
      <c r="AA504" s="120"/>
      <c r="AB504" s="120"/>
      <c r="AC504" s="120"/>
      <c r="AD504" s="120"/>
      <c r="AE504" s="120"/>
      <c r="AF504" s="120"/>
      <c r="AG504" s="120"/>
      <c r="AH504" s="120"/>
      <c r="AI504" s="120"/>
      <c r="AJ504" s="120"/>
      <c r="AK504" s="120"/>
      <c r="AL504" s="120"/>
      <c r="AM504" s="120"/>
      <c r="AN504" s="120"/>
      <c r="AO504" s="120"/>
      <c r="AP504" s="120"/>
      <c r="AQ504" s="120"/>
      <c r="AR504" s="120"/>
      <c r="AS504" s="120"/>
      <c r="AT504" s="120"/>
      <c r="AU504" s="120"/>
      <c r="AV504" s="120"/>
      <c r="AW504" s="120"/>
      <c r="AX504" s="120"/>
      <c r="AY504" s="120"/>
      <c r="AZ504" s="120"/>
      <c r="BA504" s="120"/>
      <c r="BB504" s="120"/>
      <c r="BC504" s="120"/>
      <c r="BD504" s="120"/>
      <c r="BE504" s="120"/>
      <c r="BF504" s="120"/>
      <c r="BG504" s="120"/>
      <c r="BH504" s="120"/>
      <c r="BI504" s="120"/>
      <c r="BJ504" s="120"/>
      <c r="BK504" s="120"/>
      <c r="BL504" s="120"/>
      <c r="BM504" s="120"/>
      <c r="BN504" s="120"/>
      <c r="BO504" s="120"/>
      <c r="BP504" s="120"/>
      <c r="BQ504" s="120"/>
      <c r="BR504" s="120"/>
      <c r="BS504" s="120"/>
    </row>
    <row r="505" spans="1:71" ht="16.5" customHeight="1" x14ac:dyDescent="0.3">
      <c r="A505" s="10"/>
      <c r="B505" s="166" t="s">
        <v>1040</v>
      </c>
      <c r="C505" s="158"/>
      <c r="D505" s="158"/>
      <c r="E505" s="158"/>
      <c r="F505" s="158"/>
      <c r="G505" s="158"/>
      <c r="H505" s="158"/>
      <c r="I505" s="158"/>
      <c r="J505" s="158"/>
      <c r="K505" s="158"/>
      <c r="L505" s="158"/>
      <c r="M505" s="158"/>
      <c r="N505" s="159"/>
      <c r="O505" s="19"/>
      <c r="P505" s="12"/>
      <c r="Q505" s="10"/>
      <c r="R505" s="10"/>
      <c r="S505" s="10"/>
      <c r="T505" s="10"/>
      <c r="U505" s="10"/>
      <c r="V505" s="10"/>
      <c r="W505" s="10"/>
      <c r="X505" s="10"/>
      <c r="Y505" s="10"/>
      <c r="Z505" s="10"/>
      <c r="AA505" s="10"/>
      <c r="AB505" s="10"/>
      <c r="AC505" s="10"/>
      <c r="AD505" s="10"/>
      <c r="AE505" s="10"/>
      <c r="AF505" s="10"/>
      <c r="AG505" s="10"/>
      <c r="AH505" s="10"/>
      <c r="AI505" s="10"/>
      <c r="AJ505" s="10"/>
      <c r="AK505" s="10"/>
      <c r="AL505" s="10"/>
      <c r="AM505" s="10"/>
      <c r="AN505" s="10"/>
      <c r="AO505" s="10"/>
      <c r="AP505" s="10"/>
      <c r="AQ505" s="10"/>
      <c r="AR505" s="10"/>
      <c r="AS505" s="10"/>
      <c r="AT505" s="10"/>
      <c r="AU505" s="10"/>
      <c r="AV505" s="10"/>
      <c r="AW505" s="10"/>
      <c r="AX505" s="10"/>
      <c r="AY505" s="10"/>
      <c r="AZ505" s="10"/>
      <c r="BA505" s="10"/>
      <c r="BB505" s="10"/>
      <c r="BC505" s="10"/>
      <c r="BD505" s="10"/>
      <c r="BE505" s="10"/>
      <c r="BF505" s="10"/>
      <c r="BG505" s="10"/>
      <c r="BH505" s="10"/>
      <c r="BI505" s="10"/>
      <c r="BJ505" s="10"/>
      <c r="BK505" s="10"/>
      <c r="BL505" s="10"/>
      <c r="BM505" s="10"/>
      <c r="BN505" s="10"/>
      <c r="BO505" s="10"/>
      <c r="BP505" s="10"/>
      <c r="BQ505" s="10"/>
      <c r="BR505" s="10"/>
      <c r="BS505" s="10"/>
    </row>
    <row r="506" spans="1:71" ht="16.5" customHeight="1" x14ac:dyDescent="0.3">
      <c r="A506" s="10"/>
      <c r="B506" s="28">
        <f t="shared" ref="B506:N509" si="98">IFERROR(VLOOKUP($B$505,$146:$219,MATCH($P506&amp;"/"&amp;B$340,$144:$144,0),FALSE),"")</f>
        <v>2585116</v>
      </c>
      <c r="C506" s="28">
        <f t="shared" si="98"/>
        <v>2415391</v>
      </c>
      <c r="D506" s="28">
        <f t="shared" si="98"/>
        <v>2187492</v>
      </c>
      <c r="E506" s="28">
        <f t="shared" si="98"/>
        <v>2520440</v>
      </c>
      <c r="F506" s="28">
        <f t="shared" si="98"/>
        <v>2556056</v>
      </c>
      <c r="G506" s="28">
        <f t="shared" si="98"/>
        <v>3021654</v>
      </c>
      <c r="H506" s="28">
        <f t="shared" si="98"/>
        <v>4004285</v>
      </c>
      <c r="I506" s="28">
        <f t="shared" si="98"/>
        <v>4676364</v>
      </c>
      <c r="J506" s="28">
        <f t="shared" si="98"/>
        <v>8095211</v>
      </c>
      <c r="K506" s="28">
        <f t="shared" si="98"/>
        <v>5439492</v>
      </c>
      <c r="L506" s="28">
        <f t="shared" si="98"/>
        <v>6335840</v>
      </c>
      <c r="M506" s="28">
        <f t="shared" si="98"/>
        <v>6261857</v>
      </c>
      <c r="N506" s="28">
        <f t="shared" si="98"/>
        <v>6273148</v>
      </c>
      <c r="O506" s="19"/>
      <c r="P506" s="22" t="s">
        <v>899</v>
      </c>
      <c r="Q506" s="10"/>
      <c r="R506" s="10"/>
      <c r="S506" s="10"/>
      <c r="T506" s="10"/>
      <c r="U506" s="10"/>
      <c r="V506" s="10"/>
      <c r="W506" s="10"/>
      <c r="X506" s="10"/>
      <c r="Y506" s="10"/>
      <c r="Z506" s="10"/>
      <c r="AA506" s="10"/>
      <c r="AB506" s="10"/>
      <c r="AC506" s="10"/>
      <c r="AD506" s="10"/>
      <c r="AE506" s="10"/>
      <c r="AF506" s="10"/>
      <c r="AG506" s="10"/>
      <c r="AH506" s="10"/>
      <c r="AI506" s="10"/>
      <c r="AJ506" s="10"/>
      <c r="AK506" s="10"/>
      <c r="AL506" s="10"/>
      <c r="AM506" s="10"/>
      <c r="AN506" s="10"/>
      <c r="AO506" s="10"/>
      <c r="AP506" s="10"/>
      <c r="AQ506" s="10"/>
      <c r="AR506" s="10"/>
      <c r="AS506" s="10"/>
      <c r="AT506" s="10"/>
      <c r="AU506" s="10"/>
      <c r="AV506" s="10"/>
      <c r="AW506" s="10"/>
      <c r="AX506" s="10"/>
      <c r="AY506" s="10"/>
      <c r="AZ506" s="10"/>
      <c r="BA506" s="10"/>
      <c r="BB506" s="10"/>
      <c r="BC506" s="10"/>
      <c r="BD506" s="10"/>
      <c r="BE506" s="10"/>
      <c r="BF506" s="10"/>
      <c r="BG506" s="10"/>
      <c r="BH506" s="10"/>
      <c r="BI506" s="10"/>
      <c r="BJ506" s="10"/>
      <c r="BK506" s="10"/>
      <c r="BL506" s="10"/>
      <c r="BM506" s="10"/>
      <c r="BN506" s="10"/>
      <c r="BO506" s="10"/>
      <c r="BP506" s="10"/>
      <c r="BQ506" s="10"/>
      <c r="BR506" s="10"/>
      <c r="BS506" s="10"/>
    </row>
    <row r="507" spans="1:71" ht="16.5" customHeight="1" x14ac:dyDescent="0.3">
      <c r="A507" s="10"/>
      <c r="B507" s="20">
        <f t="shared" si="98"/>
        <v>2612675</v>
      </c>
      <c r="C507" s="20">
        <f t="shared" si="98"/>
        <v>2386864</v>
      </c>
      <c r="D507" s="20">
        <f t="shared" si="98"/>
        <v>2489916</v>
      </c>
      <c r="E507" s="20">
        <f t="shared" si="98"/>
        <v>2629358</v>
      </c>
      <c r="F507" s="20">
        <f t="shared" si="98"/>
        <v>2940057</v>
      </c>
      <c r="G507" s="20">
        <f t="shared" si="98"/>
        <v>3349081</v>
      </c>
      <c r="H507" s="20">
        <f t="shared" si="98"/>
        <v>5144290</v>
      </c>
      <c r="I507" s="20">
        <f t="shared" si="98"/>
        <v>4875728</v>
      </c>
      <c r="J507" s="20">
        <f t="shared" si="98"/>
        <v>6459537</v>
      </c>
      <c r="K507" s="20">
        <f t="shared" si="98"/>
        <v>6700669</v>
      </c>
      <c r="L507" s="20">
        <f t="shared" si="98"/>
        <v>6197304</v>
      </c>
      <c r="M507" s="20">
        <f t="shared" si="98"/>
        <v>7047515</v>
      </c>
      <c r="N507" s="20">
        <f t="shared" si="98"/>
        <v>6025668</v>
      </c>
      <c r="O507" s="19"/>
      <c r="P507" s="22" t="s">
        <v>900</v>
      </c>
      <c r="Q507" s="10"/>
      <c r="R507" s="10"/>
      <c r="S507" s="10"/>
      <c r="T507" s="10"/>
      <c r="U507" s="10"/>
      <c r="V507" s="10"/>
      <c r="W507" s="10"/>
      <c r="X507" s="10"/>
      <c r="Y507" s="10"/>
      <c r="Z507" s="10"/>
      <c r="AA507" s="10"/>
      <c r="AB507" s="10"/>
      <c r="AC507" s="10"/>
      <c r="AD507" s="10"/>
      <c r="AE507" s="10"/>
      <c r="AF507" s="10"/>
      <c r="AG507" s="10"/>
      <c r="AH507" s="10"/>
      <c r="AI507" s="10"/>
      <c r="AJ507" s="10"/>
      <c r="AK507" s="10"/>
      <c r="AL507" s="10"/>
      <c r="AM507" s="10"/>
      <c r="AN507" s="10"/>
      <c r="AO507" s="10"/>
      <c r="AP507" s="10"/>
      <c r="AQ507" s="10"/>
      <c r="AR507" s="10"/>
      <c r="AS507" s="10"/>
      <c r="AT507" s="10"/>
      <c r="AU507" s="10"/>
      <c r="AV507" s="10"/>
      <c r="AW507" s="10"/>
      <c r="AX507" s="10"/>
      <c r="AY507" s="10"/>
      <c r="AZ507" s="10"/>
      <c r="BA507" s="10"/>
      <c r="BB507" s="10"/>
      <c r="BC507" s="10"/>
      <c r="BD507" s="10"/>
      <c r="BE507" s="10"/>
      <c r="BF507" s="10"/>
      <c r="BG507" s="10"/>
      <c r="BH507" s="10"/>
      <c r="BI507" s="10"/>
      <c r="BJ507" s="10"/>
      <c r="BK507" s="10"/>
      <c r="BL507" s="10"/>
      <c r="BM507" s="10"/>
      <c r="BN507" s="10"/>
      <c r="BO507" s="10"/>
      <c r="BP507" s="10"/>
      <c r="BQ507" s="10"/>
      <c r="BR507" s="10"/>
      <c r="BS507" s="10"/>
    </row>
    <row r="508" spans="1:71" ht="16.5" customHeight="1" x14ac:dyDescent="0.3">
      <c r="A508" s="10"/>
      <c r="B508" s="20">
        <f t="shared" si="98"/>
        <v>2731915</v>
      </c>
      <c r="C508" s="20">
        <f t="shared" si="98"/>
        <v>2339087</v>
      </c>
      <c r="D508" s="20">
        <f t="shared" si="98"/>
        <v>2591365</v>
      </c>
      <c r="E508" s="20">
        <f t="shared" si="98"/>
        <v>2820801</v>
      </c>
      <c r="F508" s="20">
        <f t="shared" si="98"/>
        <v>2845943</v>
      </c>
      <c r="G508" s="20">
        <f t="shared" si="98"/>
        <v>4065955</v>
      </c>
      <c r="H508" s="20">
        <f t="shared" si="98"/>
        <v>4643282</v>
      </c>
      <c r="I508" s="20">
        <f t="shared" si="98"/>
        <v>4896345</v>
      </c>
      <c r="J508" s="20">
        <f t="shared" si="98"/>
        <v>7260348</v>
      </c>
      <c r="K508" s="20">
        <f t="shared" si="98"/>
        <v>6599259</v>
      </c>
      <c r="L508" s="20">
        <f t="shared" si="98"/>
        <v>6794042</v>
      </c>
      <c r="M508" s="20">
        <f t="shared" si="98"/>
        <v>6331314</v>
      </c>
      <c r="N508" s="20">
        <f t="shared" si="98"/>
        <v>6006485</v>
      </c>
      <c r="O508" s="19"/>
      <c r="P508" s="22" t="s">
        <v>901</v>
      </c>
      <c r="Q508" s="10"/>
      <c r="R508" s="10"/>
      <c r="S508" s="10"/>
      <c r="T508" s="10"/>
      <c r="U508" s="10"/>
      <c r="V508" s="10"/>
      <c r="W508" s="10"/>
      <c r="X508" s="10"/>
      <c r="Y508" s="10"/>
      <c r="Z508" s="10"/>
      <c r="AA508" s="10"/>
      <c r="AB508" s="10"/>
      <c r="AC508" s="10"/>
      <c r="AD508" s="10"/>
      <c r="AE508" s="10"/>
      <c r="AF508" s="10"/>
      <c r="AG508" s="10"/>
      <c r="AH508" s="10"/>
      <c r="AI508" s="10"/>
      <c r="AJ508" s="10"/>
      <c r="AK508" s="10"/>
      <c r="AL508" s="10"/>
      <c r="AM508" s="10"/>
      <c r="AN508" s="10"/>
      <c r="AO508" s="10"/>
      <c r="AP508" s="10"/>
      <c r="AQ508" s="10"/>
      <c r="AR508" s="10"/>
      <c r="AS508" s="10"/>
      <c r="AT508" s="10"/>
      <c r="AU508" s="10"/>
      <c r="AV508" s="10"/>
      <c r="AW508" s="10"/>
      <c r="AX508" s="10"/>
      <c r="AY508" s="10"/>
      <c r="AZ508" s="10"/>
      <c r="BA508" s="10"/>
      <c r="BB508" s="10"/>
      <c r="BC508" s="10"/>
      <c r="BD508" s="10"/>
      <c r="BE508" s="10"/>
      <c r="BF508" s="10"/>
      <c r="BG508" s="10"/>
      <c r="BH508" s="10"/>
      <c r="BI508" s="10"/>
      <c r="BJ508" s="10"/>
      <c r="BK508" s="10"/>
      <c r="BL508" s="10"/>
      <c r="BM508" s="10"/>
      <c r="BN508" s="10"/>
      <c r="BO508" s="10"/>
      <c r="BP508" s="10"/>
      <c r="BQ508" s="10"/>
      <c r="BR508" s="10"/>
      <c r="BS508" s="10"/>
    </row>
    <row r="509" spans="1:71" ht="16.5" customHeight="1" x14ac:dyDescent="0.3">
      <c r="A509" s="10"/>
      <c r="B509" s="31">
        <f t="shared" si="98"/>
        <v>3276110</v>
      </c>
      <c r="C509" s="31">
        <f t="shared" si="98"/>
        <v>2994055</v>
      </c>
      <c r="D509" s="31">
        <f t="shared" si="98"/>
        <v>2543302</v>
      </c>
      <c r="E509" s="31">
        <f t="shared" si="98"/>
        <v>3148200.39</v>
      </c>
      <c r="F509" s="31">
        <f t="shared" si="98"/>
        <v>3615802.2170000002</v>
      </c>
      <c r="G509" s="31">
        <f t="shared" si="98"/>
        <v>4439726.5980000002</v>
      </c>
      <c r="H509" s="31">
        <f t="shared" si="98"/>
        <v>5068524.5199999996</v>
      </c>
      <c r="I509" s="31">
        <f t="shared" si="98"/>
        <v>5642948.4699999997</v>
      </c>
      <c r="J509" s="31">
        <f t="shared" si="98"/>
        <v>7960730.8789999997</v>
      </c>
      <c r="K509" s="31">
        <f t="shared" si="98"/>
        <v>6338312.7520000003</v>
      </c>
      <c r="L509" s="31">
        <f t="shared" si="98"/>
        <v>6967657.2199999997</v>
      </c>
      <c r="M509" s="31">
        <f t="shared" si="98"/>
        <v>8099864.0889999997</v>
      </c>
      <c r="N509" s="31" t="str">
        <f t="shared" si="98"/>
        <v/>
      </c>
      <c r="O509" s="19"/>
      <c r="P509" s="22" t="s">
        <v>907</v>
      </c>
      <c r="Q509" s="10"/>
      <c r="R509" s="10"/>
      <c r="S509" s="10"/>
      <c r="T509" s="10"/>
      <c r="U509" s="10"/>
      <c r="V509" s="10"/>
      <c r="W509" s="10"/>
      <c r="X509" s="10"/>
      <c r="Y509" s="10"/>
      <c r="Z509" s="10"/>
      <c r="AA509" s="10"/>
      <c r="AB509" s="10"/>
      <c r="AC509" s="10"/>
      <c r="AD509" s="10"/>
      <c r="AE509" s="10"/>
      <c r="AF509" s="10"/>
      <c r="AG509" s="10"/>
      <c r="AH509" s="10"/>
      <c r="AI509" s="10"/>
      <c r="AJ509" s="10"/>
      <c r="AK509" s="10"/>
      <c r="AL509" s="10"/>
      <c r="AM509" s="10"/>
      <c r="AN509" s="10"/>
      <c r="AO509" s="10"/>
      <c r="AP509" s="10"/>
      <c r="AQ509" s="10"/>
      <c r="AR509" s="10"/>
      <c r="AS509" s="10"/>
      <c r="AT509" s="10"/>
      <c r="AU509" s="10"/>
      <c r="AV509" s="10"/>
      <c r="AW509" s="10"/>
      <c r="AX509" s="10"/>
      <c r="AY509" s="10"/>
      <c r="AZ509" s="10"/>
      <c r="BA509" s="10"/>
      <c r="BB509" s="10"/>
      <c r="BC509" s="10"/>
      <c r="BD509" s="10"/>
      <c r="BE509" s="10"/>
      <c r="BF509" s="10"/>
      <c r="BG509" s="10"/>
      <c r="BH509" s="10"/>
      <c r="BI509" s="10"/>
      <c r="BJ509" s="10"/>
      <c r="BK509" s="10"/>
      <c r="BL509" s="10"/>
      <c r="BM509" s="10"/>
      <c r="BN509" s="10"/>
      <c r="BO509" s="10"/>
      <c r="BP509" s="10"/>
      <c r="BQ509" s="10"/>
      <c r="BR509" s="10"/>
      <c r="BS509" s="10"/>
    </row>
    <row r="510" spans="1:71" ht="16.5" customHeight="1" x14ac:dyDescent="0.3">
      <c r="A510" s="10"/>
      <c r="B510" s="34">
        <f t="shared" ref="B510:M510" si="99">SUM(B506:B509)</f>
        <v>11205816</v>
      </c>
      <c r="C510" s="34">
        <f t="shared" si="99"/>
        <v>10135397</v>
      </c>
      <c r="D510" s="34">
        <f t="shared" si="99"/>
        <v>9812075</v>
      </c>
      <c r="E510" s="34">
        <f t="shared" si="99"/>
        <v>11118799.390000001</v>
      </c>
      <c r="F510" s="34">
        <f t="shared" si="99"/>
        <v>11957858.217</v>
      </c>
      <c r="G510" s="34">
        <f t="shared" si="99"/>
        <v>14876416.598000001</v>
      </c>
      <c r="H510" s="34">
        <f t="shared" si="99"/>
        <v>18860381.52</v>
      </c>
      <c r="I510" s="34">
        <f t="shared" si="99"/>
        <v>20091385.469999999</v>
      </c>
      <c r="J510" s="34">
        <f t="shared" si="99"/>
        <v>29775826.879000001</v>
      </c>
      <c r="K510" s="34">
        <f t="shared" si="99"/>
        <v>25077732.752</v>
      </c>
      <c r="L510" s="34">
        <f t="shared" si="99"/>
        <v>26294843.219999999</v>
      </c>
      <c r="M510" s="34">
        <f t="shared" si="99"/>
        <v>27740550.089000002</v>
      </c>
      <c r="N510" s="34">
        <f>IF(N507="",N506*4,IF(N508="",(N507+N506)*2,IF(N509="",((N508+N507+N506)/3)*4,SUM(N506:N509))))</f>
        <v>24407068</v>
      </c>
      <c r="O510" s="19">
        <f t="shared" ref="O510:O511" si="100">RATE(M$340-C$340,,-C510,M510)</f>
        <v>0.10592946859612057</v>
      </c>
      <c r="P510" s="22" t="s">
        <v>902</v>
      </c>
      <c r="Q510" s="10"/>
      <c r="R510" s="10"/>
      <c r="S510" s="10"/>
      <c r="T510" s="10"/>
      <c r="U510" s="10"/>
      <c r="V510" s="10"/>
      <c r="W510" s="10"/>
      <c r="X510" s="10"/>
      <c r="Y510" s="10"/>
      <c r="Z510" s="10"/>
      <c r="AA510" s="10"/>
      <c r="AB510" s="10"/>
      <c r="AC510" s="10"/>
      <c r="AD510" s="10"/>
      <c r="AE510" s="10"/>
      <c r="AF510" s="10"/>
      <c r="AG510" s="10"/>
      <c r="AH510" s="10"/>
      <c r="AI510" s="10"/>
      <c r="AJ510" s="10"/>
      <c r="AK510" s="10"/>
      <c r="AL510" s="10"/>
      <c r="AM510" s="10"/>
      <c r="AN510" s="10"/>
      <c r="AO510" s="10"/>
      <c r="AP510" s="10"/>
      <c r="AQ510" s="10"/>
      <c r="AR510" s="10"/>
      <c r="AS510" s="10"/>
      <c r="AT510" s="10"/>
      <c r="AU510" s="10"/>
      <c r="AV510" s="10"/>
      <c r="AW510" s="10"/>
      <c r="AX510" s="10"/>
      <c r="AY510" s="10"/>
      <c r="AZ510" s="10"/>
      <c r="BA510" s="10"/>
      <c r="BB510" s="10"/>
      <c r="BC510" s="10"/>
      <c r="BD510" s="10"/>
      <c r="BE510" s="10"/>
      <c r="BF510" s="10"/>
      <c r="BG510" s="10"/>
      <c r="BH510" s="10"/>
      <c r="BI510" s="10"/>
      <c r="BJ510" s="10"/>
      <c r="BK510" s="10"/>
      <c r="BL510" s="10"/>
      <c r="BM510" s="10"/>
      <c r="BN510" s="10"/>
      <c r="BO510" s="10"/>
      <c r="BP510" s="10"/>
      <c r="BQ510" s="10"/>
      <c r="BR510" s="10"/>
      <c r="BS510" s="10"/>
    </row>
    <row r="511" spans="1:71" ht="16.5" customHeight="1" x14ac:dyDescent="0.3">
      <c r="A511" s="10"/>
      <c r="B511" s="35">
        <f t="shared" ref="B511:N511" si="101">+B510/(B$457+B$464)</f>
        <v>9.8817878551838392E-2</v>
      </c>
      <c r="C511" s="23">
        <f t="shared" si="101"/>
        <v>9.8199115240766077E-2</v>
      </c>
      <c r="D511" s="23">
        <f t="shared" si="101"/>
        <v>8.7640078133765786E-2</v>
      </c>
      <c r="E511" s="23">
        <f t="shared" si="101"/>
        <v>8.7333321810530815E-2</v>
      </c>
      <c r="F511" s="23">
        <f t="shared" si="101"/>
        <v>8.3807695445598671E-2</v>
      </c>
      <c r="G511" s="23">
        <f t="shared" si="101"/>
        <v>0.10342310012714719</v>
      </c>
      <c r="H511" s="23">
        <f t="shared" si="101"/>
        <v>0.12565094404371749</v>
      </c>
      <c r="I511" s="23">
        <f t="shared" si="101"/>
        <v>0.12880515671189166</v>
      </c>
      <c r="J511" s="23">
        <f t="shared" si="101"/>
        <v>0.19474496173643455</v>
      </c>
      <c r="K511" s="23">
        <f t="shared" si="101"/>
        <v>0.15824729186531489</v>
      </c>
      <c r="L511" s="23">
        <f t="shared" si="101"/>
        <v>0.15391925647985499</v>
      </c>
      <c r="M511" s="23">
        <f t="shared" si="101"/>
        <v>0.15263850503165335</v>
      </c>
      <c r="N511" s="23">
        <f t="shared" si="101"/>
        <v>0.1421059207743601</v>
      </c>
      <c r="O511" s="19">
        <f t="shared" si="100"/>
        <v>4.5094718269965153E-2</v>
      </c>
      <c r="P511" s="24" t="s">
        <v>903</v>
      </c>
      <c r="Q511" s="10"/>
      <c r="R511" s="10"/>
      <c r="S511" s="10"/>
      <c r="T511" s="10"/>
      <c r="U511" s="10"/>
      <c r="V511" s="10"/>
      <c r="W511" s="10"/>
      <c r="X511" s="10"/>
      <c r="Y511" s="10"/>
      <c r="Z511" s="10"/>
      <c r="AA511" s="10"/>
      <c r="AB511" s="10"/>
      <c r="AC511" s="10"/>
      <c r="AD511" s="10"/>
      <c r="AE511" s="10"/>
      <c r="AF511" s="10"/>
      <c r="AG511" s="10"/>
      <c r="AH511" s="10"/>
      <c r="AI511" s="10"/>
      <c r="AJ511" s="10"/>
      <c r="AK511" s="10"/>
      <c r="AL511" s="10"/>
      <c r="AM511" s="10"/>
      <c r="AN511" s="10"/>
      <c r="AO511" s="10"/>
      <c r="AP511" s="10"/>
      <c r="AQ511" s="10"/>
      <c r="AR511" s="10"/>
      <c r="AS511" s="10"/>
      <c r="AT511" s="10"/>
      <c r="AU511" s="10"/>
      <c r="AV511" s="10"/>
      <c r="AW511" s="10"/>
      <c r="AX511" s="10"/>
      <c r="AY511" s="10"/>
      <c r="AZ511" s="10"/>
      <c r="BA511" s="10"/>
      <c r="BB511" s="10"/>
      <c r="BC511" s="10"/>
      <c r="BD511" s="10"/>
      <c r="BE511" s="10"/>
      <c r="BF511" s="10"/>
      <c r="BG511" s="10"/>
      <c r="BH511" s="10"/>
      <c r="BI511" s="10"/>
      <c r="BJ511" s="10"/>
      <c r="BK511" s="10"/>
      <c r="BL511" s="10"/>
      <c r="BM511" s="10"/>
      <c r="BN511" s="10"/>
      <c r="BO511" s="10"/>
      <c r="BP511" s="10"/>
      <c r="BQ511" s="10"/>
      <c r="BR511" s="10"/>
      <c r="BS511" s="10"/>
    </row>
    <row r="512" spans="1:71" ht="16.5" customHeight="1" x14ac:dyDescent="0.3">
      <c r="A512" s="120"/>
      <c r="B512" s="32"/>
      <c r="C512" s="23">
        <f t="shared" ref="C512:N512" si="102">C510/B510-1</f>
        <v>-9.5523521000166367E-2</v>
      </c>
      <c r="D512" s="23">
        <f t="shared" si="102"/>
        <v>-3.1900279781837848E-2</v>
      </c>
      <c r="E512" s="23">
        <f t="shared" si="102"/>
        <v>0.13317513268090608</v>
      </c>
      <c r="F512" s="23">
        <f t="shared" si="102"/>
        <v>7.5463078122862015E-2</v>
      </c>
      <c r="G512" s="23">
        <f t="shared" si="102"/>
        <v>0.24407032831772546</v>
      </c>
      <c r="H512" s="23">
        <f t="shared" si="102"/>
        <v>0.26780407067489675</v>
      </c>
      <c r="I512" s="23">
        <f t="shared" si="102"/>
        <v>6.5269302675272645E-2</v>
      </c>
      <c r="J512" s="23">
        <f t="shared" si="102"/>
        <v>0.48201959110587911</v>
      </c>
      <c r="K512" s="23">
        <f t="shared" si="102"/>
        <v>-0.15778215483625835</v>
      </c>
      <c r="L512" s="23">
        <f t="shared" si="102"/>
        <v>4.8533512978876869E-2</v>
      </c>
      <c r="M512" s="23">
        <f t="shared" si="102"/>
        <v>5.4980623269143214E-2</v>
      </c>
      <c r="N512" s="23">
        <f t="shared" si="102"/>
        <v>-0.12016640183072047</v>
      </c>
      <c r="O512" s="29"/>
      <c r="P512" s="24" t="s">
        <v>908</v>
      </c>
      <c r="Q512" s="120"/>
      <c r="R512" s="120"/>
      <c r="S512" s="120"/>
      <c r="T512" s="120"/>
      <c r="U512" s="120"/>
      <c r="V512" s="120"/>
      <c r="W512" s="120"/>
      <c r="X512" s="120"/>
      <c r="Y512" s="120"/>
      <c r="Z512" s="120"/>
      <c r="AA512" s="120"/>
      <c r="AB512" s="120"/>
      <c r="AC512" s="120"/>
      <c r="AD512" s="120"/>
      <c r="AE512" s="120"/>
      <c r="AF512" s="120"/>
      <c r="AG512" s="120"/>
      <c r="AH512" s="120"/>
      <c r="AI512" s="120"/>
      <c r="AJ512" s="120"/>
      <c r="AK512" s="120"/>
      <c r="AL512" s="120"/>
      <c r="AM512" s="120"/>
      <c r="AN512" s="120"/>
      <c r="AO512" s="120"/>
      <c r="AP512" s="120"/>
      <c r="AQ512" s="120"/>
      <c r="AR512" s="120"/>
      <c r="AS512" s="120"/>
      <c r="AT512" s="120"/>
      <c r="AU512" s="120"/>
      <c r="AV512" s="120"/>
      <c r="AW512" s="120"/>
      <c r="AX512" s="120"/>
      <c r="AY512" s="120"/>
      <c r="AZ512" s="120"/>
      <c r="BA512" s="120"/>
      <c r="BB512" s="120"/>
      <c r="BC512" s="120"/>
      <c r="BD512" s="120"/>
      <c r="BE512" s="120"/>
      <c r="BF512" s="120"/>
      <c r="BG512" s="120"/>
      <c r="BH512" s="120"/>
      <c r="BI512" s="120"/>
      <c r="BJ512" s="120"/>
      <c r="BK512" s="120"/>
      <c r="BL512" s="120"/>
      <c r="BM512" s="120"/>
      <c r="BN512" s="120"/>
      <c r="BO512" s="120"/>
      <c r="BP512" s="120"/>
      <c r="BQ512" s="120"/>
      <c r="BR512" s="120"/>
      <c r="BS512" s="120"/>
    </row>
    <row r="513" spans="1:71" ht="16.5" customHeight="1" x14ac:dyDescent="0.3">
      <c r="A513" s="10"/>
      <c r="B513" s="167" t="s">
        <v>1052</v>
      </c>
      <c r="C513" s="158"/>
      <c r="D513" s="158"/>
      <c r="E513" s="158"/>
      <c r="F513" s="158"/>
      <c r="G513" s="158"/>
      <c r="H513" s="158"/>
      <c r="I513" s="158"/>
      <c r="J513" s="158"/>
      <c r="K513" s="158"/>
      <c r="L513" s="158"/>
      <c r="M513" s="158"/>
      <c r="N513" s="159"/>
      <c r="O513" s="19"/>
      <c r="P513" s="12"/>
      <c r="Q513" s="10"/>
      <c r="R513" s="10"/>
      <c r="S513" s="10"/>
      <c r="T513" s="10"/>
      <c r="U513" s="10"/>
      <c r="V513" s="10"/>
      <c r="W513" s="10"/>
      <c r="X513" s="10"/>
      <c r="Y513" s="10"/>
      <c r="Z513" s="10"/>
      <c r="AA513" s="10"/>
      <c r="AB513" s="10"/>
      <c r="AC513" s="10"/>
      <c r="AD513" s="10"/>
      <c r="AE513" s="10"/>
      <c r="AF513" s="10"/>
      <c r="AG513" s="10"/>
      <c r="AH513" s="10"/>
      <c r="AI513" s="10"/>
      <c r="AJ513" s="10"/>
      <c r="AK513" s="10"/>
      <c r="AL513" s="10"/>
      <c r="AM513" s="10"/>
      <c r="AN513" s="10"/>
      <c r="AO513" s="10"/>
      <c r="AP513" s="10"/>
      <c r="AQ513" s="10"/>
      <c r="AR513" s="10"/>
      <c r="AS513" s="10"/>
      <c r="AT513" s="10"/>
      <c r="AU513" s="10"/>
      <c r="AV513" s="10"/>
      <c r="AW513" s="10"/>
      <c r="AX513" s="10"/>
      <c r="AY513" s="10"/>
      <c r="AZ513" s="10"/>
      <c r="BA513" s="10"/>
      <c r="BB513" s="10"/>
      <c r="BC513" s="10"/>
      <c r="BD513" s="10"/>
      <c r="BE513" s="10"/>
      <c r="BF513" s="10"/>
      <c r="BG513" s="10"/>
      <c r="BH513" s="10"/>
      <c r="BI513" s="10"/>
      <c r="BJ513" s="10"/>
      <c r="BK513" s="10"/>
      <c r="BL513" s="10"/>
      <c r="BM513" s="10"/>
      <c r="BN513" s="10"/>
      <c r="BO513" s="10"/>
      <c r="BP513" s="10"/>
      <c r="BQ513" s="10"/>
      <c r="BR513" s="10"/>
      <c r="BS513" s="10"/>
    </row>
    <row r="514" spans="1:71" ht="16.5" customHeight="1" x14ac:dyDescent="0.3">
      <c r="A514" s="10"/>
      <c r="B514" s="28">
        <f t="shared" ref="B514:N517" si="103">IFERROR(VLOOKUP($B$513,$146:$219,MATCH($P514&amp;"/"&amp;B$340,$144:$144,0),FALSE),"")</f>
        <v>137109</v>
      </c>
      <c r="C514" s="28">
        <f t="shared" si="103"/>
        <v>16631</v>
      </c>
      <c r="D514" s="28">
        <f t="shared" si="103"/>
        <v>475732</v>
      </c>
      <c r="E514" s="28">
        <f t="shared" si="103"/>
        <v>408732</v>
      </c>
      <c r="F514" s="28">
        <f t="shared" si="103"/>
        <v>14856</v>
      </c>
      <c r="G514" s="28">
        <f t="shared" si="103"/>
        <v>33388</v>
      </c>
      <c r="H514" s="28">
        <f t="shared" si="103"/>
        <v>34770</v>
      </c>
      <c r="I514" s="28">
        <f t="shared" si="103"/>
        <v>-96923</v>
      </c>
      <c r="J514" s="28">
        <f t="shared" si="103"/>
        <v>10636</v>
      </c>
      <c r="K514" s="28">
        <f t="shared" si="103"/>
        <v>-115844</v>
      </c>
      <c r="L514" s="28">
        <f t="shared" si="103"/>
        <v>176792</v>
      </c>
      <c r="M514" s="28">
        <f t="shared" si="103"/>
        <v>-49050</v>
      </c>
      <c r="N514" s="28">
        <f t="shared" si="103"/>
        <v>958259</v>
      </c>
      <c r="O514" s="19"/>
      <c r="P514" s="22" t="s">
        <v>899</v>
      </c>
      <c r="Q514" s="10"/>
      <c r="R514" s="10"/>
      <c r="S514" s="10"/>
      <c r="T514" s="10"/>
      <c r="U514" s="10"/>
      <c r="V514" s="10"/>
      <c r="W514" s="10"/>
      <c r="X514" s="10"/>
      <c r="Y514" s="10"/>
      <c r="Z514" s="10"/>
      <c r="AA514" s="10"/>
      <c r="AB514" s="10"/>
      <c r="AC514" s="10"/>
      <c r="AD514" s="10"/>
      <c r="AE514" s="10"/>
      <c r="AF514" s="10"/>
      <c r="AG514" s="10"/>
      <c r="AH514" s="10"/>
      <c r="AI514" s="10"/>
      <c r="AJ514" s="10"/>
      <c r="AK514" s="10"/>
      <c r="AL514" s="10"/>
      <c r="AM514" s="10"/>
      <c r="AN514" s="10"/>
      <c r="AO514" s="10"/>
      <c r="AP514" s="10"/>
      <c r="AQ514" s="10"/>
      <c r="AR514" s="10"/>
      <c r="AS514" s="10"/>
      <c r="AT514" s="10"/>
      <c r="AU514" s="10"/>
      <c r="AV514" s="10"/>
      <c r="AW514" s="10"/>
      <c r="AX514" s="10"/>
      <c r="AY514" s="10"/>
      <c r="AZ514" s="10"/>
      <c r="BA514" s="10"/>
      <c r="BB514" s="10"/>
      <c r="BC514" s="10"/>
      <c r="BD514" s="10"/>
      <c r="BE514" s="10"/>
      <c r="BF514" s="10"/>
      <c r="BG514" s="10"/>
      <c r="BH514" s="10"/>
      <c r="BI514" s="10"/>
      <c r="BJ514" s="10"/>
      <c r="BK514" s="10"/>
      <c r="BL514" s="10"/>
      <c r="BM514" s="10"/>
      <c r="BN514" s="10"/>
      <c r="BO514" s="10"/>
      <c r="BP514" s="10"/>
      <c r="BQ514" s="10"/>
      <c r="BR514" s="10"/>
      <c r="BS514" s="10"/>
    </row>
    <row r="515" spans="1:71" ht="16.5" customHeight="1" x14ac:dyDescent="0.3">
      <c r="A515" s="10"/>
      <c r="B515" s="20">
        <f t="shared" si="103"/>
        <v>-38584</v>
      </c>
      <c r="C515" s="20">
        <f t="shared" si="103"/>
        <v>16215</v>
      </c>
      <c r="D515" s="20">
        <f t="shared" si="103"/>
        <v>389642</v>
      </c>
      <c r="E515" s="20">
        <f t="shared" si="103"/>
        <v>409502</v>
      </c>
      <c r="F515" s="20">
        <f t="shared" si="103"/>
        <v>55988</v>
      </c>
      <c r="G515" s="20">
        <f t="shared" si="103"/>
        <v>203806</v>
      </c>
      <c r="H515" s="20">
        <f t="shared" si="103"/>
        <v>46876</v>
      </c>
      <c r="I515" s="20">
        <f t="shared" si="103"/>
        <v>29591</v>
      </c>
      <c r="J515" s="20">
        <f t="shared" si="103"/>
        <v>34878</v>
      </c>
      <c r="K515" s="20">
        <f t="shared" si="103"/>
        <v>36002</v>
      </c>
      <c r="L515" s="20">
        <f t="shared" si="103"/>
        <v>-50283</v>
      </c>
      <c r="M515" s="20">
        <f t="shared" si="103"/>
        <v>-205267</v>
      </c>
      <c r="N515" s="20">
        <f t="shared" si="103"/>
        <v>389762</v>
      </c>
      <c r="O515" s="19"/>
      <c r="P515" s="22" t="s">
        <v>900</v>
      </c>
      <c r="Q515" s="10"/>
      <c r="R515" s="10"/>
      <c r="S515" s="10"/>
      <c r="T515" s="10"/>
      <c r="U515" s="10"/>
      <c r="V515" s="10"/>
      <c r="W515" s="10"/>
      <c r="X515" s="10"/>
      <c r="Y515" s="10"/>
      <c r="Z515" s="10"/>
      <c r="AA515" s="10"/>
      <c r="AB515" s="10"/>
      <c r="AC515" s="10"/>
      <c r="AD515" s="10"/>
      <c r="AE515" s="10"/>
      <c r="AF515" s="10"/>
      <c r="AG515" s="10"/>
      <c r="AH515" s="10"/>
      <c r="AI515" s="10"/>
      <c r="AJ515" s="10"/>
      <c r="AK515" s="10"/>
      <c r="AL515" s="10"/>
      <c r="AM515" s="10"/>
      <c r="AN515" s="10"/>
      <c r="AO515" s="10"/>
      <c r="AP515" s="10"/>
      <c r="AQ515" s="10"/>
      <c r="AR515" s="10"/>
      <c r="AS515" s="10"/>
      <c r="AT515" s="10"/>
      <c r="AU515" s="10"/>
      <c r="AV515" s="10"/>
      <c r="AW515" s="10"/>
      <c r="AX515" s="10"/>
      <c r="AY515" s="10"/>
      <c r="AZ515" s="10"/>
      <c r="BA515" s="10"/>
      <c r="BB515" s="10"/>
      <c r="BC515" s="10"/>
      <c r="BD515" s="10"/>
      <c r="BE515" s="10"/>
      <c r="BF515" s="10"/>
      <c r="BG515" s="10"/>
      <c r="BH515" s="10"/>
      <c r="BI515" s="10"/>
      <c r="BJ515" s="10"/>
      <c r="BK515" s="10"/>
      <c r="BL515" s="10"/>
      <c r="BM515" s="10"/>
      <c r="BN515" s="10"/>
      <c r="BO515" s="10"/>
      <c r="BP515" s="10"/>
      <c r="BQ515" s="10"/>
      <c r="BR515" s="10"/>
      <c r="BS515" s="10"/>
    </row>
    <row r="516" spans="1:71" ht="16.5" customHeight="1" x14ac:dyDescent="0.3">
      <c r="A516" s="10"/>
      <c r="B516" s="20">
        <f t="shared" si="103"/>
        <v>26269</v>
      </c>
      <c r="C516" s="20">
        <f t="shared" si="103"/>
        <v>16292</v>
      </c>
      <c r="D516" s="20">
        <f t="shared" si="103"/>
        <v>413449</v>
      </c>
      <c r="E516" s="20">
        <f t="shared" si="103"/>
        <v>415880</v>
      </c>
      <c r="F516" s="20">
        <f t="shared" si="103"/>
        <v>38955</v>
      </c>
      <c r="G516" s="20">
        <f t="shared" si="103"/>
        <v>70907</v>
      </c>
      <c r="H516" s="20">
        <f t="shared" si="103"/>
        <v>-77569</v>
      </c>
      <c r="I516" s="20">
        <f t="shared" si="103"/>
        <v>170443</v>
      </c>
      <c r="J516" s="20">
        <f t="shared" si="103"/>
        <v>-28422</v>
      </c>
      <c r="K516" s="20">
        <f t="shared" si="103"/>
        <v>-4808</v>
      </c>
      <c r="L516" s="20">
        <f t="shared" si="103"/>
        <v>28816</v>
      </c>
      <c r="M516" s="20">
        <f t="shared" si="103"/>
        <v>73571</v>
      </c>
      <c r="N516" s="20">
        <f t="shared" si="103"/>
        <v>403986</v>
      </c>
      <c r="O516" s="19"/>
      <c r="P516" s="22" t="s">
        <v>901</v>
      </c>
      <c r="Q516" s="10"/>
      <c r="R516" s="10"/>
      <c r="S516" s="10"/>
      <c r="T516" s="10"/>
      <c r="U516" s="10"/>
      <c r="V516" s="10"/>
      <c r="W516" s="10"/>
      <c r="X516" s="10"/>
      <c r="Y516" s="10"/>
      <c r="Z516" s="10"/>
      <c r="AA516" s="10"/>
      <c r="AB516" s="10"/>
      <c r="AC516" s="10"/>
      <c r="AD516" s="10"/>
      <c r="AE516" s="10"/>
      <c r="AF516" s="10"/>
      <c r="AG516" s="10"/>
      <c r="AH516" s="10"/>
      <c r="AI516" s="10"/>
      <c r="AJ516" s="10"/>
      <c r="AK516" s="10"/>
      <c r="AL516" s="10"/>
      <c r="AM516" s="10"/>
      <c r="AN516" s="10"/>
      <c r="AO516" s="10"/>
      <c r="AP516" s="10"/>
      <c r="AQ516" s="10"/>
      <c r="AR516" s="10"/>
      <c r="AS516" s="10"/>
      <c r="AT516" s="10"/>
      <c r="AU516" s="10"/>
      <c r="AV516" s="10"/>
      <c r="AW516" s="10"/>
      <c r="AX516" s="10"/>
      <c r="AY516" s="10"/>
      <c r="AZ516" s="10"/>
      <c r="BA516" s="10"/>
      <c r="BB516" s="10"/>
      <c r="BC516" s="10"/>
      <c r="BD516" s="10"/>
      <c r="BE516" s="10"/>
      <c r="BF516" s="10"/>
      <c r="BG516" s="10"/>
      <c r="BH516" s="10"/>
      <c r="BI516" s="10"/>
      <c r="BJ516" s="10"/>
      <c r="BK516" s="10"/>
      <c r="BL516" s="10"/>
      <c r="BM516" s="10"/>
      <c r="BN516" s="10"/>
      <c r="BO516" s="10"/>
      <c r="BP516" s="10"/>
      <c r="BQ516" s="10"/>
      <c r="BR516" s="10"/>
      <c r="BS516" s="10"/>
    </row>
    <row r="517" spans="1:71" ht="16.5" customHeight="1" x14ac:dyDescent="0.3">
      <c r="A517" s="10"/>
      <c r="B517" s="31">
        <f t="shared" si="103"/>
        <v>3516609</v>
      </c>
      <c r="C517" s="31">
        <f t="shared" si="103"/>
        <v>163032.75</v>
      </c>
      <c r="D517" s="31">
        <f t="shared" si="103"/>
        <v>396511</v>
      </c>
      <c r="E517" s="31">
        <f t="shared" si="103"/>
        <v>366729.62</v>
      </c>
      <c r="F517" s="31">
        <f t="shared" si="103"/>
        <v>14826.446749999999</v>
      </c>
      <c r="G517" s="31">
        <f t="shared" si="103"/>
        <v>259223.666</v>
      </c>
      <c r="H517" s="31">
        <f t="shared" si="103"/>
        <v>75277.648000000001</v>
      </c>
      <c r="I517" s="31">
        <f t="shared" si="103"/>
        <v>-155193.58899999998</v>
      </c>
      <c r="J517" s="31">
        <f t="shared" si="103"/>
        <v>34530.347000000002</v>
      </c>
      <c r="K517" s="31">
        <f t="shared" si="103"/>
        <v>2459.6409999999996</v>
      </c>
      <c r="L517" s="31">
        <f t="shared" si="103"/>
        <v>32593.14</v>
      </c>
      <c r="M517" s="31">
        <f t="shared" si="103"/>
        <v>16700.834999999999</v>
      </c>
      <c r="N517" s="31" t="str">
        <f t="shared" si="103"/>
        <v/>
      </c>
      <c r="O517" s="19"/>
      <c r="P517" s="22" t="s">
        <v>907</v>
      </c>
      <c r="Q517" s="10"/>
      <c r="R517" s="10"/>
      <c r="S517" s="10"/>
      <c r="T517" s="10"/>
      <c r="U517" s="10"/>
      <c r="V517" s="10"/>
      <c r="W517" s="10"/>
      <c r="X517" s="10"/>
      <c r="Y517" s="10"/>
      <c r="Z517" s="10"/>
      <c r="AA517" s="10"/>
      <c r="AB517" s="10"/>
      <c r="AC517" s="10"/>
      <c r="AD517" s="10"/>
      <c r="AE517" s="10"/>
      <c r="AF517" s="10"/>
      <c r="AG517" s="10"/>
      <c r="AH517" s="10"/>
      <c r="AI517" s="10"/>
      <c r="AJ517" s="10"/>
      <c r="AK517" s="10"/>
      <c r="AL517" s="10"/>
      <c r="AM517" s="10"/>
      <c r="AN517" s="10"/>
      <c r="AO517" s="10"/>
      <c r="AP517" s="10"/>
      <c r="AQ517" s="10"/>
      <c r="AR517" s="10"/>
      <c r="AS517" s="10"/>
      <c r="AT517" s="10"/>
      <c r="AU517" s="10"/>
      <c r="AV517" s="10"/>
      <c r="AW517" s="10"/>
      <c r="AX517" s="10"/>
      <c r="AY517" s="10"/>
      <c r="AZ517" s="10"/>
      <c r="BA517" s="10"/>
      <c r="BB517" s="10"/>
      <c r="BC517" s="10"/>
      <c r="BD517" s="10"/>
      <c r="BE517" s="10"/>
      <c r="BF517" s="10"/>
      <c r="BG517" s="10"/>
      <c r="BH517" s="10"/>
      <c r="BI517" s="10"/>
      <c r="BJ517" s="10"/>
      <c r="BK517" s="10"/>
      <c r="BL517" s="10"/>
      <c r="BM517" s="10"/>
      <c r="BN517" s="10"/>
      <c r="BO517" s="10"/>
      <c r="BP517" s="10"/>
      <c r="BQ517" s="10"/>
      <c r="BR517" s="10"/>
      <c r="BS517" s="10"/>
    </row>
    <row r="518" spans="1:71" ht="16.5" customHeight="1" x14ac:dyDescent="0.3">
      <c r="A518" s="10"/>
      <c r="B518" s="31">
        <f t="shared" ref="B518:M518" si="104">SUM(B514:B517)</f>
        <v>3641403</v>
      </c>
      <c r="C518" s="31">
        <f t="shared" si="104"/>
        <v>212170.75</v>
      </c>
      <c r="D518" s="31">
        <f t="shared" si="104"/>
        <v>1675334</v>
      </c>
      <c r="E518" s="31">
        <f t="shared" si="104"/>
        <v>1600843.62</v>
      </c>
      <c r="F518" s="31">
        <f t="shared" si="104"/>
        <v>124625.44675</v>
      </c>
      <c r="G518" s="31">
        <f t="shared" si="104"/>
        <v>567324.66599999997</v>
      </c>
      <c r="H518" s="31">
        <f t="shared" si="104"/>
        <v>79354.648000000001</v>
      </c>
      <c r="I518" s="31">
        <f t="shared" si="104"/>
        <v>-52082.588999999978</v>
      </c>
      <c r="J518" s="31">
        <f t="shared" si="104"/>
        <v>51622.347000000002</v>
      </c>
      <c r="K518" s="31">
        <f t="shared" si="104"/>
        <v>-82190.358999999997</v>
      </c>
      <c r="L518" s="31">
        <f t="shared" si="104"/>
        <v>187918.14</v>
      </c>
      <c r="M518" s="31">
        <f t="shared" si="104"/>
        <v>-164045.16500000001</v>
      </c>
      <c r="N518" s="31">
        <f>IF(N515="",N514*4,IF(N516="",(N515+N514)*2,IF(N517="",((N516+N515+N514)/3)*4,SUM(N514:N517))))</f>
        <v>2336009.3333333335</v>
      </c>
      <c r="O518" s="19" t="e">
        <f t="shared" ref="O518:O519" si="105">RATE(M$340-C$340,,-C518,M518)</f>
        <v>#NUM!</v>
      </c>
      <c r="P518" s="22" t="s">
        <v>902</v>
      </c>
      <c r="Q518" s="10"/>
      <c r="R518" s="10"/>
      <c r="S518" s="10"/>
      <c r="T518" s="10"/>
      <c r="U518" s="10"/>
      <c r="V518" s="10"/>
      <c r="W518" s="10"/>
      <c r="X518" s="10"/>
      <c r="Y518" s="10"/>
      <c r="Z518" s="10"/>
      <c r="AA518" s="10"/>
      <c r="AB518" s="10"/>
      <c r="AC518" s="10"/>
      <c r="AD518" s="10"/>
      <c r="AE518" s="10"/>
      <c r="AF518" s="10"/>
      <c r="AG518" s="10"/>
      <c r="AH518" s="10"/>
      <c r="AI518" s="10"/>
      <c r="AJ518" s="10"/>
      <c r="AK518" s="10"/>
      <c r="AL518" s="10"/>
      <c r="AM518" s="10"/>
      <c r="AN518" s="10"/>
      <c r="AO518" s="10"/>
      <c r="AP518" s="10"/>
      <c r="AQ518" s="10"/>
      <c r="AR518" s="10"/>
      <c r="AS518" s="10"/>
      <c r="AT518" s="10"/>
      <c r="AU518" s="10"/>
      <c r="AV518" s="10"/>
      <c r="AW518" s="10"/>
      <c r="AX518" s="10"/>
      <c r="AY518" s="10"/>
      <c r="AZ518" s="10"/>
      <c r="BA518" s="10"/>
      <c r="BB518" s="10"/>
      <c r="BC518" s="10"/>
      <c r="BD518" s="10"/>
      <c r="BE518" s="10"/>
      <c r="BF518" s="10"/>
      <c r="BG518" s="10"/>
      <c r="BH518" s="10"/>
      <c r="BI518" s="10"/>
      <c r="BJ518" s="10"/>
      <c r="BK518" s="10"/>
      <c r="BL518" s="10"/>
      <c r="BM518" s="10"/>
      <c r="BN518" s="10"/>
      <c r="BO518" s="10"/>
      <c r="BP518" s="10"/>
      <c r="BQ518" s="10"/>
      <c r="BR518" s="10"/>
      <c r="BS518" s="10"/>
    </row>
    <row r="519" spans="1:71" ht="16.5" customHeight="1" x14ac:dyDescent="0.3">
      <c r="A519" s="10"/>
      <c r="B519" s="35">
        <f t="shared" ref="B519:N519" si="106">+B518/(B$457+B$464)</f>
        <v>3.2111514182661928E-2</v>
      </c>
      <c r="C519" s="36">
        <f t="shared" si="106"/>
        <v>2.0556649068575973E-3</v>
      </c>
      <c r="D519" s="36">
        <f t="shared" si="106"/>
        <v>1.4963848386824843E-2</v>
      </c>
      <c r="E519" s="36">
        <f t="shared" si="106"/>
        <v>1.2573928724672773E-2</v>
      </c>
      <c r="F519" s="36">
        <f t="shared" si="106"/>
        <v>8.7344834638924333E-4</v>
      </c>
      <c r="G519" s="36">
        <f t="shared" si="106"/>
        <v>3.9441269575770403E-3</v>
      </c>
      <c r="H519" s="36">
        <f t="shared" si="106"/>
        <v>5.2867363392853023E-4</v>
      </c>
      <c r="I519" s="36">
        <f t="shared" si="106"/>
        <v>-3.3389962320533003E-4</v>
      </c>
      <c r="J519" s="36">
        <f t="shared" si="106"/>
        <v>3.3762931360774946E-4</v>
      </c>
      <c r="K519" s="36">
        <f t="shared" si="106"/>
        <v>-5.1864344587334047E-4</v>
      </c>
      <c r="L519" s="36">
        <f t="shared" si="106"/>
        <v>1.0999959248997303E-3</v>
      </c>
      <c r="M519" s="36">
        <f t="shared" si="106"/>
        <v>-9.0263562412916604E-4</v>
      </c>
      <c r="N519" s="37">
        <f t="shared" si="106"/>
        <v>1.3601009234326403E-2</v>
      </c>
      <c r="O519" s="19" t="e">
        <f t="shared" si="105"/>
        <v>#NUM!</v>
      </c>
      <c r="P519" s="24" t="s">
        <v>903</v>
      </c>
      <c r="Q519" s="10"/>
      <c r="R519" s="10"/>
      <c r="S519" s="10"/>
      <c r="T519" s="10"/>
      <c r="U519" s="10"/>
      <c r="V519" s="10"/>
      <c r="W519" s="10"/>
      <c r="X519" s="10"/>
      <c r="Y519" s="10"/>
      <c r="Z519" s="10"/>
      <c r="AA519" s="10"/>
      <c r="AB519" s="10"/>
      <c r="AC519" s="10"/>
      <c r="AD519" s="10"/>
      <c r="AE519" s="10"/>
      <c r="AF519" s="10"/>
      <c r="AG519" s="10"/>
      <c r="AH519" s="10"/>
      <c r="AI519" s="10"/>
      <c r="AJ519" s="10"/>
      <c r="AK519" s="10"/>
      <c r="AL519" s="10"/>
      <c r="AM519" s="10"/>
      <c r="AN519" s="10"/>
      <c r="AO519" s="10"/>
      <c r="AP519" s="10"/>
      <c r="AQ519" s="10"/>
      <c r="AR519" s="10"/>
      <c r="AS519" s="10"/>
      <c r="AT519" s="10"/>
      <c r="AU519" s="10"/>
      <c r="AV519" s="10"/>
      <c r="AW519" s="10"/>
      <c r="AX519" s="10"/>
      <c r="AY519" s="10"/>
      <c r="AZ519" s="10"/>
      <c r="BA519" s="10"/>
      <c r="BB519" s="10"/>
      <c r="BC519" s="10"/>
      <c r="BD519" s="10"/>
      <c r="BE519" s="10"/>
      <c r="BF519" s="10"/>
      <c r="BG519" s="10"/>
      <c r="BH519" s="10"/>
      <c r="BI519" s="10"/>
      <c r="BJ519" s="10"/>
      <c r="BK519" s="10"/>
      <c r="BL519" s="10"/>
      <c r="BM519" s="10"/>
      <c r="BN519" s="10"/>
      <c r="BO519" s="10"/>
      <c r="BP519" s="10"/>
      <c r="BQ519" s="10"/>
      <c r="BR519" s="10"/>
      <c r="BS519" s="10"/>
    </row>
    <row r="520" spans="1:71" ht="16.5" customHeight="1" x14ac:dyDescent="0.3">
      <c r="A520" s="10"/>
      <c r="B520" s="169" t="s">
        <v>913</v>
      </c>
      <c r="C520" s="158"/>
      <c r="D520" s="158"/>
      <c r="E520" s="158"/>
      <c r="F520" s="158"/>
      <c r="G520" s="158"/>
      <c r="H520" s="158"/>
      <c r="I520" s="158"/>
      <c r="J520" s="158"/>
      <c r="K520" s="158"/>
      <c r="L520" s="158"/>
      <c r="M520" s="158"/>
      <c r="N520" s="159"/>
      <c r="O520" s="19"/>
      <c r="P520" s="12"/>
      <c r="Q520" s="10"/>
      <c r="R520" s="10"/>
      <c r="S520" s="10"/>
      <c r="T520" s="10"/>
      <c r="U520" s="10"/>
      <c r="V520" s="10"/>
      <c r="W520" s="10"/>
      <c r="X520" s="10"/>
      <c r="Y520" s="10"/>
      <c r="Z520" s="10"/>
      <c r="AA520" s="10"/>
      <c r="AB520" s="10"/>
      <c r="AC520" s="10"/>
      <c r="AD520" s="10"/>
      <c r="AE520" s="10"/>
      <c r="AF520" s="10"/>
      <c r="AG520" s="10"/>
      <c r="AH520" s="10"/>
      <c r="AI520" s="10"/>
      <c r="AJ520" s="10"/>
      <c r="AK520" s="10"/>
      <c r="AL520" s="10"/>
      <c r="AM520" s="10"/>
      <c r="AN520" s="10"/>
      <c r="AO520" s="10"/>
      <c r="AP520" s="10"/>
      <c r="AQ520" s="10"/>
      <c r="AR520" s="10"/>
      <c r="AS520" s="10"/>
      <c r="AT520" s="10"/>
      <c r="AU520" s="10"/>
      <c r="AV520" s="10"/>
      <c r="AW520" s="10"/>
      <c r="AX520" s="10"/>
      <c r="AY520" s="10"/>
      <c r="AZ520" s="10"/>
      <c r="BA520" s="10"/>
      <c r="BB520" s="10"/>
      <c r="BC520" s="10"/>
      <c r="BD520" s="10"/>
      <c r="BE520" s="10"/>
      <c r="BF520" s="10"/>
      <c r="BG520" s="10"/>
      <c r="BH520" s="10"/>
      <c r="BI520" s="10"/>
      <c r="BJ520" s="10"/>
      <c r="BK520" s="10"/>
      <c r="BL520" s="10"/>
      <c r="BM520" s="10"/>
      <c r="BN520" s="10"/>
      <c r="BO520" s="10"/>
      <c r="BP520" s="10"/>
      <c r="BQ520" s="10"/>
      <c r="BR520" s="10"/>
      <c r="BS520" s="10"/>
    </row>
    <row r="521" spans="1:71" ht="16.5" customHeight="1" x14ac:dyDescent="0.3">
      <c r="A521" s="10"/>
      <c r="B521" s="28">
        <f t="shared" ref="B521:N525" si="107">IFERROR(B481+B460-B506-B514,"")</f>
        <v>7718569</v>
      </c>
      <c r="C521" s="28">
        <f t="shared" si="107"/>
        <v>7037109</v>
      </c>
      <c r="D521" s="28">
        <f t="shared" si="107"/>
        <v>7686037</v>
      </c>
      <c r="E521" s="28">
        <f t="shared" si="107"/>
        <v>9608624</v>
      </c>
      <c r="F521" s="28">
        <f t="shared" si="107"/>
        <v>11949337</v>
      </c>
      <c r="G521" s="28">
        <f t="shared" si="107"/>
        <v>12723515</v>
      </c>
      <c r="H521" s="28">
        <f t="shared" si="107"/>
        <v>12145217</v>
      </c>
      <c r="I521" s="28">
        <f t="shared" si="107"/>
        <v>12725252</v>
      </c>
      <c r="J521" s="28">
        <f t="shared" si="107"/>
        <v>9571192</v>
      </c>
      <c r="K521" s="28">
        <f t="shared" si="107"/>
        <v>10649829</v>
      </c>
      <c r="L521" s="28">
        <f t="shared" si="107"/>
        <v>11010534</v>
      </c>
      <c r="M521" s="28">
        <f t="shared" si="107"/>
        <v>10327890</v>
      </c>
      <c r="N521" s="28">
        <f t="shared" si="107"/>
        <v>9571603</v>
      </c>
      <c r="O521" s="19"/>
      <c r="P521" s="22" t="s">
        <v>899</v>
      </c>
      <c r="Q521" s="10"/>
      <c r="R521" s="10"/>
      <c r="S521" s="10"/>
      <c r="T521" s="10"/>
      <c r="U521" s="10"/>
      <c r="V521" s="10"/>
      <c r="W521" s="10"/>
      <c r="X521" s="10"/>
      <c r="Y521" s="10"/>
      <c r="Z521" s="10"/>
      <c r="AA521" s="10"/>
      <c r="AB521" s="10"/>
      <c r="AC521" s="10"/>
      <c r="AD521" s="10"/>
      <c r="AE521" s="10"/>
      <c r="AF521" s="10"/>
      <c r="AG521" s="10"/>
      <c r="AH521" s="10"/>
      <c r="AI521" s="10"/>
      <c r="AJ521" s="10"/>
      <c r="AK521" s="10"/>
      <c r="AL521" s="10"/>
      <c r="AM521" s="10"/>
      <c r="AN521" s="10"/>
      <c r="AO521" s="10"/>
      <c r="AP521" s="10"/>
      <c r="AQ521" s="10"/>
      <c r="AR521" s="10"/>
      <c r="AS521" s="10"/>
      <c r="AT521" s="10"/>
      <c r="AU521" s="10"/>
      <c r="AV521" s="10"/>
      <c r="AW521" s="10"/>
      <c r="AX521" s="10"/>
      <c r="AY521" s="10"/>
      <c r="AZ521" s="10"/>
      <c r="BA521" s="10"/>
      <c r="BB521" s="10"/>
      <c r="BC521" s="10"/>
      <c r="BD521" s="10"/>
      <c r="BE521" s="10"/>
      <c r="BF521" s="10"/>
      <c r="BG521" s="10"/>
      <c r="BH521" s="10"/>
      <c r="BI521" s="10"/>
      <c r="BJ521" s="10"/>
      <c r="BK521" s="10"/>
      <c r="BL521" s="10"/>
      <c r="BM521" s="10"/>
      <c r="BN521" s="10"/>
      <c r="BO521" s="10"/>
      <c r="BP521" s="10"/>
      <c r="BQ521" s="10"/>
      <c r="BR521" s="10"/>
      <c r="BS521" s="10"/>
    </row>
    <row r="522" spans="1:71" ht="16.5" customHeight="1" x14ac:dyDescent="0.3">
      <c r="A522" s="10"/>
      <c r="B522" s="20">
        <f t="shared" si="107"/>
        <v>9350733</v>
      </c>
      <c r="C522" s="20">
        <f t="shared" si="107"/>
        <v>6504402</v>
      </c>
      <c r="D522" s="20">
        <f t="shared" si="107"/>
        <v>7567919</v>
      </c>
      <c r="E522" s="20">
        <f t="shared" si="107"/>
        <v>9350339</v>
      </c>
      <c r="F522" s="20">
        <f t="shared" si="107"/>
        <v>11637455</v>
      </c>
      <c r="G522" s="20">
        <f t="shared" si="107"/>
        <v>11783368</v>
      </c>
      <c r="H522" s="20">
        <f t="shared" si="107"/>
        <v>11066394</v>
      </c>
      <c r="I522" s="20">
        <f t="shared" si="107"/>
        <v>12822036</v>
      </c>
      <c r="J522" s="20">
        <f t="shared" si="107"/>
        <v>12891385</v>
      </c>
      <c r="K522" s="20">
        <f t="shared" si="107"/>
        <v>9979218</v>
      </c>
      <c r="L522" s="20">
        <f t="shared" si="107"/>
        <v>10937230</v>
      </c>
      <c r="M522" s="20">
        <f t="shared" si="107"/>
        <v>10521797</v>
      </c>
      <c r="N522" s="20">
        <f t="shared" si="107"/>
        <v>9956980</v>
      </c>
      <c r="O522" s="19"/>
      <c r="P522" s="22" t="s">
        <v>900</v>
      </c>
      <c r="Q522" s="10"/>
      <c r="R522" s="10"/>
      <c r="S522" s="10"/>
      <c r="T522" s="10"/>
      <c r="U522" s="10"/>
      <c r="V522" s="10"/>
      <c r="W522" s="10"/>
      <c r="X522" s="10"/>
      <c r="Y522" s="10"/>
      <c r="Z522" s="10"/>
      <c r="AA522" s="10"/>
      <c r="AB522" s="10"/>
      <c r="AC522" s="10"/>
      <c r="AD522" s="10"/>
      <c r="AE522" s="10"/>
      <c r="AF522" s="10"/>
      <c r="AG522" s="10"/>
      <c r="AH522" s="10"/>
      <c r="AI522" s="10"/>
      <c r="AJ522" s="10"/>
      <c r="AK522" s="10"/>
      <c r="AL522" s="10"/>
      <c r="AM522" s="10"/>
      <c r="AN522" s="10"/>
      <c r="AO522" s="10"/>
      <c r="AP522" s="10"/>
      <c r="AQ522" s="10"/>
      <c r="AR522" s="10"/>
      <c r="AS522" s="10"/>
      <c r="AT522" s="10"/>
      <c r="AU522" s="10"/>
      <c r="AV522" s="10"/>
      <c r="AW522" s="10"/>
      <c r="AX522" s="10"/>
      <c r="AY522" s="10"/>
      <c r="AZ522" s="10"/>
      <c r="BA522" s="10"/>
      <c r="BB522" s="10"/>
      <c r="BC522" s="10"/>
      <c r="BD522" s="10"/>
      <c r="BE522" s="10"/>
      <c r="BF522" s="10"/>
      <c r="BG522" s="10"/>
      <c r="BH522" s="10"/>
      <c r="BI522" s="10"/>
      <c r="BJ522" s="10"/>
      <c r="BK522" s="10"/>
      <c r="BL522" s="10"/>
      <c r="BM522" s="10"/>
      <c r="BN522" s="10"/>
      <c r="BO522" s="10"/>
      <c r="BP522" s="10"/>
      <c r="BQ522" s="10"/>
      <c r="BR522" s="10"/>
      <c r="BS522" s="10"/>
    </row>
    <row r="523" spans="1:71" ht="16.5" customHeight="1" x14ac:dyDescent="0.3">
      <c r="A523" s="10"/>
      <c r="B523" s="20">
        <f t="shared" si="107"/>
        <v>6885638</v>
      </c>
      <c r="C523" s="20">
        <f t="shared" si="107"/>
        <v>6464015</v>
      </c>
      <c r="D523" s="20">
        <f t="shared" si="107"/>
        <v>7607965</v>
      </c>
      <c r="E523" s="20">
        <f t="shared" si="107"/>
        <v>9490626</v>
      </c>
      <c r="F523" s="20">
        <f t="shared" si="107"/>
        <v>11703142</v>
      </c>
      <c r="G523" s="20">
        <f t="shared" si="107"/>
        <v>10997973</v>
      </c>
      <c r="H523" s="20">
        <f t="shared" si="107"/>
        <v>11732132</v>
      </c>
      <c r="I523" s="20">
        <f t="shared" si="107"/>
        <v>11575368</v>
      </c>
      <c r="J523" s="20">
        <f t="shared" si="107"/>
        <v>9227765</v>
      </c>
      <c r="K523" s="20">
        <f t="shared" si="107"/>
        <v>10025032</v>
      </c>
      <c r="L523" s="20">
        <f t="shared" si="107"/>
        <v>9456681</v>
      </c>
      <c r="M523" s="20">
        <f t="shared" si="107"/>
        <v>11854480</v>
      </c>
      <c r="N523" s="20">
        <f t="shared" si="107"/>
        <v>9176750</v>
      </c>
      <c r="O523" s="19"/>
      <c r="P523" s="22" t="s">
        <v>901</v>
      </c>
      <c r="Q523" s="10"/>
      <c r="R523" s="10"/>
      <c r="S523" s="10"/>
      <c r="T523" s="10"/>
      <c r="U523" s="10"/>
      <c r="V523" s="10"/>
      <c r="W523" s="10"/>
      <c r="X523" s="10"/>
      <c r="Y523" s="10"/>
      <c r="Z523" s="10"/>
      <c r="AA523" s="10"/>
      <c r="AB523" s="10"/>
      <c r="AC523" s="10"/>
      <c r="AD523" s="10"/>
      <c r="AE523" s="10"/>
      <c r="AF523" s="10"/>
      <c r="AG523" s="10"/>
      <c r="AH523" s="10"/>
      <c r="AI523" s="10"/>
      <c r="AJ523" s="10"/>
      <c r="AK523" s="10"/>
      <c r="AL523" s="10"/>
      <c r="AM523" s="10"/>
      <c r="AN523" s="10"/>
      <c r="AO523" s="10"/>
      <c r="AP523" s="10"/>
      <c r="AQ523" s="10"/>
      <c r="AR523" s="10"/>
      <c r="AS523" s="10"/>
      <c r="AT523" s="10"/>
      <c r="AU523" s="10"/>
      <c r="AV523" s="10"/>
      <c r="AW523" s="10"/>
      <c r="AX523" s="10"/>
      <c r="AY523" s="10"/>
      <c r="AZ523" s="10"/>
      <c r="BA523" s="10"/>
      <c r="BB523" s="10"/>
      <c r="BC523" s="10"/>
      <c r="BD523" s="10"/>
      <c r="BE523" s="10"/>
      <c r="BF523" s="10"/>
      <c r="BG523" s="10"/>
      <c r="BH523" s="10"/>
      <c r="BI523" s="10"/>
      <c r="BJ523" s="10"/>
      <c r="BK523" s="10"/>
      <c r="BL523" s="10"/>
      <c r="BM523" s="10"/>
      <c r="BN523" s="10"/>
      <c r="BO523" s="10"/>
      <c r="BP523" s="10"/>
      <c r="BQ523" s="10"/>
      <c r="BR523" s="10"/>
      <c r="BS523" s="10"/>
    </row>
    <row r="524" spans="1:71" ht="16.5" customHeight="1" x14ac:dyDescent="0.3">
      <c r="A524" s="10"/>
      <c r="B524" s="31">
        <f t="shared" si="107"/>
        <v>2557668</v>
      </c>
      <c r="C524" s="31">
        <f t="shared" si="107"/>
        <v>6543898.25</v>
      </c>
      <c r="D524" s="31">
        <f t="shared" si="107"/>
        <v>8906870</v>
      </c>
      <c r="E524" s="31">
        <f t="shared" si="107"/>
        <v>9925331.25</v>
      </c>
      <c r="F524" s="31">
        <f t="shared" si="107"/>
        <v>11339715.46525</v>
      </c>
      <c r="G524" s="31">
        <f t="shared" si="107"/>
        <v>11735060.320999997</v>
      </c>
      <c r="H524" s="31">
        <f t="shared" si="107"/>
        <v>12669641.904999999</v>
      </c>
      <c r="I524" s="31">
        <f t="shared" si="107"/>
        <v>14001800.350999998</v>
      </c>
      <c r="J524" s="31">
        <f t="shared" si="107"/>
        <v>8386844.2499999991</v>
      </c>
      <c r="K524" s="31">
        <f t="shared" si="107"/>
        <v>10563536.764999999</v>
      </c>
      <c r="L524" s="31">
        <f t="shared" si="107"/>
        <v>9492410.4599999972</v>
      </c>
      <c r="M524" s="31">
        <f t="shared" si="107"/>
        <v>9560068.9119999949</v>
      </c>
      <c r="N524" s="31" t="str">
        <f t="shared" si="107"/>
        <v/>
      </c>
      <c r="O524" s="19"/>
      <c r="P524" s="22" t="s">
        <v>907</v>
      </c>
      <c r="Q524" s="10"/>
      <c r="R524" s="10"/>
      <c r="S524" s="10"/>
      <c r="T524" s="10"/>
      <c r="U524" s="10"/>
      <c r="V524" s="10"/>
      <c r="W524" s="10"/>
      <c r="X524" s="10"/>
      <c r="Y524" s="10"/>
      <c r="Z524" s="10"/>
      <c r="AA524" s="10"/>
      <c r="AB524" s="10"/>
      <c r="AC524" s="10"/>
      <c r="AD524" s="10"/>
      <c r="AE524" s="10"/>
      <c r="AF524" s="10"/>
      <c r="AG524" s="10"/>
      <c r="AH524" s="10"/>
      <c r="AI524" s="10"/>
      <c r="AJ524" s="10"/>
      <c r="AK524" s="10"/>
      <c r="AL524" s="10"/>
      <c r="AM524" s="10"/>
      <c r="AN524" s="10"/>
      <c r="AO524" s="10"/>
      <c r="AP524" s="10"/>
      <c r="AQ524" s="10"/>
      <c r="AR524" s="10"/>
      <c r="AS524" s="10"/>
      <c r="AT524" s="10"/>
      <c r="AU524" s="10"/>
      <c r="AV524" s="10"/>
      <c r="AW524" s="10"/>
      <c r="AX524" s="10"/>
      <c r="AY524" s="10"/>
      <c r="AZ524" s="10"/>
      <c r="BA524" s="10"/>
      <c r="BB524" s="10"/>
      <c r="BC524" s="10"/>
      <c r="BD524" s="10"/>
      <c r="BE524" s="10"/>
      <c r="BF524" s="10"/>
      <c r="BG524" s="10"/>
      <c r="BH524" s="10"/>
      <c r="BI524" s="10"/>
      <c r="BJ524" s="10"/>
      <c r="BK524" s="10"/>
      <c r="BL524" s="10"/>
      <c r="BM524" s="10"/>
      <c r="BN524" s="10"/>
      <c r="BO524" s="10"/>
      <c r="BP524" s="10"/>
      <c r="BQ524" s="10"/>
      <c r="BR524" s="10"/>
      <c r="BS524" s="10"/>
    </row>
    <row r="525" spans="1:71" ht="16.5" customHeight="1" x14ac:dyDescent="0.3">
      <c r="A525" s="10"/>
      <c r="B525" s="34">
        <f t="shared" si="107"/>
        <v>26512608</v>
      </c>
      <c r="C525" s="31">
        <f t="shared" si="107"/>
        <v>26549424.25</v>
      </c>
      <c r="D525" s="31">
        <f t="shared" si="107"/>
        <v>31768791</v>
      </c>
      <c r="E525" s="31">
        <f t="shared" si="107"/>
        <v>38374920.25</v>
      </c>
      <c r="F525" s="31">
        <f t="shared" si="107"/>
        <v>46629649.465249985</v>
      </c>
      <c r="G525" s="31">
        <f t="shared" si="107"/>
        <v>47239916.320999987</v>
      </c>
      <c r="H525" s="31">
        <f t="shared" si="107"/>
        <v>47613384.905000001</v>
      </c>
      <c r="I525" s="31">
        <f t="shared" si="107"/>
        <v>51124456.351000011</v>
      </c>
      <c r="J525" s="31">
        <f t="shared" si="107"/>
        <v>40077186.249999993</v>
      </c>
      <c r="K525" s="31">
        <f t="shared" si="107"/>
        <v>41217615.765000001</v>
      </c>
      <c r="L525" s="31">
        <f t="shared" si="107"/>
        <v>40896855.460000008</v>
      </c>
      <c r="M525" s="31">
        <f t="shared" si="107"/>
        <v>42264235.912000008</v>
      </c>
      <c r="N525" s="31">
        <f t="shared" si="107"/>
        <v>38273777.333333343</v>
      </c>
      <c r="O525" s="19">
        <f t="shared" ref="O525:O526" si="108">RATE(M$340-C$340,,-C525,M525)</f>
        <v>4.7591079016314326E-2</v>
      </c>
      <c r="P525" s="22" t="s">
        <v>902</v>
      </c>
      <c r="Q525" s="10"/>
      <c r="R525" s="10"/>
      <c r="S525" s="10"/>
      <c r="T525" s="10"/>
      <c r="U525" s="10"/>
      <c r="V525" s="10"/>
      <c r="W525" s="10"/>
      <c r="X525" s="10"/>
      <c r="Y525" s="10"/>
      <c r="Z525" s="10"/>
      <c r="AA525" s="10"/>
      <c r="AB525" s="10"/>
      <c r="AC525" s="10"/>
      <c r="AD525" s="10"/>
      <c r="AE525" s="10"/>
      <c r="AF525" s="10"/>
      <c r="AG525" s="10"/>
      <c r="AH525" s="10"/>
      <c r="AI525" s="10"/>
      <c r="AJ525" s="10"/>
      <c r="AK525" s="10"/>
      <c r="AL525" s="10"/>
      <c r="AM525" s="10"/>
      <c r="AN525" s="10"/>
      <c r="AO525" s="10"/>
      <c r="AP525" s="10"/>
      <c r="AQ525" s="10"/>
      <c r="AR525" s="10"/>
      <c r="AS525" s="10"/>
      <c r="AT525" s="10"/>
      <c r="AU525" s="10"/>
      <c r="AV525" s="10"/>
      <c r="AW525" s="10"/>
      <c r="AX525" s="10"/>
      <c r="AY525" s="10"/>
      <c r="AZ525" s="10"/>
      <c r="BA525" s="10"/>
      <c r="BB525" s="10"/>
      <c r="BC525" s="10"/>
      <c r="BD525" s="10"/>
      <c r="BE525" s="10"/>
      <c r="BF525" s="10"/>
      <c r="BG525" s="10"/>
      <c r="BH525" s="10"/>
      <c r="BI525" s="10"/>
      <c r="BJ525" s="10"/>
      <c r="BK525" s="10"/>
      <c r="BL525" s="10"/>
      <c r="BM525" s="10"/>
      <c r="BN525" s="10"/>
      <c r="BO525" s="10"/>
      <c r="BP525" s="10"/>
      <c r="BQ525" s="10"/>
      <c r="BR525" s="10"/>
      <c r="BS525" s="10"/>
    </row>
    <row r="526" spans="1:71" ht="16.5" customHeight="1" x14ac:dyDescent="0.3">
      <c r="A526" s="10"/>
      <c r="B526" s="23">
        <f t="shared" ref="B526:N526" si="109">+B525/(B$457+B$464)</f>
        <v>0.23379999077590594</v>
      </c>
      <c r="C526" s="23">
        <f t="shared" si="109"/>
        <v>0.25723017771299334</v>
      </c>
      <c r="D526" s="23">
        <f t="shared" si="109"/>
        <v>0.28375438686060545</v>
      </c>
      <c r="E526" s="23">
        <f t="shared" si="109"/>
        <v>0.30141826847428221</v>
      </c>
      <c r="F526" s="23">
        <f t="shared" si="109"/>
        <v>0.32680797766634817</v>
      </c>
      <c r="G526" s="23">
        <f t="shared" si="109"/>
        <v>0.32841904927035143</v>
      </c>
      <c r="H526" s="23">
        <f t="shared" si="109"/>
        <v>0.31720815170604977</v>
      </c>
      <c r="I526" s="23">
        <f t="shared" si="109"/>
        <v>0.3277570689156073</v>
      </c>
      <c r="J526" s="23">
        <f t="shared" si="109"/>
        <v>0.26211967628898064</v>
      </c>
      <c r="K526" s="23">
        <f t="shared" si="109"/>
        <v>0.26009432895946988</v>
      </c>
      <c r="L526" s="23">
        <f t="shared" si="109"/>
        <v>0.23939346327721894</v>
      </c>
      <c r="M526" s="23">
        <f t="shared" si="109"/>
        <v>0.23255305915764379</v>
      </c>
      <c r="N526" s="23">
        <f t="shared" si="109"/>
        <v>0.22284243111324012</v>
      </c>
      <c r="O526" s="19">
        <f t="shared" si="108"/>
        <v>-1.0034604669243693E-2</v>
      </c>
      <c r="P526" s="24" t="s">
        <v>914</v>
      </c>
      <c r="Q526" s="10"/>
      <c r="R526" s="10"/>
      <c r="S526" s="10"/>
      <c r="T526" s="10"/>
      <c r="U526" s="10"/>
      <c r="V526" s="10"/>
      <c r="W526" s="10"/>
      <c r="X526" s="10"/>
      <c r="Y526" s="10"/>
      <c r="Z526" s="10"/>
      <c r="AA526" s="10"/>
      <c r="AB526" s="10"/>
      <c r="AC526" s="10"/>
      <c r="AD526" s="10"/>
      <c r="AE526" s="10"/>
      <c r="AF526" s="10"/>
      <c r="AG526" s="10"/>
      <c r="AH526" s="10"/>
      <c r="AI526" s="10"/>
      <c r="AJ526" s="10"/>
      <c r="AK526" s="10"/>
      <c r="AL526" s="10"/>
      <c r="AM526" s="10"/>
      <c r="AN526" s="10"/>
      <c r="AO526" s="10"/>
      <c r="AP526" s="10"/>
      <c r="AQ526" s="10"/>
      <c r="AR526" s="10"/>
      <c r="AS526" s="10"/>
      <c r="AT526" s="10"/>
      <c r="AU526" s="10"/>
      <c r="AV526" s="10"/>
      <c r="AW526" s="10"/>
      <c r="AX526" s="10"/>
      <c r="AY526" s="10"/>
      <c r="AZ526" s="10"/>
      <c r="BA526" s="10"/>
      <c r="BB526" s="10"/>
      <c r="BC526" s="10"/>
      <c r="BD526" s="10"/>
      <c r="BE526" s="10"/>
      <c r="BF526" s="10"/>
      <c r="BG526" s="10"/>
      <c r="BH526" s="10"/>
      <c r="BI526" s="10"/>
      <c r="BJ526" s="10"/>
      <c r="BK526" s="10"/>
      <c r="BL526" s="10"/>
      <c r="BM526" s="10"/>
      <c r="BN526" s="10"/>
      <c r="BO526" s="10"/>
      <c r="BP526" s="10"/>
      <c r="BQ526" s="10"/>
      <c r="BR526" s="10"/>
      <c r="BS526" s="10"/>
    </row>
    <row r="527" spans="1:71" ht="16.5" customHeight="1" x14ac:dyDescent="0.3">
      <c r="A527" s="120"/>
      <c r="B527" s="32"/>
      <c r="C527" s="23">
        <f t="shared" ref="C527:N527" si="110">C525/B525-1</f>
        <v>1.3886317785107849E-3</v>
      </c>
      <c r="D527" s="23">
        <f t="shared" si="110"/>
        <v>0.19659058143228858</v>
      </c>
      <c r="E527" s="23">
        <f t="shared" si="110"/>
        <v>0.20794399289541743</v>
      </c>
      <c r="F527" s="23">
        <f t="shared" si="110"/>
        <v>0.21510739726553529</v>
      </c>
      <c r="G527" s="23">
        <f t="shared" si="110"/>
        <v>1.308752827328874E-2</v>
      </c>
      <c r="H527" s="23">
        <f t="shared" si="110"/>
        <v>7.9057841987326682E-3</v>
      </c>
      <c r="I527" s="23">
        <f t="shared" si="110"/>
        <v>7.3741269456171432E-2</v>
      </c>
      <c r="J527" s="23">
        <f t="shared" si="110"/>
        <v>-0.21608582055433301</v>
      </c>
      <c r="K527" s="23">
        <f t="shared" si="110"/>
        <v>2.8455827908826947E-2</v>
      </c>
      <c r="L527" s="23">
        <f t="shared" si="110"/>
        <v>-7.7821169188627692E-3</v>
      </c>
      <c r="M527" s="23">
        <f t="shared" si="110"/>
        <v>3.3434855482651793E-2</v>
      </c>
      <c r="N527" s="23">
        <f t="shared" si="110"/>
        <v>-9.4416910481366578E-2</v>
      </c>
      <c r="O527" s="29"/>
      <c r="P527" s="24" t="s">
        <v>908</v>
      </c>
      <c r="Q527" s="120"/>
      <c r="R527" s="120"/>
      <c r="S527" s="120"/>
      <c r="T527" s="120"/>
      <c r="U527" s="120"/>
      <c r="V527" s="120"/>
      <c r="W527" s="120"/>
      <c r="X527" s="120"/>
      <c r="Y527" s="120"/>
      <c r="Z527" s="120"/>
      <c r="AA527" s="120"/>
      <c r="AB527" s="120"/>
      <c r="AC527" s="120"/>
      <c r="AD527" s="120"/>
      <c r="AE527" s="120"/>
      <c r="AF527" s="120"/>
      <c r="AG527" s="120"/>
      <c r="AH527" s="120"/>
      <c r="AI527" s="120"/>
      <c r="AJ527" s="120"/>
      <c r="AK527" s="120"/>
      <c r="AL527" s="120"/>
      <c r="AM527" s="120"/>
      <c r="AN527" s="120"/>
      <c r="AO527" s="120"/>
      <c r="AP527" s="120"/>
      <c r="AQ527" s="120"/>
      <c r="AR527" s="120"/>
      <c r="AS527" s="120"/>
      <c r="AT527" s="120"/>
      <c r="AU527" s="120"/>
      <c r="AV527" s="120"/>
      <c r="AW527" s="120"/>
      <c r="AX527" s="120"/>
      <c r="AY527" s="120"/>
      <c r="AZ527" s="120"/>
      <c r="BA527" s="120"/>
      <c r="BB527" s="120"/>
      <c r="BC527" s="120"/>
      <c r="BD527" s="120"/>
      <c r="BE527" s="120"/>
      <c r="BF527" s="120"/>
      <c r="BG527" s="120"/>
      <c r="BH527" s="120"/>
      <c r="BI527" s="120"/>
      <c r="BJ527" s="120"/>
      <c r="BK527" s="120"/>
      <c r="BL527" s="120"/>
      <c r="BM527" s="120"/>
      <c r="BN527" s="120"/>
      <c r="BO527" s="120"/>
      <c r="BP527" s="120"/>
      <c r="BQ527" s="120"/>
      <c r="BR527" s="120"/>
      <c r="BS527" s="120"/>
    </row>
    <row r="528" spans="1:71" ht="16.5" customHeight="1" x14ac:dyDescent="0.3">
      <c r="A528" s="10"/>
      <c r="B528" s="169" t="s">
        <v>915</v>
      </c>
      <c r="C528" s="158"/>
      <c r="D528" s="158"/>
      <c r="E528" s="158"/>
      <c r="F528" s="158"/>
      <c r="G528" s="158"/>
      <c r="H528" s="158"/>
      <c r="I528" s="158"/>
      <c r="J528" s="158"/>
      <c r="K528" s="158"/>
      <c r="L528" s="158"/>
      <c r="M528" s="158"/>
      <c r="N528" s="159"/>
      <c r="O528" s="19"/>
      <c r="P528" s="24"/>
      <c r="Q528" s="10"/>
      <c r="R528" s="10"/>
      <c r="S528" s="10"/>
      <c r="T528" s="10"/>
      <c r="U528" s="10"/>
      <c r="V528" s="10"/>
      <c r="W528" s="10"/>
      <c r="X528" s="10"/>
      <c r="Y528" s="10"/>
      <c r="Z528" s="10"/>
      <c r="AA528" s="10"/>
      <c r="AB528" s="10"/>
      <c r="AC528" s="10"/>
      <c r="AD528" s="10"/>
      <c r="AE528" s="10"/>
      <c r="AF528" s="10"/>
      <c r="AG528" s="10"/>
      <c r="AH528" s="10"/>
      <c r="AI528" s="10"/>
      <c r="AJ528" s="10"/>
      <c r="AK528" s="10"/>
      <c r="AL528" s="10"/>
      <c r="AM528" s="10"/>
      <c r="AN528" s="10"/>
      <c r="AO528" s="10"/>
      <c r="AP528" s="10"/>
      <c r="AQ528" s="10"/>
      <c r="AR528" s="10"/>
      <c r="AS528" s="10"/>
      <c r="AT528" s="10"/>
      <c r="AU528" s="10"/>
      <c r="AV528" s="10"/>
      <c r="AW528" s="10"/>
      <c r="AX528" s="10"/>
      <c r="AY528" s="10"/>
      <c r="AZ528" s="10"/>
      <c r="BA528" s="10"/>
      <c r="BB528" s="10"/>
      <c r="BC528" s="10"/>
      <c r="BD528" s="10"/>
      <c r="BE528" s="10"/>
      <c r="BF528" s="10"/>
      <c r="BG528" s="10"/>
      <c r="BH528" s="10"/>
      <c r="BI528" s="10"/>
      <c r="BJ528" s="10"/>
      <c r="BK528" s="10"/>
      <c r="BL528" s="10"/>
      <c r="BM528" s="10"/>
      <c r="BN528" s="10"/>
      <c r="BO528" s="10"/>
      <c r="BP528" s="10"/>
      <c r="BQ528" s="10"/>
      <c r="BR528" s="10"/>
      <c r="BS528" s="10"/>
    </row>
    <row r="529" spans="1:71" ht="16.5" customHeight="1" x14ac:dyDescent="0.3">
      <c r="A529" s="10"/>
      <c r="B529" s="28">
        <f t="shared" ref="B529:N529" si="111">IFERROR(B521+B567,"")</f>
        <v>12354827</v>
      </c>
      <c r="C529" s="28">
        <f t="shared" si="111"/>
        <v>11896749</v>
      </c>
      <c r="D529" s="28">
        <f t="shared" si="111"/>
        <v>12616961</v>
      </c>
      <c r="E529" s="28">
        <f t="shared" si="111"/>
        <v>14129476</v>
      </c>
      <c r="F529" s="28">
        <f t="shared" si="111"/>
        <v>15978472</v>
      </c>
      <c r="G529" s="28">
        <f t="shared" si="111"/>
        <v>16614465</v>
      </c>
      <c r="H529" s="28">
        <f t="shared" si="111"/>
        <v>16431112</v>
      </c>
      <c r="I529" s="28">
        <f t="shared" si="111"/>
        <v>18180769</v>
      </c>
      <c r="J529" s="28">
        <f t="shared" si="111"/>
        <v>13644615</v>
      </c>
      <c r="K529" s="28">
        <f t="shared" si="111"/>
        <v>17566676</v>
      </c>
      <c r="L529" s="28">
        <f t="shared" si="111"/>
        <v>19089938</v>
      </c>
      <c r="M529" s="28">
        <f t="shared" si="111"/>
        <v>19175002</v>
      </c>
      <c r="N529" s="28">
        <f t="shared" si="111"/>
        <v>22577993</v>
      </c>
      <c r="O529" s="19"/>
      <c r="P529" s="22" t="s">
        <v>899</v>
      </c>
      <c r="Q529" s="10"/>
      <c r="R529" s="10"/>
      <c r="S529" s="10"/>
      <c r="T529" s="10"/>
      <c r="U529" s="10"/>
      <c r="V529" s="10"/>
      <c r="W529" s="10"/>
      <c r="X529" s="10"/>
      <c r="Y529" s="10"/>
      <c r="Z529" s="10"/>
      <c r="AA529" s="10"/>
      <c r="AB529" s="10"/>
      <c r="AC529" s="10"/>
      <c r="AD529" s="10"/>
      <c r="AE529" s="10"/>
      <c r="AF529" s="10"/>
      <c r="AG529" s="10"/>
      <c r="AH529" s="10"/>
      <c r="AI529" s="10"/>
      <c r="AJ529" s="10"/>
      <c r="AK529" s="10"/>
      <c r="AL529" s="10"/>
      <c r="AM529" s="10"/>
      <c r="AN529" s="10"/>
      <c r="AO529" s="10"/>
      <c r="AP529" s="10"/>
      <c r="AQ529" s="10"/>
      <c r="AR529" s="10"/>
      <c r="AS529" s="10"/>
      <c r="AT529" s="10"/>
      <c r="AU529" s="10"/>
      <c r="AV529" s="10"/>
      <c r="AW529" s="10"/>
      <c r="AX529" s="10"/>
      <c r="AY529" s="10"/>
      <c r="AZ529" s="10"/>
      <c r="BA529" s="10"/>
      <c r="BB529" s="10"/>
      <c r="BC529" s="10"/>
      <c r="BD529" s="10"/>
      <c r="BE529" s="10"/>
      <c r="BF529" s="10"/>
      <c r="BG529" s="10"/>
      <c r="BH529" s="10"/>
      <c r="BI529" s="10"/>
      <c r="BJ529" s="10"/>
      <c r="BK529" s="10"/>
      <c r="BL529" s="10"/>
      <c r="BM529" s="10"/>
      <c r="BN529" s="10"/>
      <c r="BO529" s="10"/>
      <c r="BP529" s="10"/>
      <c r="BQ529" s="10"/>
      <c r="BR529" s="10"/>
      <c r="BS529" s="10"/>
    </row>
    <row r="530" spans="1:71" ht="16.5" customHeight="1" x14ac:dyDescent="0.3">
      <c r="A530" s="10"/>
      <c r="B530" s="20">
        <f t="shared" ref="B530:N532" si="112">IFERROR(B522+B568-B567,"")</f>
        <v>14037833</v>
      </c>
      <c r="C530" s="20">
        <f t="shared" si="112"/>
        <v>11508782</v>
      </c>
      <c r="D530" s="20">
        <f t="shared" si="112"/>
        <v>12437938</v>
      </c>
      <c r="E530" s="20">
        <f t="shared" si="112"/>
        <v>13827802</v>
      </c>
      <c r="F530" s="20">
        <f t="shared" si="112"/>
        <v>15499094</v>
      </c>
      <c r="G530" s="20">
        <f t="shared" si="112"/>
        <v>15825387</v>
      </c>
      <c r="H530" s="20">
        <f t="shared" si="112"/>
        <v>15688434</v>
      </c>
      <c r="I530" s="20">
        <f t="shared" si="112"/>
        <v>18322260</v>
      </c>
      <c r="J530" s="20">
        <f t="shared" si="112"/>
        <v>17395337</v>
      </c>
      <c r="K530" s="20">
        <f t="shared" si="112"/>
        <v>17310880</v>
      </c>
      <c r="L530" s="20">
        <f t="shared" si="112"/>
        <v>19262104</v>
      </c>
      <c r="M530" s="20">
        <f t="shared" si="112"/>
        <v>19573541</v>
      </c>
      <c r="N530" s="20">
        <f t="shared" si="112"/>
        <v>22819157</v>
      </c>
      <c r="O530" s="19"/>
      <c r="P530" s="22" t="s">
        <v>900</v>
      </c>
      <c r="Q530" s="10"/>
      <c r="R530" s="10"/>
      <c r="S530" s="10"/>
      <c r="T530" s="10"/>
      <c r="U530" s="10"/>
      <c r="V530" s="10"/>
      <c r="W530" s="10"/>
      <c r="X530" s="10"/>
      <c r="Y530" s="10"/>
      <c r="Z530" s="10"/>
      <c r="AA530" s="10"/>
      <c r="AB530" s="10"/>
      <c r="AC530" s="10"/>
      <c r="AD530" s="10"/>
      <c r="AE530" s="10"/>
      <c r="AF530" s="10"/>
      <c r="AG530" s="10"/>
      <c r="AH530" s="10"/>
      <c r="AI530" s="10"/>
      <c r="AJ530" s="10"/>
      <c r="AK530" s="10"/>
      <c r="AL530" s="10"/>
      <c r="AM530" s="10"/>
      <c r="AN530" s="10"/>
      <c r="AO530" s="10"/>
      <c r="AP530" s="10"/>
      <c r="AQ530" s="10"/>
      <c r="AR530" s="10"/>
      <c r="AS530" s="10"/>
      <c r="AT530" s="10"/>
      <c r="AU530" s="10"/>
      <c r="AV530" s="10"/>
      <c r="AW530" s="10"/>
      <c r="AX530" s="10"/>
      <c r="AY530" s="10"/>
      <c r="AZ530" s="10"/>
      <c r="BA530" s="10"/>
      <c r="BB530" s="10"/>
      <c r="BC530" s="10"/>
      <c r="BD530" s="10"/>
      <c r="BE530" s="10"/>
      <c r="BF530" s="10"/>
      <c r="BG530" s="10"/>
      <c r="BH530" s="10"/>
      <c r="BI530" s="10"/>
      <c r="BJ530" s="10"/>
      <c r="BK530" s="10"/>
      <c r="BL530" s="10"/>
      <c r="BM530" s="10"/>
      <c r="BN530" s="10"/>
      <c r="BO530" s="10"/>
      <c r="BP530" s="10"/>
      <c r="BQ530" s="10"/>
      <c r="BR530" s="10"/>
      <c r="BS530" s="10"/>
    </row>
    <row r="531" spans="1:71" ht="16.5" customHeight="1" x14ac:dyDescent="0.3">
      <c r="A531" s="10"/>
      <c r="B531" s="20">
        <f t="shared" si="112"/>
        <v>11679695</v>
      </c>
      <c r="C531" s="20">
        <f t="shared" si="112"/>
        <v>11608232</v>
      </c>
      <c r="D531" s="20">
        <f t="shared" si="112"/>
        <v>12419843</v>
      </c>
      <c r="E531" s="20">
        <f t="shared" si="112"/>
        <v>13913503</v>
      </c>
      <c r="F531" s="20">
        <f t="shared" si="112"/>
        <v>15540477</v>
      </c>
      <c r="G531" s="20">
        <f t="shared" si="112"/>
        <v>15395378</v>
      </c>
      <c r="H531" s="20">
        <f t="shared" si="112"/>
        <v>16624723</v>
      </c>
      <c r="I531" s="20">
        <f t="shared" si="112"/>
        <v>17526447</v>
      </c>
      <c r="J531" s="20">
        <f t="shared" si="112"/>
        <v>15489497</v>
      </c>
      <c r="K531" s="20">
        <f t="shared" si="112"/>
        <v>17762870</v>
      </c>
      <c r="L531" s="20">
        <f t="shared" si="112"/>
        <v>18012683</v>
      </c>
      <c r="M531" s="20">
        <f t="shared" si="112"/>
        <v>21426862</v>
      </c>
      <c r="N531" s="20">
        <f t="shared" si="112"/>
        <v>22124926</v>
      </c>
      <c r="O531" s="19"/>
      <c r="P531" s="22" t="s">
        <v>901</v>
      </c>
      <c r="Q531" s="10"/>
      <c r="R531" s="10"/>
      <c r="S531" s="10"/>
      <c r="T531" s="10"/>
      <c r="U531" s="10"/>
      <c r="V531" s="10"/>
      <c r="W531" s="10"/>
      <c r="X531" s="10"/>
      <c r="Y531" s="10"/>
      <c r="Z531" s="10"/>
      <c r="AA531" s="10"/>
      <c r="AB531" s="10"/>
      <c r="AC531" s="10"/>
      <c r="AD531" s="10"/>
      <c r="AE531" s="10"/>
      <c r="AF531" s="10"/>
      <c r="AG531" s="10"/>
      <c r="AH531" s="10"/>
      <c r="AI531" s="10"/>
      <c r="AJ531" s="10"/>
      <c r="AK531" s="10"/>
      <c r="AL531" s="10"/>
      <c r="AM531" s="10"/>
      <c r="AN531" s="10"/>
      <c r="AO531" s="10"/>
      <c r="AP531" s="10"/>
      <c r="AQ531" s="10"/>
      <c r="AR531" s="10"/>
      <c r="AS531" s="10"/>
      <c r="AT531" s="10"/>
      <c r="AU531" s="10"/>
      <c r="AV531" s="10"/>
      <c r="AW531" s="10"/>
      <c r="AX531" s="10"/>
      <c r="AY531" s="10"/>
      <c r="AZ531" s="10"/>
      <c r="BA531" s="10"/>
      <c r="BB531" s="10"/>
      <c r="BC531" s="10"/>
      <c r="BD531" s="10"/>
      <c r="BE531" s="10"/>
      <c r="BF531" s="10"/>
      <c r="BG531" s="10"/>
      <c r="BH531" s="10"/>
      <c r="BI531" s="10"/>
      <c r="BJ531" s="10"/>
      <c r="BK531" s="10"/>
      <c r="BL531" s="10"/>
      <c r="BM531" s="10"/>
      <c r="BN531" s="10"/>
      <c r="BO531" s="10"/>
      <c r="BP531" s="10"/>
      <c r="BQ531" s="10"/>
      <c r="BR531" s="10"/>
      <c r="BS531" s="10"/>
    </row>
    <row r="532" spans="1:71" ht="16.5" customHeight="1" x14ac:dyDescent="0.3">
      <c r="A532" s="10"/>
      <c r="B532" s="31">
        <f t="shared" si="112"/>
        <v>7396281</v>
      </c>
      <c r="C532" s="31">
        <f t="shared" si="112"/>
        <v>11646380.25</v>
      </c>
      <c r="D532" s="31">
        <f t="shared" si="112"/>
        <v>13660930</v>
      </c>
      <c r="E532" s="31">
        <f t="shared" si="112"/>
        <v>14179412.280000001</v>
      </c>
      <c r="F532" s="31">
        <f t="shared" si="112"/>
        <v>15241483.877250001</v>
      </c>
      <c r="G532" s="31">
        <f t="shared" si="112"/>
        <v>15945830.629999995</v>
      </c>
      <c r="H532" s="31">
        <f t="shared" si="112"/>
        <v>17790867.994999997</v>
      </c>
      <c r="I532" s="31">
        <f t="shared" si="112"/>
        <v>17590158.348999999</v>
      </c>
      <c r="J532" s="31">
        <f t="shared" si="112"/>
        <v>15215050.237</v>
      </c>
      <c r="K532" s="31">
        <f t="shared" si="112"/>
        <v>18727884.787</v>
      </c>
      <c r="L532" s="31">
        <f t="shared" si="112"/>
        <v>18411221.379999995</v>
      </c>
      <c r="M532" s="31">
        <f t="shared" si="112"/>
        <v>19317650.623999991</v>
      </c>
      <c r="N532" s="31" t="str">
        <f t="shared" si="112"/>
        <v/>
      </c>
      <c r="O532" s="19"/>
      <c r="P532" s="22" t="s">
        <v>907</v>
      </c>
      <c r="Q532" s="10"/>
      <c r="R532" s="10"/>
      <c r="S532" s="10"/>
      <c r="T532" s="10"/>
      <c r="U532" s="10"/>
      <c r="V532" s="10"/>
      <c r="W532" s="10"/>
      <c r="X532" s="10"/>
      <c r="Y532" s="10"/>
      <c r="Z532" s="10"/>
      <c r="AA532" s="10"/>
      <c r="AB532" s="10"/>
      <c r="AC532" s="10"/>
      <c r="AD532" s="10"/>
      <c r="AE532" s="10"/>
      <c r="AF532" s="10"/>
      <c r="AG532" s="10"/>
      <c r="AH532" s="10"/>
      <c r="AI532" s="10"/>
      <c r="AJ532" s="10"/>
      <c r="AK532" s="10"/>
      <c r="AL532" s="10"/>
      <c r="AM532" s="10"/>
      <c r="AN532" s="10"/>
      <c r="AO532" s="10"/>
      <c r="AP532" s="10"/>
      <c r="AQ532" s="10"/>
      <c r="AR532" s="10"/>
      <c r="AS532" s="10"/>
      <c r="AT532" s="10"/>
      <c r="AU532" s="10"/>
      <c r="AV532" s="10"/>
      <c r="AW532" s="10"/>
      <c r="AX532" s="10"/>
      <c r="AY532" s="10"/>
      <c r="AZ532" s="10"/>
      <c r="BA532" s="10"/>
      <c r="BB532" s="10"/>
      <c r="BC532" s="10"/>
      <c r="BD532" s="10"/>
      <c r="BE532" s="10"/>
      <c r="BF532" s="10"/>
      <c r="BG532" s="10"/>
      <c r="BH532" s="10"/>
      <c r="BI532" s="10"/>
      <c r="BJ532" s="10"/>
      <c r="BK532" s="10"/>
      <c r="BL532" s="10"/>
      <c r="BM532" s="10"/>
      <c r="BN532" s="10"/>
      <c r="BO532" s="10"/>
      <c r="BP532" s="10"/>
      <c r="BQ532" s="10"/>
      <c r="BR532" s="10"/>
      <c r="BS532" s="10"/>
    </row>
    <row r="533" spans="1:71" ht="16.5" customHeight="1" x14ac:dyDescent="0.3">
      <c r="A533" s="10"/>
      <c r="B533" s="34">
        <f t="shared" ref="B533:N533" si="113">IFERROR(B525+B570,"")</f>
        <v>45468636</v>
      </c>
      <c r="C533" s="31">
        <f t="shared" si="113"/>
        <v>46660143.25</v>
      </c>
      <c r="D533" s="31">
        <f t="shared" si="113"/>
        <v>51135672</v>
      </c>
      <c r="E533" s="31">
        <f t="shared" si="113"/>
        <v>56050193.280000001</v>
      </c>
      <c r="F533" s="31">
        <f t="shared" si="113"/>
        <v>62259526.877249986</v>
      </c>
      <c r="G533" s="31">
        <f t="shared" si="113"/>
        <v>63781060.629999988</v>
      </c>
      <c r="H533" s="31">
        <f t="shared" si="113"/>
        <v>66535136.995000005</v>
      </c>
      <c r="I533" s="31">
        <f t="shared" si="113"/>
        <v>71619634.349000007</v>
      </c>
      <c r="J533" s="31">
        <f t="shared" si="113"/>
        <v>61744499.236999989</v>
      </c>
      <c r="K533" s="31">
        <f t="shared" si="113"/>
        <v>71368310.787</v>
      </c>
      <c r="L533" s="31">
        <f t="shared" si="113"/>
        <v>74775946.38000001</v>
      </c>
      <c r="M533" s="31">
        <f t="shared" si="113"/>
        <v>79493055.624000013</v>
      </c>
      <c r="N533" s="31">
        <f t="shared" si="113"/>
        <v>90029434.666666687</v>
      </c>
      <c r="O533" s="19">
        <f t="shared" ref="O533:O534" si="114">RATE(M$340-C$340,,-C533,M533)</f>
        <v>5.4722746699586072E-2</v>
      </c>
      <c r="P533" s="22" t="s">
        <v>902</v>
      </c>
      <c r="Q533" s="10"/>
      <c r="R533" s="10"/>
      <c r="S533" s="10"/>
      <c r="T533" s="10"/>
      <c r="U533" s="10"/>
      <c r="V533" s="10"/>
      <c r="W533" s="10"/>
      <c r="X533" s="10"/>
      <c r="Y533" s="10"/>
      <c r="Z533" s="10"/>
      <c r="AA533" s="10"/>
      <c r="AB533" s="10"/>
      <c r="AC533" s="10"/>
      <c r="AD533" s="10"/>
      <c r="AE533" s="10"/>
      <c r="AF533" s="10"/>
      <c r="AG533" s="10"/>
      <c r="AH533" s="10"/>
      <c r="AI533" s="10"/>
      <c r="AJ533" s="10"/>
      <c r="AK533" s="10"/>
      <c r="AL533" s="10"/>
      <c r="AM533" s="10"/>
      <c r="AN533" s="10"/>
      <c r="AO533" s="10"/>
      <c r="AP533" s="10"/>
      <c r="AQ533" s="10"/>
      <c r="AR533" s="10"/>
      <c r="AS533" s="10"/>
      <c r="AT533" s="10"/>
      <c r="AU533" s="10"/>
      <c r="AV533" s="10"/>
      <c r="AW533" s="10"/>
      <c r="AX533" s="10"/>
      <c r="AY533" s="10"/>
      <c r="AZ533" s="10"/>
      <c r="BA533" s="10"/>
      <c r="BB533" s="10"/>
      <c r="BC533" s="10"/>
      <c r="BD533" s="10"/>
      <c r="BE533" s="10"/>
      <c r="BF533" s="10"/>
      <c r="BG533" s="10"/>
      <c r="BH533" s="10"/>
      <c r="BI533" s="10"/>
      <c r="BJ533" s="10"/>
      <c r="BK533" s="10"/>
      <c r="BL533" s="10"/>
      <c r="BM533" s="10"/>
      <c r="BN533" s="10"/>
      <c r="BO533" s="10"/>
      <c r="BP533" s="10"/>
      <c r="BQ533" s="10"/>
      <c r="BR533" s="10"/>
      <c r="BS533" s="10"/>
    </row>
    <row r="534" spans="1:71" ht="16.5" customHeight="1" x14ac:dyDescent="0.3">
      <c r="A534" s="10"/>
      <c r="B534" s="23">
        <f t="shared" ref="B534:N534" si="115">+B533/(B$457+B$464)</f>
        <v>0.40096269206684698</v>
      </c>
      <c r="C534" s="23">
        <f t="shared" si="115"/>
        <v>0.45207748489352745</v>
      </c>
      <c r="D534" s="23">
        <f t="shared" si="115"/>
        <v>0.45673665249222201</v>
      </c>
      <c r="E534" s="23">
        <f t="shared" si="115"/>
        <v>0.44024983233955906</v>
      </c>
      <c r="F534" s="23">
        <f t="shared" si="115"/>
        <v>0.4363513408862516</v>
      </c>
      <c r="G534" s="23">
        <f t="shared" si="115"/>
        <v>0.44341558844479823</v>
      </c>
      <c r="H534" s="23">
        <f t="shared" si="115"/>
        <v>0.44326795651691686</v>
      </c>
      <c r="I534" s="23">
        <f t="shared" si="115"/>
        <v>0.45915092514380618</v>
      </c>
      <c r="J534" s="23">
        <f t="shared" si="115"/>
        <v>0.40383194697526087</v>
      </c>
      <c r="K534" s="23">
        <f t="shared" si="115"/>
        <v>0.45035338795307095</v>
      </c>
      <c r="L534" s="23">
        <f t="shared" si="115"/>
        <v>0.43770780350699906</v>
      </c>
      <c r="M534" s="23">
        <f t="shared" si="115"/>
        <v>0.43739944348316367</v>
      </c>
      <c r="N534" s="23">
        <f t="shared" si="115"/>
        <v>0.5241807705088446</v>
      </c>
      <c r="O534" s="19">
        <f t="shared" si="114"/>
        <v>-3.295234356870941E-3</v>
      </c>
      <c r="P534" s="24" t="s">
        <v>916</v>
      </c>
      <c r="Q534" s="10"/>
      <c r="R534" s="10"/>
      <c r="S534" s="10"/>
      <c r="T534" s="10"/>
      <c r="U534" s="10"/>
      <c r="V534" s="10"/>
      <c r="W534" s="10"/>
      <c r="X534" s="10"/>
      <c r="Y534" s="10"/>
      <c r="Z534" s="10"/>
      <c r="AA534" s="10"/>
      <c r="AB534" s="10"/>
      <c r="AC534" s="10"/>
      <c r="AD534" s="10"/>
      <c r="AE534" s="10"/>
      <c r="AF534" s="10"/>
      <c r="AG534" s="10"/>
      <c r="AH534" s="10"/>
      <c r="AI534" s="10"/>
      <c r="AJ534" s="10"/>
      <c r="AK534" s="10"/>
      <c r="AL534" s="10"/>
      <c r="AM534" s="10"/>
      <c r="AN534" s="10"/>
      <c r="AO534" s="10"/>
      <c r="AP534" s="10"/>
      <c r="AQ534" s="10"/>
      <c r="AR534" s="10"/>
      <c r="AS534" s="10"/>
      <c r="AT534" s="10"/>
      <c r="AU534" s="10"/>
      <c r="AV534" s="10"/>
      <c r="AW534" s="10"/>
      <c r="AX534" s="10"/>
      <c r="AY534" s="10"/>
      <c r="AZ534" s="10"/>
      <c r="BA534" s="10"/>
      <c r="BB534" s="10"/>
      <c r="BC534" s="10"/>
      <c r="BD534" s="10"/>
      <c r="BE534" s="10"/>
      <c r="BF534" s="10"/>
      <c r="BG534" s="10"/>
      <c r="BH534" s="10"/>
      <c r="BI534" s="10"/>
      <c r="BJ534" s="10"/>
      <c r="BK534" s="10"/>
      <c r="BL534" s="10"/>
      <c r="BM534" s="10"/>
      <c r="BN534" s="10"/>
      <c r="BO534" s="10"/>
      <c r="BP534" s="10"/>
      <c r="BQ534" s="10"/>
      <c r="BR534" s="10"/>
      <c r="BS534" s="10"/>
    </row>
    <row r="535" spans="1:71" ht="16.5" customHeight="1" x14ac:dyDescent="0.3">
      <c r="A535" s="120"/>
      <c r="B535" s="32"/>
      <c r="C535" s="23">
        <f t="shared" ref="C535:N535" si="116">C533/B533-1</f>
        <v>2.620503614843428E-2</v>
      </c>
      <c r="D535" s="23">
        <f t="shared" si="116"/>
        <v>9.591759558089219E-2</v>
      </c>
      <c r="E535" s="23">
        <f t="shared" si="116"/>
        <v>9.6107493805889677E-2</v>
      </c>
      <c r="F535" s="23">
        <f t="shared" si="116"/>
        <v>0.11078166254005795</v>
      </c>
      <c r="G535" s="23">
        <f t="shared" si="116"/>
        <v>2.4438569148619305E-2</v>
      </c>
      <c r="H535" s="23">
        <f t="shared" si="116"/>
        <v>4.3180159404633933E-2</v>
      </c>
      <c r="I535" s="23">
        <f t="shared" si="116"/>
        <v>7.6418229279096472E-2</v>
      </c>
      <c r="J535" s="23">
        <f t="shared" si="116"/>
        <v>-0.13788307077747464</v>
      </c>
      <c r="K535" s="23">
        <f t="shared" si="116"/>
        <v>0.15586508383621323</v>
      </c>
      <c r="L535" s="23">
        <f t="shared" si="116"/>
        <v>4.7747180161937131E-2</v>
      </c>
      <c r="M535" s="23">
        <f t="shared" si="116"/>
        <v>6.3083243641322451E-2</v>
      </c>
      <c r="N535" s="23">
        <f t="shared" si="116"/>
        <v>0.13254464757907236</v>
      </c>
      <c r="O535" s="29"/>
      <c r="P535" s="24" t="s">
        <v>908</v>
      </c>
      <c r="Q535" s="120"/>
      <c r="R535" s="120"/>
      <c r="S535" s="120"/>
      <c r="T535" s="120"/>
      <c r="U535" s="120"/>
      <c r="V535" s="120"/>
      <c r="W535" s="120"/>
      <c r="X535" s="120"/>
      <c r="Y535" s="120"/>
      <c r="Z535" s="120"/>
      <c r="AA535" s="120"/>
      <c r="AB535" s="120"/>
      <c r="AC535" s="120"/>
      <c r="AD535" s="120"/>
      <c r="AE535" s="120"/>
      <c r="AF535" s="120"/>
      <c r="AG535" s="120"/>
      <c r="AH535" s="120"/>
      <c r="AI535" s="120"/>
      <c r="AJ535" s="120"/>
      <c r="AK535" s="120"/>
      <c r="AL535" s="120"/>
      <c r="AM535" s="120"/>
      <c r="AN535" s="120"/>
      <c r="AO535" s="120"/>
      <c r="AP535" s="120"/>
      <c r="AQ535" s="120"/>
      <c r="AR535" s="120"/>
      <c r="AS535" s="120"/>
      <c r="AT535" s="120"/>
      <c r="AU535" s="120"/>
      <c r="AV535" s="120"/>
      <c r="AW535" s="120"/>
      <c r="AX535" s="120"/>
      <c r="AY535" s="120"/>
      <c r="AZ535" s="120"/>
      <c r="BA535" s="120"/>
      <c r="BB535" s="120"/>
      <c r="BC535" s="120"/>
      <c r="BD535" s="120"/>
      <c r="BE535" s="120"/>
      <c r="BF535" s="120"/>
      <c r="BG535" s="120"/>
      <c r="BH535" s="120"/>
      <c r="BI535" s="120"/>
      <c r="BJ535" s="120"/>
      <c r="BK535" s="120"/>
      <c r="BL535" s="120"/>
      <c r="BM535" s="120"/>
      <c r="BN535" s="120"/>
      <c r="BO535" s="120"/>
      <c r="BP535" s="120"/>
      <c r="BQ535" s="120"/>
      <c r="BR535" s="120"/>
      <c r="BS535" s="120"/>
    </row>
    <row r="536" spans="1:71" ht="16.5" customHeight="1" x14ac:dyDescent="0.3">
      <c r="A536" s="10"/>
      <c r="B536" s="167" t="s">
        <v>850</v>
      </c>
      <c r="C536" s="158"/>
      <c r="D536" s="158"/>
      <c r="E536" s="158"/>
      <c r="F536" s="158"/>
      <c r="G536" s="158"/>
      <c r="H536" s="158"/>
      <c r="I536" s="158"/>
      <c r="J536" s="158"/>
      <c r="K536" s="158"/>
      <c r="L536" s="158"/>
      <c r="M536" s="158"/>
      <c r="N536" s="159"/>
      <c r="O536" s="19"/>
      <c r="P536" s="12"/>
      <c r="Q536" s="10"/>
      <c r="R536" s="10"/>
      <c r="S536" s="10"/>
      <c r="T536" s="10"/>
      <c r="U536" s="10"/>
      <c r="V536" s="10"/>
      <c r="W536" s="10"/>
      <c r="X536" s="10"/>
      <c r="Y536" s="10"/>
      <c r="Z536" s="10"/>
      <c r="AA536" s="10"/>
      <c r="AB536" s="10"/>
      <c r="AC536" s="10"/>
      <c r="AD536" s="10"/>
      <c r="AE536" s="10"/>
      <c r="AF536" s="10"/>
      <c r="AG536" s="10"/>
      <c r="AH536" s="10"/>
      <c r="AI536" s="10"/>
      <c r="AJ536" s="10"/>
      <c r="AK536" s="10"/>
      <c r="AL536" s="10"/>
      <c r="AM536" s="10"/>
      <c r="AN536" s="10"/>
      <c r="AO536" s="10"/>
      <c r="AP536" s="10"/>
      <c r="AQ536" s="10"/>
      <c r="AR536" s="10"/>
      <c r="AS536" s="10"/>
      <c r="AT536" s="10"/>
      <c r="AU536" s="10"/>
      <c r="AV536" s="10"/>
      <c r="AW536" s="10"/>
      <c r="AX536" s="10"/>
      <c r="AY536" s="10"/>
      <c r="AZ536" s="10"/>
      <c r="BA536" s="10"/>
      <c r="BB536" s="10"/>
      <c r="BC536" s="10"/>
      <c r="BD536" s="10"/>
      <c r="BE536" s="10"/>
      <c r="BF536" s="10"/>
      <c r="BG536" s="10"/>
      <c r="BH536" s="10"/>
      <c r="BI536" s="10"/>
      <c r="BJ536" s="10"/>
      <c r="BK536" s="10"/>
      <c r="BL536" s="10"/>
      <c r="BM536" s="10"/>
      <c r="BN536" s="10"/>
      <c r="BO536" s="10"/>
      <c r="BP536" s="10"/>
      <c r="BQ536" s="10"/>
      <c r="BR536" s="10"/>
      <c r="BS536" s="10"/>
    </row>
    <row r="537" spans="1:71" ht="16.5" customHeight="1" x14ac:dyDescent="0.3">
      <c r="A537" s="10"/>
      <c r="B537" s="28">
        <f t="shared" ref="B537:N540" si="117">IFERROR(VLOOKUP($B$536,$146:$219,MATCH($P537&amp;"/"&amp;B$340,$144:$144,0),FALSE),"")</f>
        <v>374219</v>
      </c>
      <c r="C537" s="28">
        <f t="shared" si="117"/>
        <v>507625</v>
      </c>
      <c r="D537" s="28">
        <f t="shared" si="117"/>
        <v>432096</v>
      </c>
      <c r="E537" s="28">
        <f t="shared" si="117"/>
        <v>431225</v>
      </c>
      <c r="F537" s="28">
        <f t="shared" si="117"/>
        <v>287466</v>
      </c>
      <c r="G537" s="28">
        <f t="shared" si="117"/>
        <v>274813</v>
      </c>
      <c r="H537" s="28">
        <f t="shared" si="117"/>
        <v>228997</v>
      </c>
      <c r="I537" s="28">
        <f t="shared" si="117"/>
        <v>428818</v>
      </c>
      <c r="J537" s="28">
        <f t="shared" si="117"/>
        <v>751461</v>
      </c>
      <c r="K537" s="28">
        <f t="shared" si="117"/>
        <v>1292810</v>
      </c>
      <c r="L537" s="28">
        <f t="shared" si="117"/>
        <v>1292249</v>
      </c>
      <c r="M537" s="28">
        <f t="shared" si="117"/>
        <v>1216794</v>
      </c>
      <c r="N537" s="28">
        <f t="shared" si="117"/>
        <v>1472339</v>
      </c>
      <c r="O537" s="19"/>
      <c r="P537" s="22" t="s">
        <v>899</v>
      </c>
      <c r="Q537" s="10"/>
      <c r="R537" s="10"/>
      <c r="S537" s="10"/>
      <c r="T537" s="10"/>
      <c r="U537" s="10"/>
      <c r="V537" s="10"/>
      <c r="W537" s="10"/>
      <c r="X537" s="10"/>
      <c r="Y537" s="10"/>
      <c r="Z537" s="10"/>
      <c r="AA537" s="10"/>
      <c r="AB537" s="10"/>
      <c r="AC537" s="10"/>
      <c r="AD537" s="10"/>
      <c r="AE537" s="10"/>
      <c r="AF537" s="10"/>
      <c r="AG537" s="10"/>
      <c r="AH537" s="10"/>
      <c r="AI537" s="10"/>
      <c r="AJ537" s="10"/>
      <c r="AK537" s="10"/>
      <c r="AL537" s="10"/>
      <c r="AM537" s="10"/>
      <c r="AN537" s="10"/>
      <c r="AO537" s="10"/>
      <c r="AP537" s="10"/>
      <c r="AQ537" s="10"/>
      <c r="AR537" s="10"/>
      <c r="AS537" s="10"/>
      <c r="AT537" s="10"/>
      <c r="AU537" s="10"/>
      <c r="AV537" s="10"/>
      <c r="AW537" s="10"/>
      <c r="AX537" s="10"/>
      <c r="AY537" s="10"/>
      <c r="AZ537" s="10"/>
      <c r="BA537" s="10"/>
      <c r="BB537" s="10"/>
      <c r="BC537" s="10"/>
      <c r="BD537" s="10"/>
      <c r="BE537" s="10"/>
      <c r="BF537" s="10"/>
      <c r="BG537" s="10"/>
      <c r="BH537" s="10"/>
      <c r="BI537" s="10"/>
      <c r="BJ537" s="10"/>
      <c r="BK537" s="10"/>
      <c r="BL537" s="10"/>
      <c r="BM537" s="10"/>
      <c r="BN537" s="10"/>
      <c r="BO537" s="10"/>
      <c r="BP537" s="10"/>
      <c r="BQ537" s="10"/>
      <c r="BR537" s="10"/>
      <c r="BS537" s="10"/>
    </row>
    <row r="538" spans="1:71" ht="16.5" customHeight="1" x14ac:dyDescent="0.3">
      <c r="A538" s="10"/>
      <c r="B538" s="20">
        <f t="shared" si="117"/>
        <v>394428</v>
      </c>
      <c r="C538" s="20">
        <f t="shared" si="117"/>
        <v>496814</v>
      </c>
      <c r="D538" s="20">
        <f t="shared" si="117"/>
        <v>435327</v>
      </c>
      <c r="E538" s="20">
        <f t="shared" si="117"/>
        <v>443837</v>
      </c>
      <c r="F538" s="20">
        <f t="shared" si="117"/>
        <v>292371</v>
      </c>
      <c r="G538" s="20">
        <f t="shared" si="117"/>
        <v>258424</v>
      </c>
      <c r="H538" s="20">
        <f t="shared" si="117"/>
        <v>369435</v>
      </c>
      <c r="I538" s="20">
        <f t="shared" si="117"/>
        <v>469890</v>
      </c>
      <c r="J538" s="20">
        <f t="shared" si="117"/>
        <v>842270</v>
      </c>
      <c r="K538" s="20">
        <f t="shared" si="117"/>
        <v>1324168</v>
      </c>
      <c r="L538" s="20">
        <f t="shared" si="117"/>
        <v>1289948</v>
      </c>
      <c r="M538" s="20">
        <f t="shared" si="117"/>
        <v>1193777</v>
      </c>
      <c r="N538" s="20">
        <f t="shared" si="117"/>
        <v>1545804</v>
      </c>
      <c r="O538" s="19"/>
      <c r="P538" s="22" t="s">
        <v>900</v>
      </c>
      <c r="Q538" s="10"/>
      <c r="R538" s="10"/>
      <c r="S538" s="10"/>
      <c r="T538" s="10"/>
      <c r="U538" s="10"/>
      <c r="V538" s="10"/>
      <c r="W538" s="10"/>
      <c r="X538" s="10"/>
      <c r="Y538" s="10"/>
      <c r="Z538" s="10"/>
      <c r="AA538" s="10"/>
      <c r="AB538" s="10"/>
      <c r="AC538" s="10"/>
      <c r="AD538" s="10"/>
      <c r="AE538" s="10"/>
      <c r="AF538" s="10"/>
      <c r="AG538" s="10"/>
      <c r="AH538" s="10"/>
      <c r="AI538" s="10"/>
      <c r="AJ538" s="10"/>
      <c r="AK538" s="10"/>
      <c r="AL538" s="10"/>
      <c r="AM538" s="10"/>
      <c r="AN538" s="10"/>
      <c r="AO538" s="10"/>
      <c r="AP538" s="10"/>
      <c r="AQ538" s="10"/>
      <c r="AR538" s="10"/>
      <c r="AS538" s="10"/>
      <c r="AT538" s="10"/>
      <c r="AU538" s="10"/>
      <c r="AV538" s="10"/>
      <c r="AW538" s="10"/>
      <c r="AX538" s="10"/>
      <c r="AY538" s="10"/>
      <c r="AZ538" s="10"/>
      <c r="BA538" s="10"/>
      <c r="BB538" s="10"/>
      <c r="BC538" s="10"/>
      <c r="BD538" s="10"/>
      <c r="BE538" s="10"/>
      <c r="BF538" s="10"/>
      <c r="BG538" s="10"/>
      <c r="BH538" s="10"/>
      <c r="BI538" s="10"/>
      <c r="BJ538" s="10"/>
      <c r="BK538" s="10"/>
      <c r="BL538" s="10"/>
      <c r="BM538" s="10"/>
      <c r="BN538" s="10"/>
      <c r="BO538" s="10"/>
      <c r="BP538" s="10"/>
      <c r="BQ538" s="10"/>
      <c r="BR538" s="10"/>
      <c r="BS538" s="10"/>
    </row>
    <row r="539" spans="1:71" ht="16.5" customHeight="1" x14ac:dyDescent="0.3">
      <c r="A539" s="10"/>
      <c r="B539" s="20">
        <f t="shared" si="117"/>
        <v>417065</v>
      </c>
      <c r="C539" s="20">
        <f t="shared" si="117"/>
        <v>472614</v>
      </c>
      <c r="D539" s="20">
        <f t="shared" si="117"/>
        <v>430449</v>
      </c>
      <c r="E539" s="20">
        <f t="shared" si="117"/>
        <v>439150</v>
      </c>
      <c r="F539" s="20">
        <f t="shared" si="117"/>
        <v>255132</v>
      </c>
      <c r="G539" s="20">
        <f t="shared" si="117"/>
        <v>240740</v>
      </c>
      <c r="H539" s="20">
        <f t="shared" si="117"/>
        <v>470613</v>
      </c>
      <c r="I539" s="20">
        <f t="shared" si="117"/>
        <v>463437</v>
      </c>
      <c r="J539" s="20">
        <f t="shared" si="117"/>
        <v>1310933</v>
      </c>
      <c r="K539" s="20">
        <f t="shared" si="117"/>
        <v>1338960</v>
      </c>
      <c r="L539" s="20">
        <f t="shared" si="117"/>
        <v>1277215</v>
      </c>
      <c r="M539" s="20">
        <f t="shared" si="117"/>
        <v>1194741</v>
      </c>
      <c r="N539" s="20">
        <f t="shared" si="117"/>
        <v>1449234</v>
      </c>
      <c r="O539" s="19"/>
      <c r="P539" s="22" t="s">
        <v>901</v>
      </c>
      <c r="Q539" s="10"/>
      <c r="R539" s="10"/>
      <c r="S539" s="10"/>
      <c r="T539" s="10"/>
      <c r="U539" s="10"/>
      <c r="V539" s="10"/>
      <c r="W539" s="10"/>
      <c r="X539" s="10"/>
      <c r="Y539" s="10"/>
      <c r="Z539" s="10"/>
      <c r="AA539" s="10"/>
      <c r="AB539" s="10"/>
      <c r="AC539" s="10"/>
      <c r="AD539" s="10"/>
      <c r="AE539" s="10"/>
      <c r="AF539" s="10"/>
      <c r="AG539" s="10"/>
      <c r="AH539" s="10"/>
      <c r="AI539" s="10"/>
      <c r="AJ539" s="10"/>
      <c r="AK539" s="10"/>
      <c r="AL539" s="10"/>
      <c r="AM539" s="10"/>
      <c r="AN539" s="10"/>
      <c r="AO539" s="10"/>
      <c r="AP539" s="10"/>
      <c r="AQ539" s="10"/>
      <c r="AR539" s="10"/>
      <c r="AS539" s="10"/>
      <c r="AT539" s="10"/>
      <c r="AU539" s="10"/>
      <c r="AV539" s="10"/>
      <c r="AW539" s="10"/>
      <c r="AX539" s="10"/>
      <c r="AY539" s="10"/>
      <c r="AZ539" s="10"/>
      <c r="BA539" s="10"/>
      <c r="BB539" s="10"/>
      <c r="BC539" s="10"/>
      <c r="BD539" s="10"/>
      <c r="BE539" s="10"/>
      <c r="BF539" s="10"/>
      <c r="BG539" s="10"/>
      <c r="BH539" s="10"/>
      <c r="BI539" s="10"/>
      <c r="BJ539" s="10"/>
      <c r="BK539" s="10"/>
      <c r="BL539" s="10"/>
      <c r="BM539" s="10"/>
      <c r="BN539" s="10"/>
      <c r="BO539" s="10"/>
      <c r="BP539" s="10"/>
      <c r="BQ539" s="10"/>
      <c r="BR539" s="10"/>
      <c r="BS539" s="10"/>
    </row>
    <row r="540" spans="1:71" ht="16.5" customHeight="1" x14ac:dyDescent="0.3">
      <c r="A540" s="10"/>
      <c r="B540" s="31">
        <f t="shared" si="117"/>
        <v>439542</v>
      </c>
      <c r="C540" s="31">
        <f t="shared" si="117"/>
        <v>444183</v>
      </c>
      <c r="D540" s="31">
        <f t="shared" si="117"/>
        <v>436984</v>
      </c>
      <c r="E540" s="31">
        <f t="shared" si="117"/>
        <v>351413.98</v>
      </c>
      <c r="F540" s="31">
        <f t="shared" si="117"/>
        <v>257824.79500000001</v>
      </c>
      <c r="G540" s="31">
        <f t="shared" si="117"/>
        <v>228302.15900000001</v>
      </c>
      <c r="H540" s="31">
        <f t="shared" si="117"/>
        <v>457824.91499999998</v>
      </c>
      <c r="I540" s="31">
        <f t="shared" si="117"/>
        <v>597417.79799999995</v>
      </c>
      <c r="J540" s="31">
        <f t="shared" si="117"/>
        <v>1331474.986</v>
      </c>
      <c r="K540" s="31">
        <f t="shared" si="117"/>
        <v>1345694.4850000001</v>
      </c>
      <c r="L540" s="31">
        <f t="shared" si="117"/>
        <v>1288273.3999999999</v>
      </c>
      <c r="M540" s="31">
        <f t="shared" si="117"/>
        <v>1171295.5330000001</v>
      </c>
      <c r="N540" s="31" t="str">
        <f t="shared" si="117"/>
        <v/>
      </c>
      <c r="O540" s="19"/>
      <c r="P540" s="22" t="s">
        <v>907</v>
      </c>
      <c r="Q540" s="10"/>
      <c r="R540" s="10"/>
      <c r="S540" s="10"/>
      <c r="T540" s="10"/>
      <c r="U540" s="10"/>
      <c r="V540" s="10"/>
      <c r="W540" s="10"/>
      <c r="X540" s="10"/>
      <c r="Y540" s="10"/>
      <c r="Z540" s="10"/>
      <c r="AA540" s="10"/>
      <c r="AB540" s="10"/>
      <c r="AC540" s="10"/>
      <c r="AD540" s="10"/>
      <c r="AE540" s="10"/>
      <c r="AF540" s="10"/>
      <c r="AG540" s="10"/>
      <c r="AH540" s="10"/>
      <c r="AI540" s="10"/>
      <c r="AJ540" s="10"/>
      <c r="AK540" s="10"/>
      <c r="AL540" s="10"/>
      <c r="AM540" s="10"/>
      <c r="AN540" s="10"/>
      <c r="AO540" s="10"/>
      <c r="AP540" s="10"/>
      <c r="AQ540" s="10"/>
      <c r="AR540" s="10"/>
      <c r="AS540" s="10"/>
      <c r="AT540" s="10"/>
      <c r="AU540" s="10"/>
      <c r="AV540" s="10"/>
      <c r="AW540" s="10"/>
      <c r="AX540" s="10"/>
      <c r="AY540" s="10"/>
      <c r="AZ540" s="10"/>
      <c r="BA540" s="10"/>
      <c r="BB540" s="10"/>
      <c r="BC540" s="10"/>
      <c r="BD540" s="10"/>
      <c r="BE540" s="10"/>
      <c r="BF540" s="10"/>
      <c r="BG540" s="10"/>
      <c r="BH540" s="10"/>
      <c r="BI540" s="10"/>
      <c r="BJ540" s="10"/>
      <c r="BK540" s="10"/>
      <c r="BL540" s="10"/>
      <c r="BM540" s="10"/>
      <c r="BN540" s="10"/>
      <c r="BO540" s="10"/>
      <c r="BP540" s="10"/>
      <c r="BQ540" s="10"/>
      <c r="BR540" s="10"/>
      <c r="BS540" s="10"/>
    </row>
    <row r="541" spans="1:71" ht="16.5" customHeight="1" x14ac:dyDescent="0.3">
      <c r="A541" s="10"/>
      <c r="B541" s="31">
        <f t="shared" ref="B541:M541" si="118">SUM(B537:B540)</f>
        <v>1625254</v>
      </c>
      <c r="C541" s="31">
        <f t="shared" si="118"/>
        <v>1921236</v>
      </c>
      <c r="D541" s="31">
        <f t="shared" si="118"/>
        <v>1734856</v>
      </c>
      <c r="E541" s="31">
        <f t="shared" si="118"/>
        <v>1665625.98</v>
      </c>
      <c r="F541" s="31">
        <f t="shared" si="118"/>
        <v>1092793.7949999999</v>
      </c>
      <c r="G541" s="31">
        <f t="shared" si="118"/>
        <v>1002279.159</v>
      </c>
      <c r="H541" s="31">
        <f t="shared" si="118"/>
        <v>1526869.915</v>
      </c>
      <c r="I541" s="31">
        <f t="shared" si="118"/>
        <v>1959562.798</v>
      </c>
      <c r="J541" s="31">
        <f t="shared" si="118"/>
        <v>4236138.9859999996</v>
      </c>
      <c r="K541" s="31">
        <f t="shared" si="118"/>
        <v>5301632.4850000003</v>
      </c>
      <c r="L541" s="31">
        <f t="shared" si="118"/>
        <v>5147685.4000000004</v>
      </c>
      <c r="M541" s="31">
        <f t="shared" si="118"/>
        <v>4776607.5329999998</v>
      </c>
      <c r="N541" s="31">
        <f>IF(N538="",N537*4,IF(N539="",(N538+N537)*2,IF(N540="",((N539+N538+N537)/3)*4,SUM(N537:N540))))</f>
        <v>5956502.666666667</v>
      </c>
      <c r="O541" s="19">
        <f t="shared" ref="O541:O542" si="119">RATE(M$340-C$340,,-C541,M541)</f>
        <v>9.5352450901725089E-2</v>
      </c>
      <c r="P541" s="22" t="s">
        <v>902</v>
      </c>
      <c r="Q541" s="10"/>
      <c r="R541" s="10"/>
      <c r="S541" s="10"/>
      <c r="T541" s="10"/>
      <c r="U541" s="10"/>
      <c r="V541" s="10"/>
      <c r="W541" s="10"/>
      <c r="X541" s="10"/>
      <c r="Y541" s="10"/>
      <c r="Z541" s="10"/>
      <c r="AA541" s="10"/>
      <c r="AB541" s="10"/>
      <c r="AC541" s="10"/>
      <c r="AD541" s="10"/>
      <c r="AE541" s="10"/>
      <c r="AF541" s="10"/>
      <c r="AG541" s="10"/>
      <c r="AH541" s="10"/>
      <c r="AI541" s="10"/>
      <c r="AJ541" s="10"/>
      <c r="AK541" s="10"/>
      <c r="AL541" s="10"/>
      <c r="AM541" s="10"/>
      <c r="AN541" s="10"/>
      <c r="AO541" s="10"/>
      <c r="AP541" s="10"/>
      <c r="AQ541" s="10"/>
      <c r="AR541" s="10"/>
      <c r="AS541" s="10"/>
      <c r="AT541" s="10"/>
      <c r="AU541" s="10"/>
      <c r="AV541" s="10"/>
      <c r="AW541" s="10"/>
      <c r="AX541" s="10"/>
      <c r="AY541" s="10"/>
      <c r="AZ541" s="10"/>
      <c r="BA541" s="10"/>
      <c r="BB541" s="10"/>
      <c r="BC541" s="10"/>
      <c r="BD541" s="10"/>
      <c r="BE541" s="10"/>
      <c r="BF541" s="10"/>
      <c r="BG541" s="10"/>
      <c r="BH541" s="10"/>
      <c r="BI541" s="10"/>
      <c r="BJ541" s="10"/>
      <c r="BK541" s="10"/>
      <c r="BL541" s="10"/>
      <c r="BM541" s="10"/>
      <c r="BN541" s="10"/>
      <c r="BO541" s="10"/>
      <c r="BP541" s="10"/>
      <c r="BQ541" s="10"/>
      <c r="BR541" s="10"/>
      <c r="BS541" s="10"/>
    </row>
    <row r="542" spans="1:71" ht="16.5" customHeight="1" x14ac:dyDescent="0.3">
      <c r="A542" s="10"/>
      <c r="B542" s="23">
        <f t="shared" ref="B542:N542" si="120">+B541/(B$457+B$464)</f>
        <v>1.4332213949246496E-2</v>
      </c>
      <c r="C542" s="23">
        <f t="shared" si="120"/>
        <v>1.8614335024933749E-2</v>
      </c>
      <c r="D542" s="23">
        <f t="shared" si="120"/>
        <v>1.5495490545153026E-2</v>
      </c>
      <c r="E542" s="23">
        <f t="shared" si="120"/>
        <v>1.3082765919686294E-2</v>
      </c>
      <c r="F542" s="23">
        <f t="shared" si="120"/>
        <v>7.6589409151881383E-3</v>
      </c>
      <c r="G542" s="23">
        <f t="shared" si="120"/>
        <v>6.9679964347426149E-3</v>
      </c>
      <c r="H542" s="23">
        <f t="shared" si="120"/>
        <v>1.0172256910511357E-2</v>
      </c>
      <c r="I542" s="23">
        <f t="shared" si="120"/>
        <v>1.2562687309945027E-2</v>
      </c>
      <c r="J542" s="23">
        <f t="shared" si="120"/>
        <v>2.7705921588381241E-2</v>
      </c>
      <c r="K542" s="23">
        <f t="shared" si="120"/>
        <v>3.3454738174028921E-2</v>
      </c>
      <c r="L542" s="23">
        <f t="shared" si="120"/>
        <v>3.0132444705262825E-2</v>
      </c>
      <c r="M542" s="23">
        <f t="shared" si="120"/>
        <v>2.6282616264670346E-2</v>
      </c>
      <c r="N542" s="23">
        <f t="shared" si="120"/>
        <v>3.4680703804389701E-2</v>
      </c>
      <c r="O542" s="19">
        <f t="shared" si="119"/>
        <v>3.5099519081155009E-2</v>
      </c>
      <c r="P542" s="24" t="s">
        <v>903</v>
      </c>
      <c r="Q542" s="10"/>
      <c r="R542" s="10"/>
      <c r="S542" s="10"/>
      <c r="T542" s="10"/>
      <c r="U542" s="10"/>
      <c r="V542" s="10"/>
      <c r="W542" s="10"/>
      <c r="X542" s="10"/>
      <c r="Y542" s="10"/>
      <c r="Z542" s="10"/>
      <c r="AA542" s="10"/>
      <c r="AB542" s="10"/>
      <c r="AC542" s="10"/>
      <c r="AD542" s="10"/>
      <c r="AE542" s="10"/>
      <c r="AF542" s="10"/>
      <c r="AG542" s="10"/>
      <c r="AH542" s="10"/>
      <c r="AI542" s="10"/>
      <c r="AJ542" s="10"/>
      <c r="AK542" s="10"/>
      <c r="AL542" s="10"/>
      <c r="AM542" s="10"/>
      <c r="AN542" s="10"/>
      <c r="AO542" s="10"/>
      <c r="AP542" s="10"/>
      <c r="AQ542" s="10"/>
      <c r="AR542" s="10"/>
      <c r="AS542" s="10"/>
      <c r="AT542" s="10"/>
      <c r="AU542" s="10"/>
      <c r="AV542" s="10"/>
      <c r="AW542" s="10"/>
      <c r="AX542" s="10"/>
      <c r="AY542" s="10"/>
      <c r="AZ542" s="10"/>
      <c r="BA542" s="10"/>
      <c r="BB542" s="10"/>
      <c r="BC542" s="10"/>
      <c r="BD542" s="10"/>
      <c r="BE542" s="10"/>
      <c r="BF542" s="10"/>
      <c r="BG542" s="10"/>
      <c r="BH542" s="10"/>
      <c r="BI542" s="10"/>
      <c r="BJ542" s="10"/>
      <c r="BK542" s="10"/>
      <c r="BL542" s="10"/>
      <c r="BM542" s="10"/>
      <c r="BN542" s="10"/>
      <c r="BO542" s="10"/>
      <c r="BP542" s="10"/>
      <c r="BQ542" s="10"/>
      <c r="BR542" s="10"/>
      <c r="BS542" s="10"/>
    </row>
    <row r="543" spans="1:71" ht="16.5" customHeight="1" x14ac:dyDescent="0.3">
      <c r="A543" s="10"/>
      <c r="B543" s="169" t="s">
        <v>917</v>
      </c>
      <c r="C543" s="158"/>
      <c r="D543" s="158"/>
      <c r="E543" s="158"/>
      <c r="F543" s="158"/>
      <c r="G543" s="158"/>
      <c r="H543" s="158"/>
      <c r="I543" s="158"/>
      <c r="J543" s="158"/>
      <c r="K543" s="158"/>
      <c r="L543" s="158"/>
      <c r="M543" s="158"/>
      <c r="N543" s="159"/>
      <c r="O543" s="19"/>
      <c r="P543" s="12"/>
      <c r="Q543" s="10"/>
      <c r="R543" s="10"/>
      <c r="S543" s="10"/>
      <c r="T543" s="10"/>
      <c r="U543" s="10"/>
      <c r="V543" s="10"/>
      <c r="W543" s="10"/>
      <c r="X543" s="10"/>
      <c r="Y543" s="10"/>
      <c r="Z543" s="10"/>
      <c r="AA543" s="10"/>
      <c r="AB543" s="10"/>
      <c r="AC543" s="10"/>
      <c r="AD543" s="10"/>
      <c r="AE543" s="10"/>
      <c r="AF543" s="10"/>
      <c r="AG543" s="10"/>
      <c r="AH543" s="10"/>
      <c r="AI543" s="10"/>
      <c r="AJ543" s="10"/>
      <c r="AK543" s="10"/>
      <c r="AL543" s="10"/>
      <c r="AM543" s="10"/>
      <c r="AN543" s="10"/>
      <c r="AO543" s="10"/>
      <c r="AP543" s="10"/>
      <c r="AQ543" s="10"/>
      <c r="AR543" s="10"/>
      <c r="AS543" s="10"/>
      <c r="AT543" s="10"/>
      <c r="AU543" s="10"/>
      <c r="AV543" s="10"/>
      <c r="AW543" s="10"/>
      <c r="AX543" s="10"/>
      <c r="AY543" s="10"/>
      <c r="AZ543" s="10"/>
      <c r="BA543" s="10"/>
      <c r="BB543" s="10"/>
      <c r="BC543" s="10"/>
      <c r="BD543" s="10"/>
      <c r="BE543" s="10"/>
      <c r="BF543" s="10"/>
      <c r="BG543" s="10"/>
      <c r="BH543" s="10"/>
      <c r="BI543" s="10"/>
      <c r="BJ543" s="10"/>
      <c r="BK543" s="10"/>
      <c r="BL543" s="10"/>
      <c r="BM543" s="10"/>
      <c r="BN543" s="10"/>
      <c r="BO543" s="10"/>
      <c r="BP543" s="10"/>
      <c r="BQ543" s="10"/>
      <c r="BR543" s="10"/>
      <c r="BS543" s="10"/>
    </row>
    <row r="544" spans="1:71" ht="16.5" customHeight="1" x14ac:dyDescent="0.3">
      <c r="A544" s="10"/>
      <c r="B544" s="28">
        <f t="shared" ref="B544:N547" si="121">IFERROR(B521-B537,"")</f>
        <v>7344350</v>
      </c>
      <c r="C544" s="28">
        <f t="shared" si="121"/>
        <v>6529484</v>
      </c>
      <c r="D544" s="28">
        <f t="shared" si="121"/>
        <v>7253941</v>
      </c>
      <c r="E544" s="28">
        <f t="shared" si="121"/>
        <v>9177399</v>
      </c>
      <c r="F544" s="28">
        <f t="shared" si="121"/>
        <v>11661871</v>
      </c>
      <c r="G544" s="28">
        <f t="shared" si="121"/>
        <v>12448702</v>
      </c>
      <c r="H544" s="28">
        <f t="shared" si="121"/>
        <v>11916220</v>
      </c>
      <c r="I544" s="28">
        <f t="shared" si="121"/>
        <v>12296434</v>
      </c>
      <c r="J544" s="28">
        <f t="shared" si="121"/>
        <v>8819731</v>
      </c>
      <c r="K544" s="28">
        <f t="shared" si="121"/>
        <v>9357019</v>
      </c>
      <c r="L544" s="28">
        <f t="shared" si="121"/>
        <v>9718285</v>
      </c>
      <c r="M544" s="28">
        <f t="shared" si="121"/>
        <v>9111096</v>
      </c>
      <c r="N544" s="28">
        <f t="shared" si="121"/>
        <v>8099264</v>
      </c>
      <c r="O544" s="19"/>
      <c r="P544" s="22" t="s">
        <v>899</v>
      </c>
      <c r="Q544" s="10"/>
      <c r="R544" s="10"/>
      <c r="S544" s="10"/>
      <c r="T544" s="10"/>
      <c r="U544" s="10"/>
      <c r="V544" s="10"/>
      <c r="W544" s="10"/>
      <c r="X544" s="10"/>
      <c r="Y544" s="10"/>
      <c r="Z544" s="10"/>
      <c r="AA544" s="10"/>
      <c r="AB544" s="10"/>
      <c r="AC544" s="10"/>
      <c r="AD544" s="10"/>
      <c r="AE544" s="10"/>
      <c r="AF544" s="10"/>
      <c r="AG544" s="10"/>
      <c r="AH544" s="10"/>
      <c r="AI544" s="10"/>
      <c r="AJ544" s="10"/>
      <c r="AK544" s="10"/>
      <c r="AL544" s="10"/>
      <c r="AM544" s="10"/>
      <c r="AN544" s="10"/>
      <c r="AO544" s="10"/>
      <c r="AP544" s="10"/>
      <c r="AQ544" s="10"/>
      <c r="AR544" s="10"/>
      <c r="AS544" s="10"/>
      <c r="AT544" s="10"/>
      <c r="AU544" s="10"/>
      <c r="AV544" s="10"/>
      <c r="AW544" s="10"/>
      <c r="AX544" s="10"/>
      <c r="AY544" s="10"/>
      <c r="AZ544" s="10"/>
      <c r="BA544" s="10"/>
      <c r="BB544" s="10"/>
      <c r="BC544" s="10"/>
      <c r="BD544" s="10"/>
      <c r="BE544" s="10"/>
      <c r="BF544" s="10"/>
      <c r="BG544" s="10"/>
      <c r="BH544" s="10"/>
      <c r="BI544" s="10"/>
      <c r="BJ544" s="10"/>
      <c r="BK544" s="10"/>
      <c r="BL544" s="10"/>
      <c r="BM544" s="10"/>
      <c r="BN544" s="10"/>
      <c r="BO544" s="10"/>
      <c r="BP544" s="10"/>
      <c r="BQ544" s="10"/>
      <c r="BR544" s="10"/>
      <c r="BS544" s="10"/>
    </row>
    <row r="545" spans="1:71" ht="16.5" customHeight="1" x14ac:dyDescent="0.3">
      <c r="A545" s="10"/>
      <c r="B545" s="20">
        <f t="shared" si="121"/>
        <v>8956305</v>
      </c>
      <c r="C545" s="20">
        <f t="shared" si="121"/>
        <v>6007588</v>
      </c>
      <c r="D545" s="20">
        <f t="shared" si="121"/>
        <v>7132592</v>
      </c>
      <c r="E545" s="20">
        <f t="shared" si="121"/>
        <v>8906502</v>
      </c>
      <c r="F545" s="20">
        <f t="shared" si="121"/>
        <v>11345084</v>
      </c>
      <c r="G545" s="20">
        <f t="shared" si="121"/>
        <v>11524944</v>
      </c>
      <c r="H545" s="20">
        <f t="shared" si="121"/>
        <v>10696959</v>
      </c>
      <c r="I545" s="20">
        <f t="shared" si="121"/>
        <v>12352146</v>
      </c>
      <c r="J545" s="20">
        <f t="shared" si="121"/>
        <v>12049115</v>
      </c>
      <c r="K545" s="20">
        <f t="shared" si="121"/>
        <v>8655050</v>
      </c>
      <c r="L545" s="20">
        <f t="shared" si="121"/>
        <v>9647282</v>
      </c>
      <c r="M545" s="20">
        <f t="shared" si="121"/>
        <v>9328020</v>
      </c>
      <c r="N545" s="20">
        <f t="shared" si="121"/>
        <v>8411176</v>
      </c>
      <c r="O545" s="19"/>
      <c r="P545" s="22" t="s">
        <v>900</v>
      </c>
      <c r="Q545" s="10"/>
      <c r="R545" s="10"/>
      <c r="S545" s="10"/>
      <c r="T545" s="10"/>
      <c r="U545" s="10"/>
      <c r="V545" s="10"/>
      <c r="W545" s="10"/>
      <c r="X545" s="10"/>
      <c r="Y545" s="10"/>
      <c r="Z545" s="10"/>
      <c r="AA545" s="10"/>
      <c r="AB545" s="10"/>
      <c r="AC545" s="10"/>
      <c r="AD545" s="10"/>
      <c r="AE545" s="10"/>
      <c r="AF545" s="10"/>
      <c r="AG545" s="10"/>
      <c r="AH545" s="10"/>
      <c r="AI545" s="10"/>
      <c r="AJ545" s="10"/>
      <c r="AK545" s="10"/>
      <c r="AL545" s="10"/>
      <c r="AM545" s="10"/>
      <c r="AN545" s="10"/>
      <c r="AO545" s="10"/>
      <c r="AP545" s="10"/>
      <c r="AQ545" s="10"/>
      <c r="AR545" s="10"/>
      <c r="AS545" s="10"/>
      <c r="AT545" s="10"/>
      <c r="AU545" s="10"/>
      <c r="AV545" s="10"/>
      <c r="AW545" s="10"/>
      <c r="AX545" s="10"/>
      <c r="AY545" s="10"/>
      <c r="AZ545" s="10"/>
      <c r="BA545" s="10"/>
      <c r="BB545" s="10"/>
      <c r="BC545" s="10"/>
      <c r="BD545" s="10"/>
      <c r="BE545" s="10"/>
      <c r="BF545" s="10"/>
      <c r="BG545" s="10"/>
      <c r="BH545" s="10"/>
      <c r="BI545" s="10"/>
      <c r="BJ545" s="10"/>
      <c r="BK545" s="10"/>
      <c r="BL545" s="10"/>
      <c r="BM545" s="10"/>
      <c r="BN545" s="10"/>
      <c r="BO545" s="10"/>
      <c r="BP545" s="10"/>
      <c r="BQ545" s="10"/>
      <c r="BR545" s="10"/>
      <c r="BS545" s="10"/>
    </row>
    <row r="546" spans="1:71" ht="16.5" customHeight="1" x14ac:dyDescent="0.3">
      <c r="A546" s="10"/>
      <c r="B546" s="20">
        <f t="shared" si="121"/>
        <v>6468573</v>
      </c>
      <c r="C546" s="20">
        <f t="shared" si="121"/>
        <v>5991401</v>
      </c>
      <c r="D546" s="20">
        <f t="shared" si="121"/>
        <v>7177516</v>
      </c>
      <c r="E546" s="20">
        <f t="shared" si="121"/>
        <v>9051476</v>
      </c>
      <c r="F546" s="20">
        <f t="shared" si="121"/>
        <v>11448010</v>
      </c>
      <c r="G546" s="20">
        <f t="shared" si="121"/>
        <v>10757233</v>
      </c>
      <c r="H546" s="20">
        <f t="shared" si="121"/>
        <v>11261519</v>
      </c>
      <c r="I546" s="20">
        <f t="shared" si="121"/>
        <v>11111931</v>
      </c>
      <c r="J546" s="20">
        <f t="shared" si="121"/>
        <v>7916832</v>
      </c>
      <c r="K546" s="20">
        <f t="shared" si="121"/>
        <v>8686072</v>
      </c>
      <c r="L546" s="20">
        <f t="shared" si="121"/>
        <v>8179466</v>
      </c>
      <c r="M546" s="20">
        <f t="shared" si="121"/>
        <v>10659739</v>
      </c>
      <c r="N546" s="20">
        <f t="shared" si="121"/>
        <v>7727516</v>
      </c>
      <c r="O546" s="19"/>
      <c r="P546" s="22" t="s">
        <v>901</v>
      </c>
      <c r="Q546" s="10"/>
      <c r="R546" s="10"/>
      <c r="S546" s="10"/>
      <c r="T546" s="10"/>
      <c r="U546" s="10"/>
      <c r="V546" s="10"/>
      <c r="W546" s="10"/>
      <c r="X546" s="10"/>
      <c r="Y546" s="10"/>
      <c r="Z546" s="10"/>
      <c r="AA546" s="10"/>
      <c r="AB546" s="10"/>
      <c r="AC546" s="10"/>
      <c r="AD546" s="10"/>
      <c r="AE546" s="10"/>
      <c r="AF546" s="10"/>
      <c r="AG546" s="10"/>
      <c r="AH546" s="10"/>
      <c r="AI546" s="10"/>
      <c r="AJ546" s="10"/>
      <c r="AK546" s="10"/>
      <c r="AL546" s="10"/>
      <c r="AM546" s="10"/>
      <c r="AN546" s="10"/>
      <c r="AO546" s="10"/>
      <c r="AP546" s="10"/>
      <c r="AQ546" s="10"/>
      <c r="AR546" s="10"/>
      <c r="AS546" s="10"/>
      <c r="AT546" s="10"/>
      <c r="AU546" s="10"/>
      <c r="AV546" s="10"/>
      <c r="AW546" s="10"/>
      <c r="AX546" s="10"/>
      <c r="AY546" s="10"/>
      <c r="AZ546" s="10"/>
      <c r="BA546" s="10"/>
      <c r="BB546" s="10"/>
      <c r="BC546" s="10"/>
      <c r="BD546" s="10"/>
      <c r="BE546" s="10"/>
      <c r="BF546" s="10"/>
      <c r="BG546" s="10"/>
      <c r="BH546" s="10"/>
      <c r="BI546" s="10"/>
      <c r="BJ546" s="10"/>
      <c r="BK546" s="10"/>
      <c r="BL546" s="10"/>
      <c r="BM546" s="10"/>
      <c r="BN546" s="10"/>
      <c r="BO546" s="10"/>
      <c r="BP546" s="10"/>
      <c r="BQ546" s="10"/>
      <c r="BR546" s="10"/>
      <c r="BS546" s="10"/>
    </row>
    <row r="547" spans="1:71" ht="16.5" customHeight="1" x14ac:dyDescent="0.3">
      <c r="A547" s="10"/>
      <c r="B547" s="20">
        <f t="shared" si="121"/>
        <v>2118126</v>
      </c>
      <c r="C547" s="31">
        <f t="shared" si="121"/>
        <v>6099715.25</v>
      </c>
      <c r="D547" s="31">
        <f t="shared" si="121"/>
        <v>8469886</v>
      </c>
      <c r="E547" s="31">
        <f t="shared" si="121"/>
        <v>9573917.2699999996</v>
      </c>
      <c r="F547" s="31">
        <f t="shared" si="121"/>
        <v>11081890.67025</v>
      </c>
      <c r="G547" s="31">
        <f t="shared" si="121"/>
        <v>11506758.161999997</v>
      </c>
      <c r="H547" s="31">
        <f t="shared" si="121"/>
        <v>12211816.99</v>
      </c>
      <c r="I547" s="31">
        <f t="shared" si="121"/>
        <v>13404382.552999998</v>
      </c>
      <c r="J547" s="31">
        <f t="shared" si="121"/>
        <v>7055369.2639999986</v>
      </c>
      <c r="K547" s="31">
        <f t="shared" si="121"/>
        <v>9217842.2799999993</v>
      </c>
      <c r="L547" s="31">
        <f t="shared" si="121"/>
        <v>8204137.0599999968</v>
      </c>
      <c r="M547" s="31">
        <f t="shared" si="121"/>
        <v>8388773.3789999951</v>
      </c>
      <c r="N547" s="31" t="str">
        <f t="shared" si="121"/>
        <v/>
      </c>
      <c r="O547" s="19"/>
      <c r="P547" s="22" t="s">
        <v>907</v>
      </c>
      <c r="Q547" s="10"/>
      <c r="R547" s="10"/>
      <c r="S547" s="10"/>
      <c r="T547" s="10"/>
      <c r="U547" s="10"/>
      <c r="V547" s="10"/>
      <c r="W547" s="10"/>
      <c r="X547" s="10"/>
      <c r="Y547" s="10"/>
      <c r="Z547" s="10"/>
      <c r="AA547" s="10"/>
      <c r="AB547" s="10"/>
      <c r="AC547" s="10"/>
      <c r="AD547" s="10"/>
      <c r="AE547" s="10"/>
      <c r="AF547" s="10"/>
      <c r="AG547" s="10"/>
      <c r="AH547" s="10"/>
      <c r="AI547" s="10"/>
      <c r="AJ547" s="10"/>
      <c r="AK547" s="10"/>
      <c r="AL547" s="10"/>
      <c r="AM547" s="10"/>
      <c r="AN547" s="10"/>
      <c r="AO547" s="10"/>
      <c r="AP547" s="10"/>
      <c r="AQ547" s="10"/>
      <c r="AR547" s="10"/>
      <c r="AS547" s="10"/>
      <c r="AT547" s="10"/>
      <c r="AU547" s="10"/>
      <c r="AV547" s="10"/>
      <c r="AW547" s="10"/>
      <c r="AX547" s="10"/>
      <c r="AY547" s="10"/>
      <c r="AZ547" s="10"/>
      <c r="BA547" s="10"/>
      <c r="BB547" s="10"/>
      <c r="BC547" s="10"/>
      <c r="BD547" s="10"/>
      <c r="BE547" s="10"/>
      <c r="BF547" s="10"/>
      <c r="BG547" s="10"/>
      <c r="BH547" s="10"/>
      <c r="BI547" s="10"/>
      <c r="BJ547" s="10"/>
      <c r="BK547" s="10"/>
      <c r="BL547" s="10"/>
      <c r="BM547" s="10"/>
      <c r="BN547" s="10"/>
      <c r="BO547" s="10"/>
      <c r="BP547" s="10"/>
      <c r="BQ547" s="10"/>
      <c r="BR547" s="10"/>
      <c r="BS547" s="10"/>
    </row>
    <row r="548" spans="1:71" ht="16.5" customHeight="1" x14ac:dyDescent="0.3">
      <c r="A548" s="10"/>
      <c r="B548" s="34">
        <f t="shared" ref="B548:M548" si="122">B525-B541</f>
        <v>24887354</v>
      </c>
      <c r="C548" s="31">
        <f t="shared" si="122"/>
        <v>24628188.25</v>
      </c>
      <c r="D548" s="31">
        <f t="shared" si="122"/>
        <v>30033935</v>
      </c>
      <c r="E548" s="31">
        <f t="shared" si="122"/>
        <v>36709294.270000003</v>
      </c>
      <c r="F548" s="31">
        <f t="shared" si="122"/>
        <v>45536855.670249984</v>
      </c>
      <c r="G548" s="31">
        <f t="shared" si="122"/>
        <v>46237637.161999986</v>
      </c>
      <c r="H548" s="31">
        <f t="shared" si="122"/>
        <v>46086514.990000002</v>
      </c>
      <c r="I548" s="31">
        <f t="shared" si="122"/>
        <v>49164893.553000011</v>
      </c>
      <c r="J548" s="31">
        <f t="shared" si="122"/>
        <v>35841047.263999991</v>
      </c>
      <c r="K548" s="31">
        <f t="shared" si="122"/>
        <v>35915983.280000001</v>
      </c>
      <c r="L548" s="31">
        <f t="shared" si="122"/>
        <v>35749170.06000001</v>
      </c>
      <c r="M548" s="31">
        <f t="shared" si="122"/>
        <v>37487628.379000008</v>
      </c>
      <c r="N548" s="31">
        <f>IFERROR(N525-N541,"")</f>
        <v>32317274.666666675</v>
      </c>
      <c r="O548" s="19">
        <f t="shared" ref="O548:O549" si="123">RATE(M$340-C$340,,-C548,M548)</f>
        <v>4.2906922422100618E-2</v>
      </c>
      <c r="P548" s="22" t="s">
        <v>902</v>
      </c>
      <c r="Q548" s="10"/>
      <c r="R548" s="10"/>
      <c r="S548" s="10"/>
      <c r="T548" s="10"/>
      <c r="U548" s="10"/>
      <c r="V548" s="10"/>
      <c r="W548" s="10"/>
      <c r="X548" s="10"/>
      <c r="Y548" s="10"/>
      <c r="Z548" s="10"/>
      <c r="AA548" s="10"/>
      <c r="AB548" s="10"/>
      <c r="AC548" s="10"/>
      <c r="AD548" s="10"/>
      <c r="AE548" s="10"/>
      <c r="AF548" s="10"/>
      <c r="AG548" s="10"/>
      <c r="AH548" s="10"/>
      <c r="AI548" s="10"/>
      <c r="AJ548" s="10"/>
      <c r="AK548" s="10"/>
      <c r="AL548" s="10"/>
      <c r="AM548" s="10"/>
      <c r="AN548" s="10"/>
      <c r="AO548" s="10"/>
      <c r="AP548" s="10"/>
      <c r="AQ548" s="10"/>
      <c r="AR548" s="10"/>
      <c r="AS548" s="10"/>
      <c r="AT548" s="10"/>
      <c r="AU548" s="10"/>
      <c r="AV548" s="10"/>
      <c r="AW548" s="10"/>
      <c r="AX548" s="10"/>
      <c r="AY548" s="10"/>
      <c r="AZ548" s="10"/>
      <c r="BA548" s="10"/>
      <c r="BB548" s="10"/>
      <c r="BC548" s="10"/>
      <c r="BD548" s="10"/>
      <c r="BE548" s="10"/>
      <c r="BF548" s="10"/>
      <c r="BG548" s="10"/>
      <c r="BH548" s="10"/>
      <c r="BI548" s="10"/>
      <c r="BJ548" s="10"/>
      <c r="BK548" s="10"/>
      <c r="BL548" s="10"/>
      <c r="BM548" s="10"/>
      <c r="BN548" s="10"/>
      <c r="BO548" s="10"/>
      <c r="BP548" s="10"/>
      <c r="BQ548" s="10"/>
      <c r="BR548" s="10"/>
      <c r="BS548" s="10"/>
    </row>
    <row r="549" spans="1:71" ht="16.5" customHeight="1" x14ac:dyDescent="0.3">
      <c r="A549" s="10"/>
      <c r="B549" s="23">
        <f t="shared" ref="B549:N549" si="124">+B548/(B$457+B$464)</f>
        <v>0.21946777682665944</v>
      </c>
      <c r="C549" s="23">
        <f t="shared" si="124"/>
        <v>0.23861584268805958</v>
      </c>
      <c r="D549" s="23">
        <f t="shared" si="124"/>
        <v>0.26825889631545241</v>
      </c>
      <c r="E549" s="23">
        <f t="shared" si="124"/>
        <v>0.28833550255459595</v>
      </c>
      <c r="F549" s="23">
        <f t="shared" si="124"/>
        <v>0.31914903675116002</v>
      </c>
      <c r="G549" s="23">
        <f t="shared" si="124"/>
        <v>0.32145105283560882</v>
      </c>
      <c r="H549" s="23">
        <f t="shared" si="124"/>
        <v>0.30703589479553844</v>
      </c>
      <c r="I549" s="23">
        <f t="shared" si="124"/>
        <v>0.31519438160566227</v>
      </c>
      <c r="J549" s="23">
        <f t="shared" si="124"/>
        <v>0.23441375470059941</v>
      </c>
      <c r="K549" s="23">
        <f t="shared" si="124"/>
        <v>0.22663959078544094</v>
      </c>
      <c r="L549" s="23">
        <f t="shared" si="124"/>
        <v>0.20926101857195614</v>
      </c>
      <c r="M549" s="23">
        <f t="shared" si="124"/>
        <v>0.20627044289297344</v>
      </c>
      <c r="N549" s="23">
        <f t="shared" si="124"/>
        <v>0.18816172730885042</v>
      </c>
      <c r="O549" s="19">
        <f t="shared" si="123"/>
        <v>-1.4461096100341698E-2</v>
      </c>
      <c r="P549" s="24" t="s">
        <v>918</v>
      </c>
      <c r="Q549" s="10"/>
      <c r="R549" s="10"/>
      <c r="S549" s="10"/>
      <c r="T549" s="10"/>
      <c r="U549" s="10"/>
      <c r="V549" s="10"/>
      <c r="W549" s="10"/>
      <c r="X549" s="10"/>
      <c r="Y549" s="10"/>
      <c r="Z549" s="10"/>
      <c r="AA549" s="10"/>
      <c r="AB549" s="10"/>
      <c r="AC549" s="10"/>
      <c r="AD549" s="10"/>
      <c r="AE549" s="10"/>
      <c r="AF549" s="10"/>
      <c r="AG549" s="10"/>
      <c r="AH549" s="10"/>
      <c r="AI549" s="10"/>
      <c r="AJ549" s="10"/>
      <c r="AK549" s="10"/>
      <c r="AL549" s="10"/>
      <c r="AM549" s="10"/>
      <c r="AN549" s="10"/>
      <c r="AO549" s="10"/>
      <c r="AP549" s="10"/>
      <c r="AQ549" s="10"/>
      <c r="AR549" s="10"/>
      <c r="AS549" s="10"/>
      <c r="AT549" s="10"/>
      <c r="AU549" s="10"/>
      <c r="AV549" s="10"/>
      <c r="AW549" s="10"/>
      <c r="AX549" s="10"/>
      <c r="AY549" s="10"/>
      <c r="AZ549" s="10"/>
      <c r="BA549" s="10"/>
      <c r="BB549" s="10"/>
      <c r="BC549" s="10"/>
      <c r="BD549" s="10"/>
      <c r="BE549" s="10"/>
      <c r="BF549" s="10"/>
      <c r="BG549" s="10"/>
      <c r="BH549" s="10"/>
      <c r="BI549" s="10"/>
      <c r="BJ549" s="10"/>
      <c r="BK549" s="10"/>
      <c r="BL549" s="10"/>
      <c r="BM549" s="10"/>
      <c r="BN549" s="10"/>
      <c r="BO549" s="10"/>
      <c r="BP549" s="10"/>
      <c r="BQ549" s="10"/>
      <c r="BR549" s="10"/>
      <c r="BS549" s="10"/>
    </row>
    <row r="550" spans="1:71" ht="16.5" customHeight="1" x14ac:dyDescent="0.3">
      <c r="A550" s="10"/>
      <c r="B550" s="166" t="s">
        <v>829</v>
      </c>
      <c r="C550" s="158"/>
      <c r="D550" s="158"/>
      <c r="E550" s="158"/>
      <c r="F550" s="158"/>
      <c r="G550" s="158"/>
      <c r="H550" s="158"/>
      <c r="I550" s="158"/>
      <c r="J550" s="158"/>
      <c r="K550" s="158"/>
      <c r="L550" s="158"/>
      <c r="M550" s="158"/>
      <c r="N550" s="159"/>
      <c r="O550" s="19"/>
      <c r="P550" s="12"/>
      <c r="Q550" s="10"/>
      <c r="R550" s="10"/>
      <c r="S550" s="10"/>
      <c r="T550" s="10"/>
      <c r="U550" s="10"/>
      <c r="V550" s="10"/>
      <c r="W550" s="10"/>
      <c r="X550" s="10"/>
      <c r="Y550" s="10"/>
      <c r="Z550" s="10"/>
      <c r="AA550" s="10"/>
      <c r="AB550" s="10"/>
      <c r="AC550" s="10"/>
      <c r="AD550" s="10"/>
      <c r="AE550" s="10"/>
      <c r="AF550" s="10"/>
      <c r="AG550" s="10"/>
      <c r="AH550" s="10"/>
      <c r="AI550" s="10"/>
      <c r="AJ550" s="10"/>
      <c r="AK550" s="10"/>
      <c r="AL550" s="10"/>
      <c r="AM550" s="10"/>
      <c r="AN550" s="10"/>
      <c r="AO550" s="10"/>
      <c r="AP550" s="10"/>
      <c r="AQ550" s="10"/>
      <c r="AR550" s="10"/>
      <c r="AS550" s="10"/>
      <c r="AT550" s="10"/>
      <c r="AU550" s="10"/>
      <c r="AV550" s="10"/>
      <c r="AW550" s="10"/>
      <c r="AX550" s="10"/>
      <c r="AY550" s="10"/>
      <c r="AZ550" s="10"/>
      <c r="BA550" s="10"/>
      <c r="BB550" s="10"/>
      <c r="BC550" s="10"/>
      <c r="BD550" s="10"/>
      <c r="BE550" s="10"/>
      <c r="BF550" s="10"/>
      <c r="BG550" s="10"/>
      <c r="BH550" s="10"/>
      <c r="BI550" s="10"/>
      <c r="BJ550" s="10"/>
      <c r="BK550" s="10"/>
      <c r="BL550" s="10"/>
      <c r="BM550" s="10"/>
      <c r="BN550" s="10"/>
      <c r="BO550" s="10"/>
      <c r="BP550" s="10"/>
      <c r="BQ550" s="10"/>
      <c r="BR550" s="10"/>
      <c r="BS550" s="10"/>
    </row>
    <row r="551" spans="1:71" ht="16.5" customHeight="1" x14ac:dyDescent="0.3">
      <c r="A551" s="10"/>
      <c r="B551" s="28">
        <f t="shared" ref="B551:N554" si="125">IFERROR(VLOOKUP($B$550,$146:$219,MATCH($P551&amp;"/"&amp;B$340,$144:$144,0),FALSE),"")</f>
        <v>2199124</v>
      </c>
      <c r="C551" s="28">
        <f t="shared" si="125"/>
        <v>1961267</v>
      </c>
      <c r="D551" s="28">
        <f t="shared" si="125"/>
        <v>2252212</v>
      </c>
      <c r="E551" s="28">
        <f t="shared" si="125"/>
        <v>2891703</v>
      </c>
      <c r="F551" s="28">
        <f t="shared" si="125"/>
        <v>2700961</v>
      </c>
      <c r="G551" s="28">
        <f t="shared" si="125"/>
        <v>2523185</v>
      </c>
      <c r="H551" s="28">
        <f t="shared" si="125"/>
        <v>2442659</v>
      </c>
      <c r="I551" s="28">
        <f t="shared" si="125"/>
        <v>2399753</v>
      </c>
      <c r="J551" s="28">
        <f t="shared" si="125"/>
        <v>754182</v>
      </c>
      <c r="K551" s="28">
        <f t="shared" si="125"/>
        <v>1667990</v>
      </c>
      <c r="L551" s="28">
        <f t="shared" si="125"/>
        <v>1657576</v>
      </c>
      <c r="M551" s="28">
        <f t="shared" si="125"/>
        <v>1523270</v>
      </c>
      <c r="N551" s="28">
        <f t="shared" si="125"/>
        <v>1334881</v>
      </c>
      <c r="O551" s="19"/>
      <c r="P551" s="22" t="s">
        <v>899</v>
      </c>
      <c r="Q551" s="10"/>
      <c r="R551" s="10"/>
      <c r="S551" s="10"/>
      <c r="T551" s="10"/>
      <c r="U551" s="10"/>
      <c r="V551" s="10"/>
      <c r="W551" s="10"/>
      <c r="X551" s="10"/>
      <c r="Y551" s="10"/>
      <c r="Z551" s="10"/>
      <c r="AA551" s="10"/>
      <c r="AB551" s="10"/>
      <c r="AC551" s="10"/>
      <c r="AD551" s="10"/>
      <c r="AE551" s="10"/>
      <c r="AF551" s="10"/>
      <c r="AG551" s="10"/>
      <c r="AH551" s="10"/>
      <c r="AI551" s="10"/>
      <c r="AJ551" s="10"/>
      <c r="AK551" s="10"/>
      <c r="AL551" s="10"/>
      <c r="AM551" s="10"/>
      <c r="AN551" s="10"/>
      <c r="AO551" s="10"/>
      <c r="AP551" s="10"/>
      <c r="AQ551" s="10"/>
      <c r="AR551" s="10"/>
      <c r="AS551" s="10"/>
      <c r="AT551" s="10"/>
      <c r="AU551" s="10"/>
      <c r="AV551" s="10"/>
      <c r="AW551" s="10"/>
      <c r="AX551" s="10"/>
      <c r="AY551" s="10"/>
      <c r="AZ551" s="10"/>
      <c r="BA551" s="10"/>
      <c r="BB551" s="10"/>
      <c r="BC551" s="10"/>
      <c r="BD551" s="10"/>
      <c r="BE551" s="10"/>
      <c r="BF551" s="10"/>
      <c r="BG551" s="10"/>
      <c r="BH551" s="10"/>
      <c r="BI551" s="10"/>
      <c r="BJ551" s="10"/>
      <c r="BK551" s="10"/>
      <c r="BL551" s="10"/>
      <c r="BM551" s="10"/>
      <c r="BN551" s="10"/>
      <c r="BO551" s="10"/>
      <c r="BP551" s="10"/>
      <c r="BQ551" s="10"/>
      <c r="BR551" s="10"/>
      <c r="BS551" s="10"/>
    </row>
    <row r="552" spans="1:71" ht="16.5" customHeight="1" x14ac:dyDescent="0.3">
      <c r="A552" s="10"/>
      <c r="B552" s="20">
        <f t="shared" si="125"/>
        <v>2556890</v>
      </c>
      <c r="C552" s="20">
        <f t="shared" si="125"/>
        <v>1811564</v>
      </c>
      <c r="D552" s="20">
        <f t="shared" si="125"/>
        <v>2220210</v>
      </c>
      <c r="E552" s="20">
        <f t="shared" si="125"/>
        <v>2755336</v>
      </c>
      <c r="F552" s="20">
        <f t="shared" si="125"/>
        <v>2603917</v>
      </c>
      <c r="G552" s="20">
        <f t="shared" si="125"/>
        <v>2339402</v>
      </c>
      <c r="H552" s="20">
        <f t="shared" si="125"/>
        <v>2226401</v>
      </c>
      <c r="I552" s="20">
        <f t="shared" si="125"/>
        <v>2506587</v>
      </c>
      <c r="J552" s="20">
        <f t="shared" si="125"/>
        <v>2456360</v>
      </c>
      <c r="K552" s="20">
        <f t="shared" si="125"/>
        <v>1442513</v>
      </c>
      <c r="L552" s="20">
        <f t="shared" si="125"/>
        <v>1599372</v>
      </c>
      <c r="M552" s="20">
        <f t="shared" si="125"/>
        <v>1549749</v>
      </c>
      <c r="N552" s="20">
        <f t="shared" si="125"/>
        <v>1410710</v>
      </c>
      <c r="O552" s="19"/>
      <c r="P552" s="22" t="s">
        <v>900</v>
      </c>
      <c r="Q552" s="10"/>
      <c r="R552" s="10"/>
      <c r="S552" s="10"/>
      <c r="T552" s="10"/>
      <c r="U552" s="10"/>
      <c r="V552" s="10"/>
      <c r="W552" s="10"/>
      <c r="X552" s="10"/>
      <c r="Y552" s="10"/>
      <c r="Z552" s="10"/>
      <c r="AA552" s="10"/>
      <c r="AB552" s="10"/>
      <c r="AC552" s="10"/>
      <c r="AD552" s="10"/>
      <c r="AE552" s="10"/>
      <c r="AF552" s="10"/>
      <c r="AG552" s="10"/>
      <c r="AH552" s="10"/>
      <c r="AI552" s="10"/>
      <c r="AJ552" s="10"/>
      <c r="AK552" s="10"/>
      <c r="AL552" s="10"/>
      <c r="AM552" s="10"/>
      <c r="AN552" s="10"/>
      <c r="AO552" s="10"/>
      <c r="AP552" s="10"/>
      <c r="AQ552" s="10"/>
      <c r="AR552" s="10"/>
      <c r="AS552" s="10"/>
      <c r="AT552" s="10"/>
      <c r="AU552" s="10"/>
      <c r="AV552" s="10"/>
      <c r="AW552" s="10"/>
      <c r="AX552" s="10"/>
      <c r="AY552" s="10"/>
      <c r="AZ552" s="10"/>
      <c r="BA552" s="10"/>
      <c r="BB552" s="10"/>
      <c r="BC552" s="10"/>
      <c r="BD552" s="10"/>
      <c r="BE552" s="10"/>
      <c r="BF552" s="10"/>
      <c r="BG552" s="10"/>
      <c r="BH552" s="10"/>
      <c r="BI552" s="10"/>
      <c r="BJ552" s="10"/>
      <c r="BK552" s="10"/>
      <c r="BL552" s="10"/>
      <c r="BM552" s="10"/>
      <c r="BN552" s="10"/>
      <c r="BO552" s="10"/>
      <c r="BP552" s="10"/>
      <c r="BQ552" s="10"/>
      <c r="BR552" s="10"/>
      <c r="BS552" s="10"/>
    </row>
    <row r="553" spans="1:71" ht="16.5" customHeight="1" x14ac:dyDescent="0.3">
      <c r="A553" s="10"/>
      <c r="B553" s="20">
        <f t="shared" si="125"/>
        <v>1942354</v>
      </c>
      <c r="C553" s="20">
        <f t="shared" si="125"/>
        <v>1797974</v>
      </c>
      <c r="D553" s="20">
        <f t="shared" si="125"/>
        <v>2256235</v>
      </c>
      <c r="E553" s="20">
        <f t="shared" si="125"/>
        <v>2840440</v>
      </c>
      <c r="F553" s="20">
        <f t="shared" si="125"/>
        <v>2637971</v>
      </c>
      <c r="G553" s="20">
        <f t="shared" si="125"/>
        <v>2437907</v>
      </c>
      <c r="H553" s="20">
        <f t="shared" si="125"/>
        <v>2310979</v>
      </c>
      <c r="I553" s="20">
        <f t="shared" si="125"/>
        <v>2494844</v>
      </c>
      <c r="J553" s="20">
        <f t="shared" si="125"/>
        <v>1370781</v>
      </c>
      <c r="K553" s="20">
        <f t="shared" si="125"/>
        <v>1220701</v>
      </c>
      <c r="L553" s="20">
        <f t="shared" si="125"/>
        <v>1345148</v>
      </c>
      <c r="M553" s="20">
        <f t="shared" si="125"/>
        <v>1833192</v>
      </c>
      <c r="N553" s="20">
        <f t="shared" si="125"/>
        <v>1215321</v>
      </c>
      <c r="O553" s="19"/>
      <c r="P553" s="22" t="s">
        <v>901</v>
      </c>
      <c r="Q553" s="10"/>
      <c r="R553" s="10"/>
      <c r="S553" s="10"/>
      <c r="T553" s="10"/>
      <c r="U553" s="10"/>
      <c r="V553" s="10"/>
      <c r="W553" s="10"/>
      <c r="X553" s="10"/>
      <c r="Y553" s="10"/>
      <c r="Z553" s="10"/>
      <c r="AA553" s="10"/>
      <c r="AB553" s="10"/>
      <c r="AC553" s="10"/>
      <c r="AD553" s="10"/>
      <c r="AE553" s="10"/>
      <c r="AF553" s="10"/>
      <c r="AG553" s="10"/>
      <c r="AH553" s="10"/>
      <c r="AI553" s="10"/>
      <c r="AJ553" s="10"/>
      <c r="AK553" s="10"/>
      <c r="AL553" s="10"/>
      <c r="AM553" s="10"/>
      <c r="AN553" s="10"/>
      <c r="AO553" s="10"/>
      <c r="AP553" s="10"/>
      <c r="AQ553" s="10"/>
      <c r="AR553" s="10"/>
      <c r="AS553" s="10"/>
      <c r="AT553" s="10"/>
      <c r="AU553" s="10"/>
      <c r="AV553" s="10"/>
      <c r="AW553" s="10"/>
      <c r="AX553" s="10"/>
      <c r="AY553" s="10"/>
      <c r="AZ553" s="10"/>
      <c r="BA553" s="10"/>
      <c r="BB553" s="10"/>
      <c r="BC553" s="10"/>
      <c r="BD553" s="10"/>
      <c r="BE553" s="10"/>
      <c r="BF553" s="10"/>
      <c r="BG553" s="10"/>
      <c r="BH553" s="10"/>
      <c r="BI553" s="10"/>
      <c r="BJ553" s="10"/>
      <c r="BK553" s="10"/>
      <c r="BL553" s="10"/>
      <c r="BM553" s="10"/>
      <c r="BN553" s="10"/>
      <c r="BO553" s="10"/>
      <c r="BP553" s="10"/>
      <c r="BQ553" s="10"/>
      <c r="BR553" s="10"/>
      <c r="BS553" s="10"/>
    </row>
    <row r="554" spans="1:71" ht="16.5" customHeight="1" x14ac:dyDescent="0.3">
      <c r="A554" s="10"/>
      <c r="B554" s="31">
        <f t="shared" si="125"/>
        <v>1682875</v>
      </c>
      <c r="C554" s="31">
        <f t="shared" si="125"/>
        <v>1847798</v>
      </c>
      <c r="D554" s="31">
        <f t="shared" si="125"/>
        <v>2638251</v>
      </c>
      <c r="E554" s="31">
        <f t="shared" si="125"/>
        <v>5877391.2999999998</v>
      </c>
      <c r="F554" s="31">
        <f t="shared" si="125"/>
        <v>2771657.8930000002</v>
      </c>
      <c r="G554" s="31">
        <f t="shared" si="125"/>
        <v>2707141.247</v>
      </c>
      <c r="H554" s="31">
        <f t="shared" si="125"/>
        <v>3099677.6690000002</v>
      </c>
      <c r="I554" s="31">
        <f t="shared" si="125"/>
        <v>2597982.6510000001</v>
      </c>
      <c r="J554" s="31">
        <f t="shared" si="125"/>
        <v>593976.50800000003</v>
      </c>
      <c r="K554" s="31">
        <f t="shared" si="125"/>
        <v>1512224.3370000001</v>
      </c>
      <c r="L554" s="31">
        <f t="shared" si="125"/>
        <v>1320442.9099999999</v>
      </c>
      <c r="M554" s="31">
        <f t="shared" si="125"/>
        <v>1303030.358</v>
      </c>
      <c r="N554" s="31" t="str">
        <f t="shared" si="125"/>
        <v/>
      </c>
      <c r="O554" s="19"/>
      <c r="P554" s="22" t="s">
        <v>907</v>
      </c>
      <c r="Q554" s="10"/>
      <c r="R554" s="10"/>
      <c r="S554" s="10"/>
      <c r="T554" s="10"/>
      <c r="U554" s="10"/>
      <c r="V554" s="10"/>
      <c r="W554" s="10"/>
      <c r="X554" s="10"/>
      <c r="Y554" s="10"/>
      <c r="Z554" s="10"/>
      <c r="AA554" s="10"/>
      <c r="AB554" s="10"/>
      <c r="AC554" s="10"/>
      <c r="AD554" s="10"/>
      <c r="AE554" s="10"/>
      <c r="AF554" s="10"/>
      <c r="AG554" s="10"/>
      <c r="AH554" s="10"/>
      <c r="AI554" s="10"/>
      <c r="AJ554" s="10"/>
      <c r="AK554" s="10"/>
      <c r="AL554" s="10"/>
      <c r="AM554" s="10"/>
      <c r="AN554" s="10"/>
      <c r="AO554" s="10"/>
      <c r="AP554" s="10"/>
      <c r="AQ554" s="10"/>
      <c r="AR554" s="10"/>
      <c r="AS554" s="10"/>
      <c r="AT554" s="10"/>
      <c r="AU554" s="10"/>
      <c r="AV554" s="10"/>
      <c r="AW554" s="10"/>
      <c r="AX554" s="10"/>
      <c r="AY554" s="10"/>
      <c r="AZ554" s="10"/>
      <c r="BA554" s="10"/>
      <c r="BB554" s="10"/>
      <c r="BC554" s="10"/>
      <c r="BD554" s="10"/>
      <c r="BE554" s="10"/>
      <c r="BF554" s="10"/>
      <c r="BG554" s="10"/>
      <c r="BH554" s="10"/>
      <c r="BI554" s="10"/>
      <c r="BJ554" s="10"/>
      <c r="BK554" s="10"/>
      <c r="BL554" s="10"/>
      <c r="BM554" s="10"/>
      <c r="BN554" s="10"/>
      <c r="BO554" s="10"/>
      <c r="BP554" s="10"/>
      <c r="BQ554" s="10"/>
      <c r="BR554" s="10"/>
      <c r="BS554" s="10"/>
    </row>
    <row r="555" spans="1:71" ht="16.5" customHeight="1" x14ac:dyDescent="0.3">
      <c r="A555" s="10"/>
      <c r="B555" s="31">
        <f t="shared" ref="B555:M555" si="126">SUM(B551:B554)</f>
        <v>8381243</v>
      </c>
      <c r="C555" s="31">
        <f t="shared" si="126"/>
        <v>7418603</v>
      </c>
      <c r="D555" s="31">
        <f t="shared" si="126"/>
        <v>9366908</v>
      </c>
      <c r="E555" s="31">
        <f t="shared" si="126"/>
        <v>14364870.300000001</v>
      </c>
      <c r="F555" s="31">
        <f t="shared" si="126"/>
        <v>10714506.892999999</v>
      </c>
      <c r="G555" s="31">
        <f t="shared" si="126"/>
        <v>10007635.247</v>
      </c>
      <c r="H555" s="31">
        <f t="shared" si="126"/>
        <v>10079716.669</v>
      </c>
      <c r="I555" s="31">
        <f t="shared" si="126"/>
        <v>9999166.6510000005</v>
      </c>
      <c r="J555" s="31">
        <f t="shared" si="126"/>
        <v>5175299.5080000004</v>
      </c>
      <c r="K555" s="31">
        <f t="shared" si="126"/>
        <v>5843428.3370000003</v>
      </c>
      <c r="L555" s="31">
        <f t="shared" si="126"/>
        <v>5922538.9100000001</v>
      </c>
      <c r="M555" s="31">
        <f t="shared" si="126"/>
        <v>6209241.358</v>
      </c>
      <c r="N555" s="31">
        <f>IF(N552="",N551*4,IF(N553="",(N552+N551)*2,IF(N554="",((N553+N552+N551)/3)*4,SUM(N551:N554))))</f>
        <v>5281216</v>
      </c>
      <c r="O555" s="19">
        <f t="shared" ref="O555:O556" si="127">RATE(M$340-C$340,,-C555,M555)</f>
        <v>-1.7637804452957422E-2</v>
      </c>
      <c r="P555" s="22" t="s">
        <v>902</v>
      </c>
      <c r="Q555" s="10"/>
      <c r="R555" s="10"/>
      <c r="S555" s="10"/>
      <c r="T555" s="10"/>
      <c r="U555" s="10"/>
      <c r="V555" s="10"/>
      <c r="W555" s="10"/>
      <c r="X555" s="10"/>
      <c r="Y555" s="10"/>
      <c r="Z555" s="10"/>
      <c r="AA555" s="10"/>
      <c r="AB555" s="10"/>
      <c r="AC555" s="10"/>
      <c r="AD555" s="10"/>
      <c r="AE555" s="10"/>
      <c r="AF555" s="10"/>
      <c r="AG555" s="10"/>
      <c r="AH555" s="10"/>
      <c r="AI555" s="10"/>
      <c r="AJ555" s="10"/>
      <c r="AK555" s="10"/>
      <c r="AL555" s="10"/>
      <c r="AM555" s="10"/>
      <c r="AN555" s="10"/>
      <c r="AO555" s="10"/>
      <c r="AP555" s="10"/>
      <c r="AQ555" s="10"/>
      <c r="AR555" s="10"/>
      <c r="AS555" s="10"/>
      <c r="AT555" s="10"/>
      <c r="AU555" s="10"/>
      <c r="AV555" s="10"/>
      <c r="AW555" s="10"/>
      <c r="AX555" s="10"/>
      <c r="AY555" s="10"/>
      <c r="AZ555" s="10"/>
      <c r="BA555" s="10"/>
      <c r="BB555" s="10"/>
      <c r="BC555" s="10"/>
      <c r="BD555" s="10"/>
      <c r="BE555" s="10"/>
      <c r="BF555" s="10"/>
      <c r="BG555" s="10"/>
      <c r="BH555" s="10"/>
      <c r="BI555" s="10"/>
      <c r="BJ555" s="10"/>
      <c r="BK555" s="10"/>
      <c r="BL555" s="10"/>
      <c r="BM555" s="10"/>
      <c r="BN555" s="10"/>
      <c r="BO555" s="10"/>
      <c r="BP555" s="10"/>
      <c r="BQ555" s="10"/>
      <c r="BR555" s="10"/>
      <c r="BS555" s="10"/>
    </row>
    <row r="556" spans="1:71" ht="16.5" customHeight="1" x14ac:dyDescent="0.3">
      <c r="A556" s="10"/>
      <c r="B556" s="23">
        <f t="shared" ref="B556:N556" si="128">+B555/B$548</f>
        <v>0.3367671388448929</v>
      </c>
      <c r="C556" s="23">
        <f t="shared" si="128"/>
        <v>0.30122406588312478</v>
      </c>
      <c r="D556" s="23">
        <f t="shared" si="128"/>
        <v>0.31187748125578618</v>
      </c>
      <c r="E556" s="23">
        <f t="shared" si="128"/>
        <v>0.39131425939014652</v>
      </c>
      <c r="F556" s="23">
        <f t="shared" si="128"/>
        <v>0.23529307711950723</v>
      </c>
      <c r="G556" s="23">
        <f t="shared" si="128"/>
        <v>0.21643915782151366</v>
      </c>
      <c r="H556" s="23">
        <f t="shared" si="128"/>
        <v>0.21871292874254278</v>
      </c>
      <c r="I556" s="23">
        <f t="shared" si="128"/>
        <v>0.20338021560487762</v>
      </c>
      <c r="J556" s="23">
        <f t="shared" si="128"/>
        <v>0.14439587855453803</v>
      </c>
      <c r="K556" s="23">
        <f t="shared" si="128"/>
        <v>0.1626971560668351</v>
      </c>
      <c r="L556" s="23">
        <f t="shared" si="128"/>
        <v>0.16566927008542695</v>
      </c>
      <c r="M556" s="23">
        <f t="shared" si="128"/>
        <v>0.16563441397851461</v>
      </c>
      <c r="N556" s="23">
        <f t="shared" si="128"/>
        <v>0.16341774034081089</v>
      </c>
      <c r="O556" s="19">
        <f t="shared" si="127"/>
        <v>-5.8053816283475376E-2</v>
      </c>
      <c r="P556" s="24" t="s">
        <v>919</v>
      </c>
      <c r="Q556" s="10"/>
      <c r="R556" s="10"/>
      <c r="S556" s="10"/>
      <c r="T556" s="10"/>
      <c r="U556" s="10"/>
      <c r="V556" s="10"/>
      <c r="W556" s="10"/>
      <c r="X556" s="10"/>
      <c r="Y556" s="10"/>
      <c r="Z556" s="10"/>
      <c r="AA556" s="10"/>
      <c r="AB556" s="10"/>
      <c r="AC556" s="10"/>
      <c r="AD556" s="10"/>
      <c r="AE556" s="10"/>
      <c r="AF556" s="10"/>
      <c r="AG556" s="10"/>
      <c r="AH556" s="10"/>
      <c r="AI556" s="10"/>
      <c r="AJ556" s="10"/>
      <c r="AK556" s="10"/>
      <c r="AL556" s="10"/>
      <c r="AM556" s="10"/>
      <c r="AN556" s="10"/>
      <c r="AO556" s="10"/>
      <c r="AP556" s="10"/>
      <c r="AQ556" s="10"/>
      <c r="AR556" s="10"/>
      <c r="AS556" s="10"/>
      <c r="AT556" s="10"/>
      <c r="AU556" s="10"/>
      <c r="AV556" s="10"/>
      <c r="AW556" s="10"/>
      <c r="AX556" s="10"/>
      <c r="AY556" s="10"/>
      <c r="AZ556" s="10"/>
      <c r="BA556" s="10"/>
      <c r="BB556" s="10"/>
      <c r="BC556" s="10"/>
      <c r="BD556" s="10"/>
      <c r="BE556" s="10"/>
      <c r="BF556" s="10"/>
      <c r="BG556" s="10"/>
      <c r="BH556" s="10"/>
      <c r="BI556" s="10"/>
      <c r="BJ556" s="10"/>
      <c r="BK556" s="10"/>
      <c r="BL556" s="10"/>
      <c r="BM556" s="10"/>
      <c r="BN556" s="10"/>
      <c r="BO556" s="10"/>
      <c r="BP556" s="10"/>
      <c r="BQ556" s="10"/>
      <c r="BR556" s="10"/>
      <c r="BS556" s="10"/>
    </row>
    <row r="557" spans="1:71" ht="16.5" customHeight="1" x14ac:dyDescent="0.3">
      <c r="A557" s="10"/>
      <c r="B557" s="169" t="s">
        <v>831</v>
      </c>
      <c r="C557" s="158"/>
      <c r="D557" s="158"/>
      <c r="E557" s="158"/>
      <c r="F557" s="158"/>
      <c r="G557" s="158"/>
      <c r="H557" s="158"/>
      <c r="I557" s="158"/>
      <c r="J557" s="158"/>
      <c r="K557" s="158"/>
      <c r="L557" s="158"/>
      <c r="M557" s="158"/>
      <c r="N557" s="159"/>
      <c r="O557" s="19"/>
      <c r="P557" s="12"/>
      <c r="Q557" s="10"/>
      <c r="R557" s="10"/>
      <c r="S557" s="10"/>
      <c r="T557" s="10"/>
      <c r="U557" s="10"/>
      <c r="V557" s="10"/>
      <c r="W557" s="10"/>
      <c r="X557" s="10"/>
      <c r="Y557" s="10"/>
      <c r="Z557" s="10"/>
      <c r="AA557" s="10"/>
      <c r="AB557" s="10"/>
      <c r="AC557" s="10"/>
      <c r="AD557" s="10"/>
      <c r="AE557" s="10"/>
      <c r="AF557" s="10"/>
      <c r="AG557" s="10"/>
      <c r="AH557" s="10"/>
      <c r="AI557" s="10"/>
      <c r="AJ557" s="10"/>
      <c r="AK557" s="10"/>
      <c r="AL557" s="10"/>
      <c r="AM557" s="10"/>
      <c r="AN557" s="10"/>
      <c r="AO557" s="10"/>
      <c r="AP557" s="10"/>
      <c r="AQ557" s="10"/>
      <c r="AR557" s="10"/>
      <c r="AS557" s="10"/>
      <c r="AT557" s="10"/>
      <c r="AU557" s="10"/>
      <c r="AV557" s="10"/>
      <c r="AW557" s="10"/>
      <c r="AX557" s="10"/>
      <c r="AY557" s="10"/>
      <c r="AZ557" s="10"/>
      <c r="BA557" s="10"/>
      <c r="BB557" s="10"/>
      <c r="BC557" s="10"/>
      <c r="BD557" s="10"/>
      <c r="BE557" s="10"/>
      <c r="BF557" s="10"/>
      <c r="BG557" s="10"/>
      <c r="BH557" s="10"/>
      <c r="BI557" s="10"/>
      <c r="BJ557" s="10"/>
      <c r="BK557" s="10"/>
      <c r="BL557" s="10"/>
      <c r="BM557" s="10"/>
      <c r="BN557" s="10"/>
      <c r="BO557" s="10"/>
      <c r="BP557" s="10"/>
      <c r="BQ557" s="10"/>
      <c r="BR557" s="10"/>
      <c r="BS557" s="10"/>
    </row>
    <row r="558" spans="1:71" ht="16.5" customHeight="1" x14ac:dyDescent="0.3">
      <c r="A558" s="10"/>
      <c r="B558" s="28">
        <f t="shared" ref="B558:N561" si="129">IFERROR(VLOOKUP($B$557,$146:$219,MATCH($P558&amp;"/"&amp;B$340,$144:$144,0),FALSE),"")</f>
        <v>5123729</v>
      </c>
      <c r="C558" s="28">
        <f t="shared" si="129"/>
        <v>4567274</v>
      </c>
      <c r="D558" s="28">
        <f t="shared" si="129"/>
        <v>4972195</v>
      </c>
      <c r="E558" s="28">
        <f t="shared" si="129"/>
        <v>6268907</v>
      </c>
      <c r="F558" s="28">
        <f t="shared" si="129"/>
        <v>8925931</v>
      </c>
      <c r="G558" s="28">
        <f t="shared" si="129"/>
        <v>9922609</v>
      </c>
      <c r="H558" s="28">
        <f t="shared" si="129"/>
        <v>9480549</v>
      </c>
      <c r="I558" s="28">
        <f t="shared" si="129"/>
        <v>9896863</v>
      </c>
      <c r="J558" s="28">
        <f t="shared" si="129"/>
        <v>8072745</v>
      </c>
      <c r="K558" s="28">
        <f t="shared" si="129"/>
        <v>7692550</v>
      </c>
      <c r="L558" s="28">
        <f t="shared" si="129"/>
        <v>8037299</v>
      </c>
      <c r="M558" s="28">
        <f t="shared" si="129"/>
        <v>7570026</v>
      </c>
      <c r="N558" s="28">
        <f t="shared" si="129"/>
        <v>6756194</v>
      </c>
      <c r="O558" s="19"/>
      <c r="P558" s="22" t="s">
        <v>899</v>
      </c>
      <c r="Q558" s="10"/>
      <c r="R558" s="10"/>
      <c r="S558" s="10"/>
      <c r="T558" s="10"/>
      <c r="U558" s="10"/>
      <c r="V558" s="10"/>
      <c r="W558" s="10"/>
      <c r="X558" s="10"/>
      <c r="Y558" s="10"/>
      <c r="Z558" s="10"/>
      <c r="AA558" s="10"/>
      <c r="AB558" s="10"/>
      <c r="AC558" s="10"/>
      <c r="AD558" s="10"/>
      <c r="AE558" s="10"/>
      <c r="AF558" s="10"/>
      <c r="AG558" s="10"/>
      <c r="AH558" s="10"/>
      <c r="AI558" s="10"/>
      <c r="AJ558" s="10"/>
      <c r="AK558" s="10"/>
      <c r="AL558" s="10"/>
      <c r="AM558" s="10"/>
      <c r="AN558" s="10"/>
      <c r="AO558" s="10"/>
      <c r="AP558" s="10"/>
      <c r="AQ558" s="10"/>
      <c r="AR558" s="10"/>
      <c r="AS558" s="10"/>
      <c r="AT558" s="10"/>
      <c r="AU558" s="10"/>
      <c r="AV558" s="10"/>
      <c r="AW558" s="10"/>
      <c r="AX558" s="10"/>
      <c r="AY558" s="10"/>
      <c r="AZ558" s="10"/>
      <c r="BA558" s="10"/>
      <c r="BB558" s="10"/>
      <c r="BC558" s="10"/>
      <c r="BD558" s="10"/>
      <c r="BE558" s="10"/>
      <c r="BF558" s="10"/>
      <c r="BG558" s="10"/>
      <c r="BH558" s="10"/>
      <c r="BI558" s="10"/>
      <c r="BJ558" s="10"/>
      <c r="BK558" s="10"/>
      <c r="BL558" s="10"/>
      <c r="BM558" s="10"/>
      <c r="BN558" s="10"/>
      <c r="BO558" s="10"/>
      <c r="BP558" s="10"/>
      <c r="BQ558" s="10"/>
      <c r="BR558" s="10"/>
      <c r="BS558" s="10"/>
    </row>
    <row r="559" spans="1:71" ht="16.5" customHeight="1" x14ac:dyDescent="0.3">
      <c r="A559" s="10"/>
      <c r="B559" s="20">
        <f t="shared" si="129"/>
        <v>6332595</v>
      </c>
      <c r="C559" s="20">
        <f t="shared" si="129"/>
        <v>4197441</v>
      </c>
      <c r="D559" s="20">
        <f t="shared" si="129"/>
        <v>4878552</v>
      </c>
      <c r="E559" s="20">
        <f t="shared" si="129"/>
        <v>6116277</v>
      </c>
      <c r="F559" s="20">
        <f t="shared" si="129"/>
        <v>8713081</v>
      </c>
      <c r="G559" s="20">
        <f t="shared" si="129"/>
        <v>9194589</v>
      </c>
      <c r="H559" s="20">
        <f t="shared" si="129"/>
        <v>8475304</v>
      </c>
      <c r="I559" s="20">
        <f t="shared" si="129"/>
        <v>9848673</v>
      </c>
      <c r="J559" s="20">
        <f t="shared" si="129"/>
        <v>9596304</v>
      </c>
      <c r="K559" s="20">
        <f t="shared" si="129"/>
        <v>7215165</v>
      </c>
      <c r="L559" s="20">
        <f t="shared" si="129"/>
        <v>8005119</v>
      </c>
      <c r="M559" s="20">
        <f t="shared" si="129"/>
        <v>7754154</v>
      </c>
      <c r="N559" s="20">
        <f t="shared" si="129"/>
        <v>7001114</v>
      </c>
      <c r="O559" s="19"/>
      <c r="P559" s="22" t="s">
        <v>900</v>
      </c>
      <c r="Q559" s="10"/>
      <c r="R559" s="10"/>
      <c r="S559" s="10"/>
      <c r="T559" s="10"/>
      <c r="U559" s="10"/>
      <c r="V559" s="10"/>
      <c r="W559" s="10"/>
      <c r="X559" s="10"/>
      <c r="Y559" s="10"/>
      <c r="Z559" s="10"/>
      <c r="AA559" s="10"/>
      <c r="AB559" s="10"/>
      <c r="AC559" s="10"/>
      <c r="AD559" s="10"/>
      <c r="AE559" s="10"/>
      <c r="AF559" s="10"/>
      <c r="AG559" s="10"/>
      <c r="AH559" s="10"/>
      <c r="AI559" s="10"/>
      <c r="AJ559" s="10"/>
      <c r="AK559" s="10"/>
      <c r="AL559" s="10"/>
      <c r="AM559" s="10"/>
      <c r="AN559" s="10"/>
      <c r="AO559" s="10"/>
      <c r="AP559" s="10"/>
      <c r="AQ559" s="10"/>
      <c r="AR559" s="10"/>
      <c r="AS559" s="10"/>
      <c r="AT559" s="10"/>
      <c r="AU559" s="10"/>
      <c r="AV559" s="10"/>
      <c r="AW559" s="10"/>
      <c r="AX559" s="10"/>
      <c r="AY559" s="10"/>
      <c r="AZ559" s="10"/>
      <c r="BA559" s="10"/>
      <c r="BB559" s="10"/>
      <c r="BC559" s="10"/>
      <c r="BD559" s="10"/>
      <c r="BE559" s="10"/>
      <c r="BF559" s="10"/>
      <c r="BG559" s="10"/>
      <c r="BH559" s="10"/>
      <c r="BI559" s="10"/>
      <c r="BJ559" s="10"/>
      <c r="BK559" s="10"/>
      <c r="BL559" s="10"/>
      <c r="BM559" s="10"/>
      <c r="BN559" s="10"/>
      <c r="BO559" s="10"/>
      <c r="BP559" s="10"/>
      <c r="BQ559" s="10"/>
      <c r="BR559" s="10"/>
      <c r="BS559" s="10"/>
    </row>
    <row r="560" spans="1:71" ht="16.5" customHeight="1" x14ac:dyDescent="0.3">
      <c r="A560" s="10"/>
      <c r="B560" s="20">
        <f t="shared" si="129"/>
        <v>4532530</v>
      </c>
      <c r="C560" s="20">
        <f t="shared" si="129"/>
        <v>4184381</v>
      </c>
      <c r="D560" s="20">
        <f t="shared" si="129"/>
        <v>4892029</v>
      </c>
      <c r="E560" s="20">
        <f t="shared" si="129"/>
        <v>6171528</v>
      </c>
      <c r="F560" s="20">
        <f t="shared" si="129"/>
        <v>8786611</v>
      </c>
      <c r="G560" s="20">
        <f t="shared" si="129"/>
        <v>8340981</v>
      </c>
      <c r="H560" s="20">
        <f t="shared" si="129"/>
        <v>8955432</v>
      </c>
      <c r="I560" s="20">
        <f t="shared" si="129"/>
        <v>8615533</v>
      </c>
      <c r="J560" s="20">
        <f t="shared" si="129"/>
        <v>6529416</v>
      </c>
      <c r="K560" s="20">
        <f t="shared" si="129"/>
        <v>7468969</v>
      </c>
      <c r="L560" s="20">
        <f t="shared" si="129"/>
        <v>6800461</v>
      </c>
      <c r="M560" s="20">
        <f t="shared" si="129"/>
        <v>8800454</v>
      </c>
      <c r="N560" s="20">
        <f t="shared" si="129"/>
        <v>6512671</v>
      </c>
      <c r="O560" s="19"/>
      <c r="P560" s="22" t="s">
        <v>901</v>
      </c>
      <c r="Q560" s="10"/>
      <c r="R560" s="10"/>
      <c r="S560" s="10"/>
      <c r="T560" s="10"/>
      <c r="U560" s="10"/>
      <c r="V560" s="10"/>
      <c r="W560" s="10"/>
      <c r="X560" s="10"/>
      <c r="Y560" s="10"/>
      <c r="Z560" s="10"/>
      <c r="AA560" s="10"/>
      <c r="AB560" s="10"/>
      <c r="AC560" s="10"/>
      <c r="AD560" s="10"/>
      <c r="AE560" s="10"/>
      <c r="AF560" s="10"/>
      <c r="AG560" s="10"/>
      <c r="AH560" s="10"/>
      <c r="AI560" s="10"/>
      <c r="AJ560" s="10"/>
      <c r="AK560" s="10"/>
      <c r="AL560" s="10"/>
      <c r="AM560" s="10"/>
      <c r="AN560" s="10"/>
      <c r="AO560" s="10"/>
      <c r="AP560" s="10"/>
      <c r="AQ560" s="10"/>
      <c r="AR560" s="10"/>
      <c r="AS560" s="10"/>
      <c r="AT560" s="10"/>
      <c r="AU560" s="10"/>
      <c r="AV560" s="10"/>
      <c r="AW560" s="10"/>
      <c r="AX560" s="10"/>
      <c r="AY560" s="10"/>
      <c r="AZ560" s="10"/>
      <c r="BA560" s="10"/>
      <c r="BB560" s="10"/>
      <c r="BC560" s="10"/>
      <c r="BD560" s="10"/>
      <c r="BE560" s="10"/>
      <c r="BF560" s="10"/>
      <c r="BG560" s="10"/>
      <c r="BH560" s="10"/>
      <c r="BI560" s="10"/>
      <c r="BJ560" s="10"/>
      <c r="BK560" s="10"/>
      <c r="BL560" s="10"/>
      <c r="BM560" s="10"/>
      <c r="BN560" s="10"/>
      <c r="BO560" s="10"/>
      <c r="BP560" s="10"/>
      <c r="BQ560" s="10"/>
      <c r="BR560" s="10"/>
      <c r="BS560" s="10"/>
    </row>
    <row r="561" spans="1:71" ht="16.5" customHeight="1" x14ac:dyDescent="0.3">
      <c r="A561" s="10"/>
      <c r="B561" s="20">
        <f t="shared" si="129"/>
        <v>420182</v>
      </c>
      <c r="C561" s="31">
        <f t="shared" si="129"/>
        <v>4106270</v>
      </c>
      <c r="D561" s="31">
        <f t="shared" si="129"/>
        <v>5804669</v>
      </c>
      <c r="E561" s="31">
        <f t="shared" si="129"/>
        <v>3660998.64</v>
      </c>
      <c r="F561" s="31">
        <f t="shared" si="129"/>
        <v>8457603.9600000009</v>
      </c>
      <c r="G561" s="31">
        <f t="shared" si="129"/>
        <v>8815948.6239999998</v>
      </c>
      <c r="H561" s="31">
        <f t="shared" si="129"/>
        <v>9121880.5559999999</v>
      </c>
      <c r="I561" s="31">
        <f t="shared" si="129"/>
        <v>10791341.435000001</v>
      </c>
      <c r="J561" s="31">
        <f t="shared" si="129"/>
        <v>6468073.4249999998</v>
      </c>
      <c r="K561" s="31">
        <f t="shared" si="129"/>
        <v>7700628.1009999998</v>
      </c>
      <c r="L561" s="31">
        <f t="shared" si="129"/>
        <v>6839299.1399999997</v>
      </c>
      <c r="M561" s="31">
        <f t="shared" si="129"/>
        <v>7064937.6869999999</v>
      </c>
      <c r="N561" s="31" t="str">
        <f t="shared" si="129"/>
        <v/>
      </c>
      <c r="O561" s="19"/>
      <c r="P561" s="22" t="s">
        <v>907</v>
      </c>
      <c r="Q561" s="10"/>
      <c r="R561" s="10"/>
      <c r="S561" s="10"/>
      <c r="T561" s="10"/>
      <c r="U561" s="10"/>
      <c r="V561" s="10"/>
      <c r="W561" s="10"/>
      <c r="X561" s="10"/>
      <c r="Y561" s="10"/>
      <c r="Z561" s="10"/>
      <c r="AA561" s="10"/>
      <c r="AB561" s="10"/>
      <c r="AC561" s="10"/>
      <c r="AD561" s="10"/>
      <c r="AE561" s="10"/>
      <c r="AF561" s="10"/>
      <c r="AG561" s="10"/>
      <c r="AH561" s="10"/>
      <c r="AI561" s="10"/>
      <c r="AJ561" s="10"/>
      <c r="AK561" s="10"/>
      <c r="AL561" s="10"/>
      <c r="AM561" s="10"/>
      <c r="AN561" s="10"/>
      <c r="AO561" s="10"/>
      <c r="AP561" s="10"/>
      <c r="AQ561" s="10"/>
      <c r="AR561" s="10"/>
      <c r="AS561" s="10"/>
      <c r="AT561" s="10"/>
      <c r="AU561" s="10"/>
      <c r="AV561" s="10"/>
      <c r="AW561" s="10"/>
      <c r="AX561" s="10"/>
      <c r="AY561" s="10"/>
      <c r="AZ561" s="10"/>
      <c r="BA561" s="10"/>
      <c r="BB561" s="10"/>
      <c r="BC561" s="10"/>
      <c r="BD561" s="10"/>
      <c r="BE561" s="10"/>
      <c r="BF561" s="10"/>
      <c r="BG561" s="10"/>
      <c r="BH561" s="10"/>
      <c r="BI561" s="10"/>
      <c r="BJ561" s="10"/>
      <c r="BK561" s="10"/>
      <c r="BL561" s="10"/>
      <c r="BM561" s="10"/>
      <c r="BN561" s="10"/>
      <c r="BO561" s="10"/>
      <c r="BP561" s="10"/>
      <c r="BQ561" s="10"/>
      <c r="BR561" s="10"/>
      <c r="BS561" s="10"/>
    </row>
    <row r="562" spans="1:71" ht="16.5" customHeight="1" x14ac:dyDescent="0.3">
      <c r="A562" s="10"/>
      <c r="B562" s="39">
        <f t="shared" ref="B562:M562" si="130">SUM(B558:B561)</f>
        <v>16409036</v>
      </c>
      <c r="C562" s="31">
        <f t="shared" si="130"/>
        <v>17055366</v>
      </c>
      <c r="D562" s="31">
        <f t="shared" si="130"/>
        <v>20547445</v>
      </c>
      <c r="E562" s="31">
        <f t="shared" si="130"/>
        <v>22217710.640000001</v>
      </c>
      <c r="F562" s="31">
        <f t="shared" si="130"/>
        <v>34883226.960000001</v>
      </c>
      <c r="G562" s="31">
        <f t="shared" si="130"/>
        <v>36274127.623999998</v>
      </c>
      <c r="H562" s="31">
        <f t="shared" si="130"/>
        <v>36033165.556000002</v>
      </c>
      <c r="I562" s="31">
        <f t="shared" si="130"/>
        <v>39152410.435000002</v>
      </c>
      <c r="J562" s="31">
        <f t="shared" si="130"/>
        <v>30666538.425000001</v>
      </c>
      <c r="K562" s="31">
        <f t="shared" si="130"/>
        <v>30077312.101</v>
      </c>
      <c r="L562" s="31">
        <f t="shared" si="130"/>
        <v>29682178.140000001</v>
      </c>
      <c r="M562" s="31">
        <f t="shared" si="130"/>
        <v>31189571.686999999</v>
      </c>
      <c r="N562" s="31">
        <f>IF(N559="",N558*4,IF(N560="",(N559+N558)*2,IF(N561="",((N560+N559+N558)/3)*4,SUM(N558:N561))))</f>
        <v>27026638.666666668</v>
      </c>
      <c r="O562" s="19">
        <f t="shared" ref="O562:O563" si="131">RATE(M$340-C$340,,-C562,M562)</f>
        <v>6.2220886505129053E-2</v>
      </c>
      <c r="P562" s="22" t="s">
        <v>902</v>
      </c>
      <c r="Q562" s="10"/>
      <c r="R562" s="10"/>
      <c r="S562" s="10"/>
      <c r="T562" s="10"/>
      <c r="U562" s="10"/>
      <c r="V562" s="10"/>
      <c r="W562" s="10"/>
      <c r="X562" s="10"/>
      <c r="Y562" s="10"/>
      <c r="Z562" s="10"/>
      <c r="AA562" s="10"/>
      <c r="AB562" s="10"/>
      <c r="AC562" s="10"/>
      <c r="AD562" s="10"/>
      <c r="AE562" s="10"/>
      <c r="AF562" s="10"/>
      <c r="AG562" s="10"/>
      <c r="AH562" s="10"/>
      <c r="AI562" s="10"/>
      <c r="AJ562" s="10"/>
      <c r="AK562" s="10"/>
      <c r="AL562" s="10"/>
      <c r="AM562" s="10"/>
      <c r="AN562" s="10"/>
      <c r="AO562" s="10"/>
      <c r="AP562" s="10"/>
      <c r="AQ562" s="10"/>
      <c r="AR562" s="10"/>
      <c r="AS562" s="10"/>
      <c r="AT562" s="10"/>
      <c r="AU562" s="10"/>
      <c r="AV562" s="10"/>
      <c r="AW562" s="10"/>
      <c r="AX562" s="10"/>
      <c r="AY562" s="10"/>
      <c r="AZ562" s="10"/>
      <c r="BA562" s="10"/>
      <c r="BB562" s="10"/>
      <c r="BC562" s="10"/>
      <c r="BD562" s="10"/>
      <c r="BE562" s="10"/>
      <c r="BF562" s="10"/>
      <c r="BG562" s="10"/>
      <c r="BH562" s="10"/>
      <c r="BI562" s="10"/>
      <c r="BJ562" s="10"/>
      <c r="BK562" s="10"/>
      <c r="BL562" s="10"/>
      <c r="BM562" s="10"/>
      <c r="BN562" s="10"/>
      <c r="BO562" s="10"/>
      <c r="BP562" s="10"/>
      <c r="BQ562" s="10"/>
      <c r="BR562" s="10"/>
      <c r="BS562" s="10"/>
    </row>
    <row r="563" spans="1:71" ht="16.5" customHeight="1" x14ac:dyDescent="0.3">
      <c r="A563" s="10"/>
      <c r="B563" s="23">
        <f t="shared" ref="B563:N563" si="132">+B562/(B$457+B$464)</f>
        <v>0.14470219095162226</v>
      </c>
      <c r="C563" s="23">
        <f t="shared" si="132"/>
        <v>0.16524481984350919</v>
      </c>
      <c r="D563" s="23">
        <f t="shared" si="132"/>
        <v>0.18352689775090947</v>
      </c>
      <c r="E563" s="23">
        <f t="shared" si="132"/>
        <v>0.17451043095187765</v>
      </c>
      <c r="F563" s="23">
        <f t="shared" si="132"/>
        <v>0.24448214790397668</v>
      </c>
      <c r="G563" s="23">
        <f t="shared" si="132"/>
        <v>0.25218322628758821</v>
      </c>
      <c r="H563" s="23">
        <f t="shared" si="132"/>
        <v>0.24005883784449364</v>
      </c>
      <c r="I563" s="23">
        <f t="shared" si="132"/>
        <v>0.25100470892157334</v>
      </c>
      <c r="J563" s="23">
        <f t="shared" si="132"/>
        <v>0.20057054591412563</v>
      </c>
      <c r="K563" s="23">
        <f t="shared" si="132"/>
        <v>0.18979599286907314</v>
      </c>
      <c r="L563" s="23">
        <f t="shared" si="132"/>
        <v>0.17374732953480623</v>
      </c>
      <c r="M563" s="23">
        <f t="shared" si="132"/>
        <v>0.17161626498419877</v>
      </c>
      <c r="N563" s="23">
        <f t="shared" si="132"/>
        <v>0.15735791669702362</v>
      </c>
      <c r="O563" s="19">
        <f t="shared" si="131"/>
        <v>3.7904492514779279E-3</v>
      </c>
      <c r="P563" s="24" t="s">
        <v>920</v>
      </c>
      <c r="Q563" s="10"/>
      <c r="R563" s="10"/>
      <c r="S563" s="10"/>
      <c r="T563" s="10"/>
      <c r="U563" s="10"/>
      <c r="V563" s="10"/>
      <c r="W563" s="10"/>
      <c r="X563" s="10"/>
      <c r="Y563" s="10"/>
      <c r="Z563" s="10"/>
      <c r="AA563" s="10"/>
      <c r="AB563" s="10"/>
      <c r="AC563" s="10"/>
      <c r="AD563" s="10"/>
      <c r="AE563" s="10"/>
      <c r="AF563" s="10"/>
      <c r="AG563" s="10"/>
      <c r="AH563" s="10"/>
      <c r="AI563" s="10"/>
      <c r="AJ563" s="10"/>
      <c r="AK563" s="10"/>
      <c r="AL563" s="10"/>
      <c r="AM563" s="10"/>
      <c r="AN563" s="10"/>
      <c r="AO563" s="10"/>
      <c r="AP563" s="10"/>
      <c r="AQ563" s="10"/>
      <c r="AR563" s="10"/>
      <c r="AS563" s="10"/>
      <c r="AT563" s="10"/>
      <c r="AU563" s="10"/>
      <c r="AV563" s="10"/>
      <c r="AW563" s="10"/>
      <c r="AX563" s="10"/>
      <c r="AY563" s="10"/>
      <c r="AZ563" s="10"/>
      <c r="BA563" s="10"/>
      <c r="BB563" s="10"/>
      <c r="BC563" s="10"/>
      <c r="BD563" s="10"/>
      <c r="BE563" s="10"/>
      <c r="BF563" s="10"/>
      <c r="BG563" s="10"/>
      <c r="BH563" s="10"/>
      <c r="BI563" s="10"/>
      <c r="BJ563" s="10"/>
      <c r="BK563" s="10"/>
      <c r="BL563" s="10"/>
      <c r="BM563" s="10"/>
      <c r="BN563" s="10"/>
      <c r="BO563" s="10"/>
      <c r="BP563" s="10"/>
      <c r="BQ563" s="10"/>
      <c r="BR563" s="10"/>
      <c r="BS563" s="10"/>
    </row>
    <row r="564" spans="1:71" ht="16.5" customHeight="1" x14ac:dyDescent="0.3">
      <c r="A564" s="120"/>
      <c r="B564" s="32"/>
      <c r="C564" s="23">
        <f t="shared" ref="C564:N564" si="133">C562/B562-1</f>
        <v>3.9388663660680612E-2</v>
      </c>
      <c r="D564" s="23">
        <f t="shared" si="133"/>
        <v>0.20474957851974573</v>
      </c>
      <c r="E564" s="23">
        <f t="shared" si="133"/>
        <v>8.1288239973388521E-2</v>
      </c>
      <c r="F564" s="23">
        <f t="shared" si="133"/>
        <v>0.57006396947115889</v>
      </c>
      <c r="G564" s="23">
        <f t="shared" si="133"/>
        <v>3.9873050322864811E-2</v>
      </c>
      <c r="H564" s="23">
        <f t="shared" si="133"/>
        <v>-6.6428080779141752E-3</v>
      </c>
      <c r="I564" s="23">
        <f t="shared" si="133"/>
        <v>8.6565940873341019E-2</v>
      </c>
      <c r="J564" s="23">
        <f t="shared" si="133"/>
        <v>-0.21673945271104234</v>
      </c>
      <c r="K564" s="23">
        <f t="shared" si="133"/>
        <v>-1.9213982218470815E-2</v>
      </c>
      <c r="L564" s="23">
        <f t="shared" si="133"/>
        <v>-1.3137276352126581E-2</v>
      </c>
      <c r="M564" s="23">
        <f t="shared" si="133"/>
        <v>5.0784465341127349E-2</v>
      </c>
      <c r="N564" s="23">
        <f t="shared" si="133"/>
        <v>-0.13347195216754026</v>
      </c>
      <c r="O564" s="29"/>
      <c r="P564" s="24" t="s">
        <v>908</v>
      </c>
      <c r="Q564" s="120"/>
      <c r="R564" s="120"/>
      <c r="S564" s="120"/>
      <c r="T564" s="120"/>
      <c r="U564" s="120"/>
      <c r="V564" s="120"/>
      <c r="W564" s="120"/>
      <c r="X564" s="120"/>
      <c r="Y564" s="120"/>
      <c r="Z564" s="120"/>
      <c r="AA564" s="120"/>
      <c r="AB564" s="120"/>
      <c r="AC564" s="120"/>
      <c r="AD564" s="120"/>
      <c r="AE564" s="120"/>
      <c r="AF564" s="120"/>
      <c r="AG564" s="120"/>
      <c r="AH564" s="120"/>
      <c r="AI564" s="120"/>
      <c r="AJ564" s="120"/>
      <c r="AK564" s="120"/>
      <c r="AL564" s="120"/>
      <c r="AM564" s="120"/>
      <c r="AN564" s="120"/>
      <c r="AO564" s="120"/>
      <c r="AP564" s="120"/>
      <c r="AQ564" s="120"/>
      <c r="AR564" s="120"/>
      <c r="AS564" s="120"/>
      <c r="AT564" s="120"/>
      <c r="AU564" s="120"/>
      <c r="AV564" s="120"/>
      <c r="AW564" s="120"/>
      <c r="AX564" s="120"/>
      <c r="AY564" s="120"/>
      <c r="AZ564" s="120"/>
      <c r="BA564" s="120"/>
      <c r="BB564" s="120"/>
      <c r="BC564" s="120"/>
      <c r="BD564" s="120"/>
      <c r="BE564" s="120"/>
      <c r="BF564" s="120"/>
      <c r="BG564" s="120"/>
      <c r="BH564" s="120"/>
      <c r="BI564" s="120"/>
      <c r="BJ564" s="120"/>
      <c r="BK564" s="120"/>
      <c r="BL564" s="120"/>
      <c r="BM564" s="120"/>
      <c r="BN564" s="120"/>
      <c r="BO564" s="120"/>
      <c r="BP564" s="120"/>
      <c r="BQ564" s="120"/>
      <c r="BR564" s="120"/>
      <c r="BS564" s="120"/>
    </row>
    <row r="565" spans="1:71" ht="16.5" customHeight="1" x14ac:dyDescent="0.3">
      <c r="A565" s="10"/>
      <c r="B565" s="163" t="s">
        <v>838</v>
      </c>
      <c r="C565" s="158"/>
      <c r="D565" s="158"/>
      <c r="E565" s="158"/>
      <c r="F565" s="158"/>
      <c r="G565" s="158"/>
      <c r="H565" s="158"/>
      <c r="I565" s="158"/>
      <c r="J565" s="158"/>
      <c r="K565" s="158"/>
      <c r="L565" s="158"/>
      <c r="M565" s="158"/>
      <c r="N565" s="159"/>
      <c r="O565" s="10"/>
      <c r="P565" s="10"/>
      <c r="Q565" s="10"/>
      <c r="R565" s="10"/>
      <c r="S565" s="10"/>
      <c r="T565" s="10"/>
      <c r="U565" s="10"/>
      <c r="V565" s="10"/>
      <c r="W565" s="10"/>
      <c r="X565" s="10"/>
      <c r="Y565" s="10"/>
      <c r="Z565" s="10"/>
      <c r="AA565" s="10"/>
      <c r="AB565" s="10"/>
      <c r="AC565" s="10"/>
      <c r="AD565" s="10"/>
      <c r="AE565" s="10"/>
      <c r="AF565" s="10"/>
      <c r="AG565" s="10"/>
      <c r="AH565" s="10"/>
      <c r="AI565" s="10"/>
      <c r="AJ565" s="10"/>
      <c r="AK565" s="10"/>
      <c r="AL565" s="10"/>
      <c r="AM565" s="10"/>
      <c r="AN565" s="10"/>
      <c r="AO565" s="10"/>
      <c r="AP565" s="10"/>
      <c r="AQ565" s="10"/>
      <c r="AR565" s="10"/>
      <c r="AS565" s="10"/>
      <c r="AT565" s="10"/>
      <c r="AU565" s="10"/>
      <c r="AV565" s="10"/>
      <c r="AW565" s="10"/>
      <c r="AX565" s="10"/>
      <c r="AY565" s="10"/>
      <c r="AZ565" s="10"/>
      <c r="BA565" s="10"/>
      <c r="BB565" s="10"/>
      <c r="BC565" s="10"/>
      <c r="BD565" s="10"/>
      <c r="BE565" s="10"/>
      <c r="BF565" s="10"/>
      <c r="BG565" s="10"/>
      <c r="BH565" s="10"/>
      <c r="BI565" s="10"/>
      <c r="BJ565" s="10"/>
      <c r="BK565" s="10"/>
      <c r="BL565" s="10"/>
      <c r="BM565" s="10"/>
      <c r="BN565" s="10"/>
      <c r="BO565" s="10"/>
      <c r="BP565" s="10"/>
      <c r="BQ565" s="10"/>
      <c r="BR565" s="10"/>
      <c r="BS565" s="10"/>
    </row>
    <row r="566" spans="1:71" ht="16.5" customHeight="1" x14ac:dyDescent="0.3">
      <c r="A566" s="10"/>
      <c r="B566" s="164" t="s">
        <v>841</v>
      </c>
      <c r="C566" s="158"/>
      <c r="D566" s="158"/>
      <c r="E566" s="158"/>
      <c r="F566" s="158"/>
      <c r="G566" s="158"/>
      <c r="H566" s="158"/>
      <c r="I566" s="158"/>
      <c r="J566" s="158"/>
      <c r="K566" s="158"/>
      <c r="L566" s="158"/>
      <c r="M566" s="158"/>
      <c r="N566" s="159"/>
      <c r="O566" s="10"/>
      <c r="P566" s="10"/>
      <c r="Q566" s="10"/>
      <c r="R566" s="10"/>
      <c r="S566" s="10"/>
      <c r="T566" s="10"/>
      <c r="U566" s="10"/>
      <c r="V566" s="10"/>
      <c r="W566" s="10"/>
      <c r="X566" s="10"/>
      <c r="Y566" s="10"/>
      <c r="Z566" s="10"/>
      <c r="AA566" s="10"/>
      <c r="AB566" s="10"/>
      <c r="AC566" s="10"/>
      <c r="AD566" s="10"/>
      <c r="AE566" s="10"/>
      <c r="AF566" s="10"/>
      <c r="AG566" s="10"/>
      <c r="AH566" s="10"/>
      <c r="AI566" s="10"/>
      <c r="AJ566" s="10"/>
      <c r="AK566" s="10"/>
      <c r="AL566" s="10"/>
      <c r="AM566" s="10"/>
      <c r="AN566" s="10"/>
      <c r="AO566" s="10"/>
      <c r="AP566" s="10"/>
      <c r="AQ566" s="10"/>
      <c r="AR566" s="10"/>
      <c r="AS566" s="10"/>
      <c r="AT566" s="10"/>
      <c r="AU566" s="10"/>
      <c r="AV566" s="10"/>
      <c r="AW566" s="10"/>
      <c r="AX566" s="10"/>
      <c r="AY566" s="10"/>
      <c r="AZ566" s="10"/>
      <c r="BA566" s="10"/>
      <c r="BB566" s="10"/>
      <c r="BC566" s="10"/>
      <c r="BD566" s="10"/>
      <c r="BE566" s="10"/>
      <c r="BF566" s="10"/>
      <c r="BG566" s="10"/>
      <c r="BH566" s="10"/>
      <c r="BI566" s="10"/>
      <c r="BJ566" s="10"/>
      <c r="BK566" s="10"/>
      <c r="BL566" s="10"/>
      <c r="BM566" s="10"/>
      <c r="BN566" s="10"/>
      <c r="BO566" s="10"/>
      <c r="BP566" s="10"/>
      <c r="BQ566" s="10"/>
      <c r="BR566" s="10"/>
      <c r="BS566" s="10"/>
    </row>
    <row r="567" spans="1:71" ht="16.5" customHeight="1" x14ac:dyDescent="0.3">
      <c r="A567" s="10"/>
      <c r="B567" s="20">
        <f t="shared" ref="B567:N570" si="134">IFERROR(VLOOKUP($B$566,$224:$335,MATCH($P567&amp;"/"&amp;B$340,$222:$222,0),FALSE),"")</f>
        <v>4636258</v>
      </c>
      <c r="C567" s="20">
        <f t="shared" si="134"/>
        <v>4859640</v>
      </c>
      <c r="D567" s="20">
        <f t="shared" si="134"/>
        <v>4930924</v>
      </c>
      <c r="E567" s="20">
        <f t="shared" si="134"/>
        <v>4520852</v>
      </c>
      <c r="F567" s="20">
        <f t="shared" si="134"/>
        <v>4029135</v>
      </c>
      <c r="G567" s="20">
        <f t="shared" si="134"/>
        <v>3890950</v>
      </c>
      <c r="H567" s="20">
        <f t="shared" si="134"/>
        <v>4285895</v>
      </c>
      <c r="I567" s="20">
        <f t="shared" si="134"/>
        <v>5455517</v>
      </c>
      <c r="J567" s="20">
        <f t="shared" si="134"/>
        <v>4073423</v>
      </c>
      <c r="K567" s="20">
        <f t="shared" si="134"/>
        <v>6916847</v>
      </c>
      <c r="L567" s="20">
        <f t="shared" si="134"/>
        <v>8079404</v>
      </c>
      <c r="M567" s="20">
        <f t="shared" si="134"/>
        <v>8847112</v>
      </c>
      <c r="N567" s="21">
        <f t="shared" si="134"/>
        <v>13006390</v>
      </c>
      <c r="O567" s="19"/>
      <c r="P567" s="22" t="s">
        <v>899</v>
      </c>
      <c r="Q567" s="10"/>
      <c r="R567" s="10"/>
      <c r="S567" s="10"/>
      <c r="T567" s="10"/>
      <c r="U567" s="10"/>
      <c r="V567" s="10"/>
      <c r="W567" s="10"/>
      <c r="X567" s="10"/>
      <c r="Y567" s="10"/>
      <c r="Z567" s="10"/>
      <c r="AA567" s="10"/>
      <c r="AB567" s="10"/>
      <c r="AC567" s="10"/>
      <c r="AD567" s="10"/>
      <c r="AE567" s="10"/>
      <c r="AF567" s="10"/>
      <c r="AG567" s="10"/>
      <c r="AH567" s="10"/>
      <c r="AI567" s="10"/>
      <c r="AJ567" s="10"/>
      <c r="AK567" s="10"/>
      <c r="AL567" s="10"/>
      <c r="AM567" s="10"/>
      <c r="AN567" s="10"/>
      <c r="AO567" s="10"/>
      <c r="AP567" s="10"/>
      <c r="AQ567" s="10"/>
      <c r="AR567" s="10"/>
      <c r="AS567" s="10"/>
      <c r="AT567" s="10"/>
      <c r="AU567" s="10"/>
      <c r="AV567" s="10"/>
      <c r="AW567" s="10"/>
      <c r="AX567" s="10"/>
      <c r="AY567" s="10"/>
      <c r="AZ567" s="10"/>
      <c r="BA567" s="10"/>
      <c r="BB567" s="10"/>
      <c r="BC567" s="10"/>
      <c r="BD567" s="10"/>
      <c r="BE567" s="10"/>
      <c r="BF567" s="10"/>
      <c r="BG567" s="10"/>
      <c r="BH567" s="10"/>
      <c r="BI567" s="10"/>
      <c r="BJ567" s="10"/>
      <c r="BK567" s="10"/>
      <c r="BL567" s="10"/>
      <c r="BM567" s="10"/>
      <c r="BN567" s="10"/>
      <c r="BO567" s="10"/>
      <c r="BP567" s="10"/>
      <c r="BQ567" s="10"/>
      <c r="BR567" s="10"/>
      <c r="BS567" s="10"/>
    </row>
    <row r="568" spans="1:71" ht="16.5" customHeight="1" x14ac:dyDescent="0.3">
      <c r="A568" s="10"/>
      <c r="B568" s="20">
        <f t="shared" si="134"/>
        <v>9323358</v>
      </c>
      <c r="C568" s="20">
        <f t="shared" si="134"/>
        <v>9864020</v>
      </c>
      <c r="D568" s="20">
        <f t="shared" si="134"/>
        <v>9800943</v>
      </c>
      <c r="E568" s="20">
        <f t="shared" si="134"/>
        <v>8998315</v>
      </c>
      <c r="F568" s="20">
        <f t="shared" si="134"/>
        <v>7890774</v>
      </c>
      <c r="G568" s="20">
        <f t="shared" si="134"/>
        <v>7932969</v>
      </c>
      <c r="H568" s="20">
        <f t="shared" si="134"/>
        <v>8907935</v>
      </c>
      <c r="I568" s="20">
        <f t="shared" si="134"/>
        <v>10955741</v>
      </c>
      <c r="J568" s="20">
        <f t="shared" si="134"/>
        <v>8577375</v>
      </c>
      <c r="K568" s="20">
        <f t="shared" si="134"/>
        <v>14248509</v>
      </c>
      <c r="L568" s="20">
        <f t="shared" si="134"/>
        <v>16404278</v>
      </c>
      <c r="M568" s="20">
        <f t="shared" si="134"/>
        <v>17898856</v>
      </c>
      <c r="N568" s="21">
        <f t="shared" si="134"/>
        <v>25868567</v>
      </c>
      <c r="O568" s="19"/>
      <c r="P568" s="22" t="s">
        <v>900</v>
      </c>
      <c r="Q568" s="10"/>
      <c r="R568" s="10"/>
      <c r="S568" s="10"/>
      <c r="T568" s="10"/>
      <c r="U568" s="10"/>
      <c r="V568" s="10"/>
      <c r="W568" s="10"/>
      <c r="X568" s="10"/>
      <c r="Y568" s="10"/>
      <c r="Z568" s="10"/>
      <c r="AA568" s="10"/>
      <c r="AB568" s="10"/>
      <c r="AC568" s="10"/>
      <c r="AD568" s="10"/>
      <c r="AE568" s="10"/>
      <c r="AF568" s="10"/>
      <c r="AG568" s="10"/>
      <c r="AH568" s="10"/>
      <c r="AI568" s="10"/>
      <c r="AJ568" s="10"/>
      <c r="AK568" s="10"/>
      <c r="AL568" s="10"/>
      <c r="AM568" s="10"/>
      <c r="AN568" s="10"/>
      <c r="AO568" s="10"/>
      <c r="AP568" s="10"/>
      <c r="AQ568" s="10"/>
      <c r="AR568" s="10"/>
      <c r="AS568" s="10"/>
      <c r="AT568" s="10"/>
      <c r="AU568" s="10"/>
      <c r="AV568" s="10"/>
      <c r="AW568" s="10"/>
      <c r="AX568" s="10"/>
      <c r="AY568" s="10"/>
      <c r="AZ568" s="10"/>
      <c r="BA568" s="10"/>
      <c r="BB568" s="10"/>
      <c r="BC568" s="10"/>
      <c r="BD568" s="10"/>
      <c r="BE568" s="10"/>
      <c r="BF568" s="10"/>
      <c r="BG568" s="10"/>
      <c r="BH568" s="10"/>
      <c r="BI568" s="10"/>
      <c r="BJ568" s="10"/>
      <c r="BK568" s="10"/>
      <c r="BL568" s="10"/>
      <c r="BM568" s="10"/>
      <c r="BN568" s="10"/>
      <c r="BO568" s="10"/>
      <c r="BP568" s="10"/>
      <c r="BQ568" s="10"/>
      <c r="BR568" s="10"/>
      <c r="BS568" s="10"/>
    </row>
    <row r="569" spans="1:71" ht="16.5" customHeight="1" x14ac:dyDescent="0.3">
      <c r="A569" s="10"/>
      <c r="B569" s="20">
        <f t="shared" si="134"/>
        <v>14117415</v>
      </c>
      <c r="C569" s="20">
        <f t="shared" si="134"/>
        <v>15008237</v>
      </c>
      <c r="D569" s="20">
        <f t="shared" si="134"/>
        <v>14612821</v>
      </c>
      <c r="E569" s="20">
        <f t="shared" si="134"/>
        <v>13421192</v>
      </c>
      <c r="F569" s="20">
        <f t="shared" si="134"/>
        <v>11728109</v>
      </c>
      <c r="G569" s="20">
        <f t="shared" si="134"/>
        <v>12330374</v>
      </c>
      <c r="H569" s="20">
        <f t="shared" si="134"/>
        <v>13800526</v>
      </c>
      <c r="I569" s="20">
        <f t="shared" si="134"/>
        <v>16906820</v>
      </c>
      <c r="J569" s="20">
        <f t="shared" si="134"/>
        <v>14839107</v>
      </c>
      <c r="K569" s="20">
        <f t="shared" si="134"/>
        <v>21986347</v>
      </c>
      <c r="L569" s="20">
        <f t="shared" si="134"/>
        <v>24960280</v>
      </c>
      <c r="M569" s="20">
        <f t="shared" si="134"/>
        <v>27471238</v>
      </c>
      <c r="N569" s="21">
        <f t="shared" si="134"/>
        <v>38816743</v>
      </c>
      <c r="O569" s="19"/>
      <c r="P569" s="22" t="s">
        <v>901</v>
      </c>
      <c r="Q569" s="10"/>
      <c r="R569" s="10"/>
      <c r="S569" s="10"/>
      <c r="T569" s="10"/>
      <c r="U569" s="10"/>
      <c r="V569" s="10"/>
      <c r="W569" s="10"/>
      <c r="X569" s="10"/>
      <c r="Y569" s="10"/>
      <c r="Z569" s="10"/>
      <c r="AA569" s="10"/>
      <c r="AB569" s="10"/>
      <c r="AC569" s="10"/>
      <c r="AD569" s="10"/>
      <c r="AE569" s="10"/>
      <c r="AF569" s="10"/>
      <c r="AG569" s="10"/>
      <c r="AH569" s="10"/>
      <c r="AI569" s="10"/>
      <c r="AJ569" s="10"/>
      <c r="AK569" s="10"/>
      <c r="AL569" s="10"/>
      <c r="AM569" s="10"/>
      <c r="AN569" s="10"/>
      <c r="AO569" s="10"/>
      <c r="AP569" s="10"/>
      <c r="AQ569" s="10"/>
      <c r="AR569" s="10"/>
      <c r="AS569" s="10"/>
      <c r="AT569" s="10"/>
      <c r="AU569" s="10"/>
      <c r="AV569" s="10"/>
      <c r="AW569" s="10"/>
      <c r="AX569" s="10"/>
      <c r="AY569" s="10"/>
      <c r="AZ569" s="10"/>
      <c r="BA569" s="10"/>
      <c r="BB569" s="10"/>
      <c r="BC569" s="10"/>
      <c r="BD569" s="10"/>
      <c r="BE569" s="10"/>
      <c r="BF569" s="10"/>
      <c r="BG569" s="10"/>
      <c r="BH569" s="10"/>
      <c r="BI569" s="10"/>
      <c r="BJ569" s="10"/>
      <c r="BK569" s="10"/>
      <c r="BL569" s="10"/>
      <c r="BM569" s="10"/>
      <c r="BN569" s="10"/>
      <c r="BO569" s="10"/>
      <c r="BP569" s="10"/>
      <c r="BQ569" s="10"/>
      <c r="BR569" s="10"/>
      <c r="BS569" s="10"/>
    </row>
    <row r="570" spans="1:71" ht="16.5" customHeight="1" x14ac:dyDescent="0.3">
      <c r="A570" s="10"/>
      <c r="B570" s="20">
        <f t="shared" si="134"/>
        <v>18956028</v>
      </c>
      <c r="C570" s="20">
        <f t="shared" si="134"/>
        <v>20110719</v>
      </c>
      <c r="D570" s="20">
        <f t="shared" si="134"/>
        <v>19366881</v>
      </c>
      <c r="E570" s="20">
        <f t="shared" si="134"/>
        <v>17675273.030000001</v>
      </c>
      <c r="F570" s="20">
        <f t="shared" si="134"/>
        <v>15629877.412</v>
      </c>
      <c r="G570" s="20">
        <f t="shared" si="134"/>
        <v>16541144.309</v>
      </c>
      <c r="H570" s="20">
        <f t="shared" si="134"/>
        <v>18921752.09</v>
      </c>
      <c r="I570" s="20">
        <f t="shared" si="134"/>
        <v>20495177.998</v>
      </c>
      <c r="J570" s="20">
        <f t="shared" si="134"/>
        <v>21667312.987</v>
      </c>
      <c r="K570" s="20">
        <f t="shared" si="134"/>
        <v>30150695.022</v>
      </c>
      <c r="L570" s="20">
        <f t="shared" si="134"/>
        <v>33879090.920000002</v>
      </c>
      <c r="M570" s="20">
        <f t="shared" si="134"/>
        <v>37228819.711999997</v>
      </c>
      <c r="N570" s="21">
        <f>IFERROR(VLOOKUP($B$566,$224:$335,MATCH($P570&amp;"/"&amp;N$340,$222:$222,0),FALSE),IFERROR((VLOOKUP($B$566,$224:$335,MATCH($P569&amp;"/"&amp;N$340,$222:$222,0),FALSE)/3)*4,IFERROR(VLOOKUP($B$566,$224:$335,MATCH($P568&amp;"/"&amp;N$340,$222:$222,0),FALSE)*2,IFERROR(VLOOKUP($B$566,$224:$335,MATCH($P567&amp;"/"&amp;N$340,$222:$222,0),FALSE)*4,""))))</f>
        <v>51755657.333333336</v>
      </c>
      <c r="O570" s="19">
        <f t="shared" ref="O570:O571" si="135">RATE(M$340-C$340,,-C570,M570)</f>
        <v>6.3518789200541853E-2</v>
      </c>
      <c r="P570" s="22" t="s">
        <v>902</v>
      </c>
      <c r="Q570" s="10"/>
      <c r="R570" s="10"/>
      <c r="S570" s="10"/>
      <c r="T570" s="10"/>
      <c r="U570" s="10"/>
      <c r="V570" s="10"/>
      <c r="W570" s="10"/>
      <c r="X570" s="10"/>
      <c r="Y570" s="10"/>
      <c r="Z570" s="10"/>
      <c r="AA570" s="10"/>
      <c r="AB570" s="10"/>
      <c r="AC570" s="10"/>
      <c r="AD570" s="10"/>
      <c r="AE570" s="10"/>
      <c r="AF570" s="10"/>
      <c r="AG570" s="10"/>
      <c r="AH570" s="10"/>
      <c r="AI570" s="10"/>
      <c r="AJ570" s="10"/>
      <c r="AK570" s="10"/>
      <c r="AL570" s="10"/>
      <c r="AM570" s="10"/>
      <c r="AN570" s="10"/>
      <c r="AO570" s="10"/>
      <c r="AP570" s="10"/>
      <c r="AQ570" s="10"/>
      <c r="AR570" s="10"/>
      <c r="AS570" s="10"/>
      <c r="AT570" s="10"/>
      <c r="AU570" s="10"/>
      <c r="AV570" s="10"/>
      <c r="AW570" s="10"/>
      <c r="AX570" s="10"/>
      <c r="AY570" s="10"/>
      <c r="AZ570" s="10"/>
      <c r="BA570" s="10"/>
      <c r="BB570" s="10"/>
      <c r="BC570" s="10"/>
      <c r="BD570" s="10"/>
      <c r="BE570" s="10"/>
      <c r="BF570" s="10"/>
      <c r="BG570" s="10"/>
      <c r="BH570" s="10"/>
      <c r="BI570" s="10"/>
      <c r="BJ570" s="10"/>
      <c r="BK570" s="10"/>
      <c r="BL570" s="10"/>
      <c r="BM570" s="10"/>
      <c r="BN570" s="10"/>
      <c r="BO570" s="10"/>
      <c r="BP570" s="10"/>
      <c r="BQ570" s="10"/>
      <c r="BR570" s="10"/>
      <c r="BS570" s="10"/>
    </row>
    <row r="571" spans="1:71" ht="16.5" customHeight="1" x14ac:dyDescent="0.3">
      <c r="A571" s="10"/>
      <c r="B571" s="23">
        <f t="shared" ref="B571:N571" si="136">B570/(B$457+B464)</f>
        <v>0.16716270129094107</v>
      </c>
      <c r="C571" s="23">
        <f t="shared" si="136"/>
        <v>0.19484730718053411</v>
      </c>
      <c r="D571" s="23">
        <f t="shared" si="136"/>
        <v>0.17298226563161656</v>
      </c>
      <c r="E571" s="23">
        <f t="shared" si="136"/>
        <v>0.13883156386527681</v>
      </c>
      <c r="F571" s="23">
        <f t="shared" si="136"/>
        <v>0.10954336321990345</v>
      </c>
      <c r="G571" s="23">
        <f t="shared" si="136"/>
        <v>0.11499653917444681</v>
      </c>
      <c r="H571" s="23">
        <f t="shared" si="136"/>
        <v>0.12605980481086707</v>
      </c>
      <c r="I571" s="23">
        <f t="shared" si="136"/>
        <v>0.13139385622819888</v>
      </c>
      <c r="J571" s="23">
        <f t="shared" si="136"/>
        <v>0.14171227068628023</v>
      </c>
      <c r="K571" s="23">
        <f t="shared" si="136"/>
        <v>0.1902590589936011</v>
      </c>
      <c r="L571" s="23">
        <f t="shared" si="136"/>
        <v>0.19831434022978012</v>
      </c>
      <c r="M571" s="23">
        <f t="shared" si="136"/>
        <v>0.20484638432551983</v>
      </c>
      <c r="N571" s="23">
        <f t="shared" si="136"/>
        <v>0.30133833939560445</v>
      </c>
      <c r="O571" s="19">
        <f t="shared" si="135"/>
        <v>5.0169571711248936E-3</v>
      </c>
      <c r="P571" s="24" t="s">
        <v>903</v>
      </c>
      <c r="Q571" s="10"/>
      <c r="R571" s="10"/>
      <c r="S571" s="10"/>
      <c r="T571" s="10"/>
      <c r="U571" s="10"/>
      <c r="V571" s="10"/>
      <c r="W571" s="10"/>
      <c r="X571" s="10"/>
      <c r="Y571" s="10"/>
      <c r="Z571" s="10"/>
      <c r="AA571" s="10"/>
      <c r="AB571" s="10"/>
      <c r="AC571" s="10"/>
      <c r="AD571" s="10"/>
      <c r="AE571" s="10"/>
      <c r="AF571" s="10"/>
      <c r="AG571" s="10"/>
      <c r="AH571" s="10"/>
      <c r="AI571" s="10"/>
      <c r="AJ571" s="10"/>
      <c r="AK571" s="10"/>
      <c r="AL571" s="10"/>
      <c r="AM571" s="10"/>
      <c r="AN571" s="10"/>
      <c r="AO571" s="10"/>
      <c r="AP571" s="10"/>
      <c r="AQ571" s="10"/>
      <c r="AR571" s="10"/>
      <c r="AS571" s="10"/>
      <c r="AT571" s="10"/>
      <c r="AU571" s="10"/>
      <c r="AV571" s="10"/>
      <c r="AW571" s="10"/>
      <c r="AX571" s="10"/>
      <c r="AY571" s="10"/>
      <c r="AZ571" s="10"/>
      <c r="BA571" s="10"/>
      <c r="BB571" s="10"/>
      <c r="BC571" s="10"/>
      <c r="BD571" s="10"/>
      <c r="BE571" s="10"/>
      <c r="BF571" s="10"/>
      <c r="BG571" s="10"/>
      <c r="BH571" s="10"/>
      <c r="BI571" s="10"/>
      <c r="BJ571" s="10"/>
      <c r="BK571" s="10"/>
      <c r="BL571" s="10"/>
      <c r="BM571" s="10"/>
      <c r="BN571" s="10"/>
      <c r="BO571" s="10"/>
      <c r="BP571" s="10"/>
      <c r="BQ571" s="10"/>
      <c r="BR571" s="10"/>
      <c r="BS571" s="10"/>
    </row>
    <row r="572" spans="1:71" ht="16.5" customHeight="1" x14ac:dyDescent="0.3">
      <c r="A572" s="10"/>
      <c r="B572" s="167" t="s">
        <v>844</v>
      </c>
      <c r="C572" s="158"/>
      <c r="D572" s="158"/>
      <c r="E572" s="158"/>
      <c r="F572" s="158"/>
      <c r="G572" s="158"/>
      <c r="H572" s="158"/>
      <c r="I572" s="158"/>
      <c r="J572" s="158"/>
      <c r="K572" s="158"/>
      <c r="L572" s="158"/>
      <c r="M572" s="158"/>
      <c r="N572" s="159"/>
      <c r="O572" s="10"/>
      <c r="P572" s="10"/>
      <c r="Q572" s="10"/>
      <c r="R572" s="10"/>
      <c r="S572" s="10"/>
      <c r="T572" s="10"/>
      <c r="U572" s="10"/>
      <c r="V572" s="10"/>
      <c r="W572" s="10"/>
      <c r="X572" s="10"/>
      <c r="Y572" s="10"/>
      <c r="Z572" s="10"/>
      <c r="AA572" s="10"/>
      <c r="AB572" s="10"/>
      <c r="AC572" s="10"/>
      <c r="AD572" s="10"/>
      <c r="AE572" s="10"/>
      <c r="AF572" s="10"/>
      <c r="AG572" s="10"/>
      <c r="AH572" s="10"/>
      <c r="AI572" s="10"/>
      <c r="AJ572" s="10"/>
      <c r="AK572" s="10"/>
      <c r="AL572" s="10"/>
      <c r="AM572" s="10"/>
      <c r="AN572" s="10"/>
      <c r="AO572" s="10"/>
      <c r="AP572" s="10"/>
      <c r="AQ572" s="10"/>
      <c r="AR572" s="10"/>
      <c r="AS572" s="10"/>
      <c r="AT572" s="10"/>
      <c r="AU572" s="10"/>
      <c r="AV572" s="10"/>
      <c r="AW572" s="10"/>
      <c r="AX572" s="10"/>
      <c r="AY572" s="10"/>
      <c r="AZ572" s="10"/>
      <c r="BA572" s="10"/>
      <c r="BB572" s="10"/>
      <c r="BC572" s="10"/>
      <c r="BD572" s="10"/>
      <c r="BE572" s="10"/>
      <c r="BF572" s="10"/>
      <c r="BG572" s="10"/>
      <c r="BH572" s="10"/>
      <c r="BI572" s="10"/>
      <c r="BJ572" s="10"/>
      <c r="BK572" s="10"/>
      <c r="BL572" s="10"/>
      <c r="BM572" s="10"/>
      <c r="BN572" s="10"/>
      <c r="BO572" s="10"/>
      <c r="BP572" s="10"/>
      <c r="BQ572" s="10"/>
      <c r="BR572" s="10"/>
      <c r="BS572" s="10"/>
    </row>
    <row r="573" spans="1:71" ht="16.5" customHeight="1" x14ac:dyDescent="0.3">
      <c r="A573" s="10"/>
      <c r="B573" s="21">
        <f t="shared" ref="B573:N576" si="137">IFERROR(VLOOKUP($B$572,$224:$335,MATCH($P573&amp;"/"&amp;B$340,$222:$222,0),FALSE),"")</f>
        <v>0</v>
      </c>
      <c r="C573" s="21">
        <f t="shared" si="137"/>
        <v>0</v>
      </c>
      <c r="D573" s="21">
        <f t="shared" si="137"/>
        <v>157672</v>
      </c>
      <c r="E573" s="21">
        <f t="shared" si="137"/>
        <v>131759</v>
      </c>
      <c r="F573" s="21">
        <f t="shared" si="137"/>
        <v>128342</v>
      </c>
      <c r="G573" s="21">
        <f t="shared" si="137"/>
        <v>192636</v>
      </c>
      <c r="H573" s="21">
        <f t="shared" si="137"/>
        <v>256583</v>
      </c>
      <c r="I573" s="21">
        <f t="shared" si="137"/>
        <v>330996</v>
      </c>
      <c r="J573" s="21">
        <f t="shared" si="137"/>
        <v>283623</v>
      </c>
      <c r="K573" s="21">
        <f t="shared" si="137"/>
        <v>525307</v>
      </c>
      <c r="L573" s="21">
        <f t="shared" si="137"/>
        <v>535771</v>
      </c>
      <c r="M573" s="21">
        <f t="shared" si="137"/>
        <v>528247</v>
      </c>
      <c r="N573" s="21">
        <f t="shared" si="137"/>
        <v>779419</v>
      </c>
      <c r="O573" s="19"/>
      <c r="P573" s="22" t="s">
        <v>899</v>
      </c>
      <c r="Q573" s="10"/>
      <c r="R573" s="10"/>
      <c r="S573" s="10"/>
      <c r="T573" s="10"/>
      <c r="U573" s="10"/>
      <c r="V573" s="10"/>
      <c r="W573" s="10"/>
      <c r="X573" s="10"/>
      <c r="Y573" s="10"/>
      <c r="Z573" s="10"/>
      <c r="AA573" s="10"/>
      <c r="AB573" s="10"/>
      <c r="AC573" s="10"/>
      <c r="AD573" s="10"/>
      <c r="AE573" s="10"/>
      <c r="AF573" s="10"/>
      <c r="AG573" s="10"/>
      <c r="AH573" s="10"/>
      <c r="AI573" s="10"/>
      <c r="AJ573" s="10"/>
      <c r="AK573" s="10"/>
      <c r="AL573" s="10"/>
      <c r="AM573" s="10"/>
      <c r="AN573" s="10"/>
      <c r="AO573" s="10"/>
      <c r="AP573" s="10"/>
      <c r="AQ573" s="10"/>
      <c r="AR573" s="10"/>
      <c r="AS573" s="10"/>
      <c r="AT573" s="10"/>
      <c r="AU573" s="10"/>
      <c r="AV573" s="10"/>
      <c r="AW573" s="10"/>
      <c r="AX573" s="10"/>
      <c r="AY573" s="10"/>
      <c r="AZ573" s="10"/>
      <c r="BA573" s="10"/>
      <c r="BB573" s="10"/>
      <c r="BC573" s="10"/>
      <c r="BD573" s="10"/>
      <c r="BE573" s="10"/>
      <c r="BF573" s="10"/>
      <c r="BG573" s="10"/>
      <c r="BH573" s="10"/>
      <c r="BI573" s="10"/>
      <c r="BJ573" s="10"/>
      <c r="BK573" s="10"/>
      <c r="BL573" s="10"/>
      <c r="BM573" s="10"/>
      <c r="BN573" s="10"/>
      <c r="BO573" s="10"/>
      <c r="BP573" s="10"/>
      <c r="BQ573" s="10"/>
      <c r="BR573" s="10"/>
      <c r="BS573" s="10"/>
    </row>
    <row r="574" spans="1:71" ht="16.5" customHeight="1" x14ac:dyDescent="0.3">
      <c r="A574" s="10"/>
      <c r="B574" s="21">
        <f t="shared" si="137"/>
        <v>0</v>
      </c>
      <c r="C574" s="21">
        <f t="shared" si="137"/>
        <v>378518</v>
      </c>
      <c r="D574" s="21">
        <f t="shared" si="137"/>
        <v>336815</v>
      </c>
      <c r="E574" s="21">
        <f t="shared" si="137"/>
        <v>273708</v>
      </c>
      <c r="F574" s="21">
        <f t="shared" si="137"/>
        <v>260510</v>
      </c>
      <c r="G574" s="21">
        <f t="shared" si="137"/>
        <v>381397</v>
      </c>
      <c r="H574" s="21">
        <f t="shared" si="137"/>
        <v>610829</v>
      </c>
      <c r="I574" s="21">
        <f t="shared" si="137"/>
        <v>690005</v>
      </c>
      <c r="J574" s="21">
        <f t="shared" si="137"/>
        <v>603810</v>
      </c>
      <c r="K574" s="21">
        <f t="shared" si="137"/>
        <v>1090500</v>
      </c>
      <c r="L574" s="21">
        <f t="shared" si="137"/>
        <v>1095915</v>
      </c>
      <c r="M574" s="21">
        <f t="shared" si="137"/>
        <v>1112521</v>
      </c>
      <c r="N574" s="21">
        <f t="shared" si="137"/>
        <v>1621602</v>
      </c>
      <c r="O574" s="19"/>
      <c r="P574" s="22" t="s">
        <v>900</v>
      </c>
      <c r="Q574" s="10"/>
      <c r="R574" s="10"/>
      <c r="S574" s="10"/>
      <c r="T574" s="10"/>
      <c r="U574" s="10"/>
      <c r="V574" s="10"/>
      <c r="W574" s="10"/>
      <c r="X574" s="10"/>
      <c r="Y574" s="10"/>
      <c r="Z574" s="10"/>
      <c r="AA574" s="10"/>
      <c r="AB574" s="10"/>
      <c r="AC574" s="10"/>
      <c r="AD574" s="10"/>
      <c r="AE574" s="10"/>
      <c r="AF574" s="10"/>
      <c r="AG574" s="10"/>
      <c r="AH574" s="10"/>
      <c r="AI574" s="10"/>
      <c r="AJ574" s="10"/>
      <c r="AK574" s="10"/>
      <c r="AL574" s="10"/>
      <c r="AM574" s="10"/>
      <c r="AN574" s="10"/>
      <c r="AO574" s="10"/>
      <c r="AP574" s="10"/>
      <c r="AQ574" s="10"/>
      <c r="AR574" s="10"/>
      <c r="AS574" s="10"/>
      <c r="AT574" s="10"/>
      <c r="AU574" s="10"/>
      <c r="AV574" s="10"/>
      <c r="AW574" s="10"/>
      <c r="AX574" s="10"/>
      <c r="AY574" s="10"/>
      <c r="AZ574" s="10"/>
      <c r="BA574" s="10"/>
      <c r="BB574" s="10"/>
      <c r="BC574" s="10"/>
      <c r="BD574" s="10"/>
      <c r="BE574" s="10"/>
      <c r="BF574" s="10"/>
      <c r="BG574" s="10"/>
      <c r="BH574" s="10"/>
      <c r="BI574" s="10"/>
      <c r="BJ574" s="10"/>
      <c r="BK574" s="10"/>
      <c r="BL574" s="10"/>
      <c r="BM574" s="10"/>
      <c r="BN574" s="10"/>
      <c r="BO574" s="10"/>
      <c r="BP574" s="10"/>
      <c r="BQ574" s="10"/>
      <c r="BR574" s="10"/>
      <c r="BS574" s="10"/>
    </row>
    <row r="575" spans="1:71" ht="16.5" customHeight="1" x14ac:dyDescent="0.3">
      <c r="A575" s="10"/>
      <c r="B575" s="21">
        <f t="shared" si="137"/>
        <v>0</v>
      </c>
      <c r="C575" s="21">
        <f t="shared" si="137"/>
        <v>581928</v>
      </c>
      <c r="D575" s="21">
        <f t="shared" si="137"/>
        <v>458343</v>
      </c>
      <c r="E575" s="21">
        <f t="shared" si="137"/>
        <v>419120</v>
      </c>
      <c r="F575" s="21">
        <f t="shared" si="137"/>
        <v>385070</v>
      </c>
      <c r="G575" s="21">
        <f t="shared" si="137"/>
        <v>577759</v>
      </c>
      <c r="H575" s="21">
        <f t="shared" si="137"/>
        <v>900571</v>
      </c>
      <c r="I575" s="21">
        <f t="shared" si="137"/>
        <v>994558</v>
      </c>
      <c r="J575" s="21">
        <f t="shared" si="137"/>
        <v>953920</v>
      </c>
      <c r="K575" s="21">
        <f t="shared" si="137"/>
        <v>1641258</v>
      </c>
      <c r="L575" s="21">
        <f t="shared" si="137"/>
        <v>1637329</v>
      </c>
      <c r="M575" s="21">
        <f t="shared" si="137"/>
        <v>1714655</v>
      </c>
      <c r="N575" s="21">
        <f t="shared" si="137"/>
        <v>2270624</v>
      </c>
      <c r="O575" s="19"/>
      <c r="P575" s="22" t="s">
        <v>901</v>
      </c>
      <c r="Q575" s="10"/>
      <c r="R575" s="10"/>
      <c r="S575" s="10"/>
      <c r="T575" s="10"/>
      <c r="U575" s="10"/>
      <c r="V575" s="10"/>
      <c r="W575" s="10"/>
      <c r="X575" s="10"/>
      <c r="Y575" s="10"/>
      <c r="Z575" s="10"/>
      <c r="AA575" s="10"/>
      <c r="AB575" s="10"/>
      <c r="AC575" s="10"/>
      <c r="AD575" s="10"/>
      <c r="AE575" s="10"/>
      <c r="AF575" s="10"/>
      <c r="AG575" s="10"/>
      <c r="AH575" s="10"/>
      <c r="AI575" s="10"/>
      <c r="AJ575" s="10"/>
      <c r="AK575" s="10"/>
      <c r="AL575" s="10"/>
      <c r="AM575" s="10"/>
      <c r="AN575" s="10"/>
      <c r="AO575" s="10"/>
      <c r="AP575" s="10"/>
      <c r="AQ575" s="10"/>
      <c r="AR575" s="10"/>
      <c r="AS575" s="10"/>
      <c r="AT575" s="10"/>
      <c r="AU575" s="10"/>
      <c r="AV575" s="10"/>
      <c r="AW575" s="10"/>
      <c r="AX575" s="10"/>
      <c r="AY575" s="10"/>
      <c r="AZ575" s="10"/>
      <c r="BA575" s="10"/>
      <c r="BB575" s="10"/>
      <c r="BC575" s="10"/>
      <c r="BD575" s="10"/>
      <c r="BE575" s="10"/>
      <c r="BF575" s="10"/>
      <c r="BG575" s="10"/>
      <c r="BH575" s="10"/>
      <c r="BI575" s="10"/>
      <c r="BJ575" s="10"/>
      <c r="BK575" s="10"/>
      <c r="BL575" s="10"/>
      <c r="BM575" s="10"/>
      <c r="BN575" s="10"/>
      <c r="BO575" s="10"/>
      <c r="BP575" s="10"/>
      <c r="BQ575" s="10"/>
      <c r="BR575" s="10"/>
      <c r="BS575" s="10"/>
    </row>
    <row r="576" spans="1:71" ht="16.5" customHeight="1" x14ac:dyDescent="0.3">
      <c r="A576" s="10"/>
      <c r="B576" s="21">
        <f t="shared" si="137"/>
        <v>0</v>
      </c>
      <c r="C576" s="21">
        <f t="shared" si="137"/>
        <v>784031</v>
      </c>
      <c r="D576" s="21">
        <f t="shared" si="137"/>
        <v>589118</v>
      </c>
      <c r="E576" s="21">
        <f t="shared" si="137"/>
        <v>611378.64</v>
      </c>
      <c r="F576" s="21">
        <f t="shared" si="137"/>
        <v>542519.79099999997</v>
      </c>
      <c r="G576" s="21">
        <f t="shared" si="137"/>
        <v>786761.00899999996</v>
      </c>
      <c r="H576" s="21">
        <f t="shared" si="137"/>
        <v>1240096.9820000001</v>
      </c>
      <c r="I576" s="21">
        <f t="shared" si="137"/>
        <v>1315294.405</v>
      </c>
      <c r="J576" s="21">
        <f t="shared" si="137"/>
        <v>1537699.855</v>
      </c>
      <c r="K576" s="21">
        <f t="shared" si="137"/>
        <v>2198933.2590000001</v>
      </c>
      <c r="L576" s="21">
        <f t="shared" si="137"/>
        <v>2174515.14</v>
      </c>
      <c r="M576" s="21">
        <f t="shared" si="137"/>
        <v>2520818.7560000001</v>
      </c>
      <c r="N576" s="21" t="str">
        <f t="shared" si="137"/>
        <v/>
      </c>
      <c r="O576" s="19"/>
      <c r="P576" s="22" t="s">
        <v>902</v>
      </c>
      <c r="Q576" s="10"/>
      <c r="R576" s="10"/>
      <c r="S576" s="10"/>
      <c r="T576" s="10"/>
      <c r="U576" s="10"/>
      <c r="V576" s="10"/>
      <c r="W576" s="10"/>
      <c r="X576" s="10"/>
      <c r="Y576" s="10"/>
      <c r="Z576" s="10"/>
      <c r="AA576" s="10"/>
      <c r="AB576" s="10"/>
      <c r="AC576" s="10"/>
      <c r="AD576" s="10"/>
      <c r="AE576" s="10"/>
      <c r="AF576" s="10"/>
      <c r="AG576" s="10"/>
      <c r="AH576" s="10"/>
      <c r="AI576" s="10"/>
      <c r="AJ576" s="10"/>
      <c r="AK576" s="10"/>
      <c r="AL576" s="10"/>
      <c r="AM576" s="10"/>
      <c r="AN576" s="10"/>
      <c r="AO576" s="10"/>
      <c r="AP576" s="10"/>
      <c r="AQ576" s="10"/>
      <c r="AR576" s="10"/>
      <c r="AS576" s="10"/>
      <c r="AT576" s="10"/>
      <c r="AU576" s="10"/>
      <c r="AV576" s="10"/>
      <c r="AW576" s="10"/>
      <c r="AX576" s="10"/>
      <c r="AY576" s="10"/>
      <c r="AZ576" s="10"/>
      <c r="BA576" s="10"/>
      <c r="BB576" s="10"/>
      <c r="BC576" s="10"/>
      <c r="BD576" s="10"/>
      <c r="BE576" s="10"/>
      <c r="BF576" s="10"/>
      <c r="BG576" s="10"/>
      <c r="BH576" s="10"/>
      <c r="BI576" s="10"/>
      <c r="BJ576" s="10"/>
      <c r="BK576" s="10"/>
      <c r="BL576" s="10"/>
      <c r="BM576" s="10"/>
      <c r="BN576" s="10"/>
      <c r="BO576" s="10"/>
      <c r="BP576" s="10"/>
      <c r="BQ576" s="10"/>
      <c r="BR576" s="10"/>
      <c r="BS576" s="10"/>
    </row>
    <row r="577" spans="1:71" ht="16.5" customHeight="1" x14ac:dyDescent="0.3">
      <c r="A577" s="10"/>
      <c r="B577" s="167" t="s">
        <v>921</v>
      </c>
      <c r="C577" s="158"/>
      <c r="D577" s="158"/>
      <c r="E577" s="158"/>
      <c r="F577" s="158"/>
      <c r="G577" s="158"/>
      <c r="H577" s="158"/>
      <c r="I577" s="158"/>
      <c r="J577" s="158"/>
      <c r="K577" s="158"/>
      <c r="L577" s="158"/>
      <c r="M577" s="158"/>
      <c r="N577" s="159"/>
      <c r="O577" s="10"/>
      <c r="P577" s="10"/>
      <c r="Q577" s="10"/>
      <c r="R577" s="10"/>
      <c r="S577" s="10"/>
      <c r="T577" s="10"/>
      <c r="U577" s="10"/>
      <c r="V577" s="10"/>
      <c r="W577" s="10"/>
      <c r="X577" s="10"/>
      <c r="Y577" s="10"/>
      <c r="Z577" s="10"/>
      <c r="AA577" s="10"/>
      <c r="AB577" s="10"/>
      <c r="AC577" s="10"/>
      <c r="AD577" s="10"/>
      <c r="AE577" s="10"/>
      <c r="AF577" s="10"/>
      <c r="AG577" s="10"/>
      <c r="AH577" s="10"/>
      <c r="AI577" s="10"/>
      <c r="AJ577" s="10"/>
      <c r="AK577" s="10"/>
      <c r="AL577" s="10"/>
      <c r="AM577" s="10"/>
      <c r="AN577" s="10"/>
      <c r="AO577" s="10"/>
      <c r="AP577" s="10"/>
      <c r="AQ577" s="10"/>
      <c r="AR577" s="10"/>
      <c r="AS577" s="10"/>
      <c r="AT577" s="10"/>
      <c r="AU577" s="10"/>
      <c r="AV577" s="10"/>
      <c r="AW577" s="10"/>
      <c r="AX577" s="10"/>
      <c r="AY577" s="10"/>
      <c r="AZ577" s="10"/>
      <c r="BA577" s="10"/>
      <c r="BB577" s="10"/>
      <c r="BC577" s="10"/>
      <c r="BD577" s="10"/>
      <c r="BE577" s="10"/>
      <c r="BF577" s="10"/>
      <c r="BG577" s="10"/>
      <c r="BH577" s="10"/>
      <c r="BI577" s="10"/>
      <c r="BJ577" s="10"/>
      <c r="BK577" s="10"/>
      <c r="BL577" s="10"/>
      <c r="BM577" s="10"/>
      <c r="BN577" s="10"/>
      <c r="BO577" s="10"/>
      <c r="BP577" s="10"/>
      <c r="BQ577" s="10"/>
      <c r="BR577" s="10"/>
      <c r="BS577" s="10"/>
    </row>
    <row r="578" spans="1:71" ht="16.5" customHeight="1" x14ac:dyDescent="0.3">
      <c r="A578" s="10"/>
      <c r="B578" s="20">
        <f t="shared" ref="B578:N581" si="138">IFERROR(VLOOKUP($B$577,$224:$335,MATCH($P578&amp;"/"&amp;B$340,$222:$222,0),FALSE),"")</f>
        <v>0</v>
      </c>
      <c r="C578" s="20">
        <f t="shared" si="138"/>
        <v>0</v>
      </c>
      <c r="D578" s="20">
        <f t="shared" si="138"/>
        <v>3943</v>
      </c>
      <c r="E578" s="20">
        <f t="shared" si="138"/>
        <v>37480</v>
      </c>
      <c r="F578" s="20">
        <f t="shared" si="138"/>
        <v>0</v>
      </c>
      <c r="G578" s="20">
        <f t="shared" si="138"/>
        <v>0</v>
      </c>
      <c r="H578" s="20">
        <f t="shared" si="138"/>
        <v>0</v>
      </c>
      <c r="I578" s="20">
        <f t="shared" si="138"/>
        <v>0</v>
      </c>
      <c r="J578" s="20">
        <f t="shared" si="138"/>
        <v>0</v>
      </c>
      <c r="K578" s="20">
        <f t="shared" si="138"/>
        <v>0</v>
      </c>
      <c r="L578" s="20">
        <f t="shared" si="138"/>
        <v>-89033</v>
      </c>
      <c r="M578" s="20">
        <f t="shared" si="138"/>
        <v>0</v>
      </c>
      <c r="N578" s="21">
        <f t="shared" si="138"/>
        <v>-55749</v>
      </c>
      <c r="O578" s="19"/>
      <c r="P578" s="22" t="s">
        <v>899</v>
      </c>
      <c r="Q578" s="10"/>
      <c r="R578" s="10"/>
      <c r="S578" s="10"/>
      <c r="T578" s="10"/>
      <c r="U578" s="10"/>
      <c r="V578" s="10"/>
      <c r="W578" s="10"/>
      <c r="X578" s="10"/>
      <c r="Y578" s="10"/>
      <c r="Z578" s="10"/>
      <c r="AA578" s="10"/>
      <c r="AB578" s="10"/>
      <c r="AC578" s="10"/>
      <c r="AD578" s="10"/>
      <c r="AE578" s="10"/>
      <c r="AF578" s="10"/>
      <c r="AG578" s="10"/>
      <c r="AH578" s="10"/>
      <c r="AI578" s="10"/>
      <c r="AJ578" s="10"/>
      <c r="AK578" s="10"/>
      <c r="AL578" s="10"/>
      <c r="AM578" s="10"/>
      <c r="AN578" s="10"/>
      <c r="AO578" s="10"/>
      <c r="AP578" s="10"/>
      <c r="AQ578" s="10"/>
      <c r="AR578" s="10"/>
      <c r="AS578" s="10"/>
      <c r="AT578" s="10"/>
      <c r="AU578" s="10"/>
      <c r="AV578" s="10"/>
      <c r="AW578" s="10"/>
      <c r="AX578" s="10"/>
      <c r="AY578" s="10"/>
      <c r="AZ578" s="10"/>
      <c r="BA578" s="10"/>
      <c r="BB578" s="10"/>
      <c r="BC578" s="10"/>
      <c r="BD578" s="10"/>
      <c r="BE578" s="10"/>
      <c r="BF578" s="10"/>
      <c r="BG578" s="10"/>
      <c r="BH578" s="10"/>
      <c r="BI578" s="10"/>
      <c r="BJ578" s="10"/>
      <c r="BK578" s="10"/>
      <c r="BL578" s="10"/>
      <c r="BM578" s="10"/>
      <c r="BN578" s="10"/>
      <c r="BO578" s="10"/>
      <c r="BP578" s="10"/>
      <c r="BQ578" s="10"/>
      <c r="BR578" s="10"/>
      <c r="BS578" s="10"/>
    </row>
    <row r="579" spans="1:71" ht="16.5" customHeight="1" x14ac:dyDescent="0.3">
      <c r="A579" s="10"/>
      <c r="B579" s="20">
        <f t="shared" si="138"/>
        <v>0</v>
      </c>
      <c r="C579" s="20">
        <f t="shared" si="138"/>
        <v>25981</v>
      </c>
      <c r="D579" s="20">
        <f t="shared" si="138"/>
        <v>4535</v>
      </c>
      <c r="E579" s="20">
        <f t="shared" si="138"/>
        <v>54468</v>
      </c>
      <c r="F579" s="20">
        <f t="shared" si="138"/>
        <v>3610</v>
      </c>
      <c r="G579" s="20">
        <f t="shared" si="138"/>
        <v>37013</v>
      </c>
      <c r="H579" s="20">
        <f t="shared" si="138"/>
        <v>0</v>
      </c>
      <c r="I579" s="20">
        <f t="shared" si="138"/>
        <v>0</v>
      </c>
      <c r="J579" s="20">
        <f t="shared" si="138"/>
        <v>195003</v>
      </c>
      <c r="K579" s="20">
        <f t="shared" si="138"/>
        <v>0</v>
      </c>
      <c r="L579" s="20">
        <f t="shared" si="138"/>
        <v>0</v>
      </c>
      <c r="M579" s="20">
        <f t="shared" si="138"/>
        <v>0</v>
      </c>
      <c r="N579" s="21">
        <f t="shared" si="138"/>
        <v>-78830</v>
      </c>
      <c r="O579" s="19"/>
      <c r="P579" s="22" t="s">
        <v>900</v>
      </c>
      <c r="Q579" s="10"/>
      <c r="R579" s="10"/>
      <c r="S579" s="10"/>
      <c r="T579" s="10"/>
      <c r="U579" s="10"/>
      <c r="V579" s="10"/>
      <c r="W579" s="10"/>
      <c r="X579" s="10"/>
      <c r="Y579" s="10"/>
      <c r="Z579" s="10"/>
      <c r="AA579" s="10"/>
      <c r="AB579" s="10"/>
      <c r="AC579" s="10"/>
      <c r="AD579" s="10"/>
      <c r="AE579" s="10"/>
      <c r="AF579" s="10"/>
      <c r="AG579" s="10"/>
      <c r="AH579" s="10"/>
      <c r="AI579" s="10"/>
      <c r="AJ579" s="10"/>
      <c r="AK579" s="10"/>
      <c r="AL579" s="10"/>
      <c r="AM579" s="10"/>
      <c r="AN579" s="10"/>
      <c r="AO579" s="10"/>
      <c r="AP579" s="10"/>
      <c r="AQ579" s="10"/>
      <c r="AR579" s="10"/>
      <c r="AS579" s="10"/>
      <c r="AT579" s="10"/>
      <c r="AU579" s="10"/>
      <c r="AV579" s="10"/>
      <c r="AW579" s="10"/>
      <c r="AX579" s="10"/>
      <c r="AY579" s="10"/>
      <c r="AZ579" s="10"/>
      <c r="BA579" s="10"/>
      <c r="BB579" s="10"/>
      <c r="BC579" s="10"/>
      <c r="BD579" s="10"/>
      <c r="BE579" s="10"/>
      <c r="BF579" s="10"/>
      <c r="BG579" s="10"/>
      <c r="BH579" s="10"/>
      <c r="BI579" s="10"/>
      <c r="BJ579" s="10"/>
      <c r="BK579" s="10"/>
      <c r="BL579" s="10"/>
      <c r="BM579" s="10"/>
      <c r="BN579" s="10"/>
      <c r="BO579" s="10"/>
      <c r="BP579" s="10"/>
      <c r="BQ579" s="10"/>
      <c r="BR579" s="10"/>
      <c r="BS579" s="10"/>
    </row>
    <row r="580" spans="1:71" ht="16.5" customHeight="1" x14ac:dyDescent="0.3">
      <c r="A580" s="10"/>
      <c r="B580" s="20">
        <f t="shared" si="138"/>
        <v>0</v>
      </c>
      <c r="C580" s="20">
        <f t="shared" si="138"/>
        <v>-26658</v>
      </c>
      <c r="D580" s="20">
        <f t="shared" si="138"/>
        <v>6695</v>
      </c>
      <c r="E580" s="20">
        <f t="shared" si="138"/>
        <v>40047</v>
      </c>
      <c r="F580" s="20">
        <f t="shared" si="138"/>
        <v>272</v>
      </c>
      <c r="G580" s="20">
        <f t="shared" si="138"/>
        <v>0</v>
      </c>
      <c r="H580" s="20">
        <f t="shared" si="138"/>
        <v>0</v>
      </c>
      <c r="I580" s="20">
        <f t="shared" si="138"/>
        <v>239125</v>
      </c>
      <c r="J580" s="20">
        <f t="shared" si="138"/>
        <v>0</v>
      </c>
      <c r="K580" s="20">
        <f t="shared" si="138"/>
        <v>0</v>
      </c>
      <c r="L580" s="20">
        <f t="shared" si="138"/>
        <v>0</v>
      </c>
      <c r="M580" s="20">
        <f t="shared" si="138"/>
        <v>0</v>
      </c>
      <c r="N580" s="21">
        <f t="shared" si="138"/>
        <v>-27557</v>
      </c>
      <c r="O580" s="19"/>
      <c r="P580" s="22" t="s">
        <v>901</v>
      </c>
      <c r="Q580" s="10"/>
      <c r="R580" s="10"/>
      <c r="S580" s="10"/>
      <c r="T580" s="10"/>
      <c r="U580" s="10"/>
      <c r="V580" s="10"/>
      <c r="W580" s="10"/>
      <c r="X580" s="10"/>
      <c r="Y580" s="10"/>
      <c r="Z580" s="10"/>
      <c r="AA580" s="10"/>
      <c r="AB580" s="10"/>
      <c r="AC580" s="10"/>
      <c r="AD580" s="10"/>
      <c r="AE580" s="10"/>
      <c r="AF580" s="10"/>
      <c r="AG580" s="10"/>
      <c r="AH580" s="10"/>
      <c r="AI580" s="10"/>
      <c r="AJ580" s="10"/>
      <c r="AK580" s="10"/>
      <c r="AL580" s="10"/>
      <c r="AM580" s="10"/>
      <c r="AN580" s="10"/>
      <c r="AO580" s="10"/>
      <c r="AP580" s="10"/>
      <c r="AQ580" s="10"/>
      <c r="AR580" s="10"/>
      <c r="AS580" s="10"/>
      <c r="AT580" s="10"/>
      <c r="AU580" s="10"/>
      <c r="AV580" s="10"/>
      <c r="AW580" s="10"/>
      <c r="AX580" s="10"/>
      <c r="AY580" s="10"/>
      <c r="AZ580" s="10"/>
      <c r="BA580" s="10"/>
      <c r="BB580" s="10"/>
      <c r="BC580" s="10"/>
      <c r="BD580" s="10"/>
      <c r="BE580" s="10"/>
      <c r="BF580" s="10"/>
      <c r="BG580" s="10"/>
      <c r="BH580" s="10"/>
      <c r="BI580" s="10"/>
      <c r="BJ580" s="10"/>
      <c r="BK580" s="10"/>
      <c r="BL580" s="10"/>
      <c r="BM580" s="10"/>
      <c r="BN580" s="10"/>
      <c r="BO580" s="10"/>
      <c r="BP580" s="10"/>
      <c r="BQ580" s="10"/>
      <c r="BR580" s="10"/>
      <c r="BS580" s="10"/>
    </row>
    <row r="581" spans="1:71" ht="16.5" customHeight="1" x14ac:dyDescent="0.3">
      <c r="A581" s="10"/>
      <c r="B581" s="20">
        <f t="shared" si="138"/>
        <v>0</v>
      </c>
      <c r="C581" s="20">
        <f t="shared" si="138"/>
        <v>-4290</v>
      </c>
      <c r="D581" s="20">
        <f t="shared" si="138"/>
        <v>-6690</v>
      </c>
      <c r="E581" s="20">
        <f t="shared" si="138"/>
        <v>0</v>
      </c>
      <c r="F581" s="20">
        <f t="shared" si="138"/>
        <v>22790.873</v>
      </c>
      <c r="G581" s="20">
        <f t="shared" si="138"/>
        <v>72978.456000000006</v>
      </c>
      <c r="H581" s="20">
        <f t="shared" si="138"/>
        <v>0</v>
      </c>
      <c r="I581" s="20">
        <f t="shared" si="138"/>
        <v>0</v>
      </c>
      <c r="J581" s="20">
        <f t="shared" si="138"/>
        <v>0</v>
      </c>
      <c r="K581" s="20">
        <f t="shared" si="138"/>
        <v>0</v>
      </c>
      <c r="L581" s="20">
        <f t="shared" si="138"/>
        <v>-151790.13</v>
      </c>
      <c r="M581" s="20">
        <f t="shared" si="138"/>
        <v>-15611.281999999999</v>
      </c>
      <c r="N581" s="21" t="str">
        <f t="shared" si="138"/>
        <v/>
      </c>
      <c r="O581" s="19"/>
      <c r="P581" s="22" t="s">
        <v>902</v>
      </c>
      <c r="Q581" s="10"/>
      <c r="R581" s="10"/>
      <c r="S581" s="10"/>
      <c r="T581" s="10"/>
      <c r="U581" s="10"/>
      <c r="V581" s="10"/>
      <c r="W581" s="10"/>
      <c r="X581" s="10"/>
      <c r="Y581" s="10"/>
      <c r="Z581" s="10"/>
      <c r="AA581" s="10"/>
      <c r="AB581" s="10"/>
      <c r="AC581" s="10"/>
      <c r="AD581" s="10"/>
      <c r="AE581" s="10"/>
      <c r="AF581" s="10"/>
      <c r="AG581" s="10"/>
      <c r="AH581" s="10"/>
      <c r="AI581" s="10"/>
      <c r="AJ581" s="10"/>
      <c r="AK581" s="10"/>
      <c r="AL581" s="10"/>
      <c r="AM581" s="10"/>
      <c r="AN581" s="10"/>
      <c r="AO581" s="10"/>
      <c r="AP581" s="10"/>
      <c r="AQ581" s="10"/>
      <c r="AR581" s="10"/>
      <c r="AS581" s="10"/>
      <c r="AT581" s="10"/>
      <c r="AU581" s="10"/>
      <c r="AV581" s="10"/>
      <c r="AW581" s="10"/>
      <c r="AX581" s="10"/>
      <c r="AY581" s="10"/>
      <c r="AZ581" s="10"/>
      <c r="BA581" s="10"/>
      <c r="BB581" s="10"/>
      <c r="BC581" s="10"/>
      <c r="BD581" s="10"/>
      <c r="BE581" s="10"/>
      <c r="BF581" s="10"/>
      <c r="BG581" s="10"/>
      <c r="BH581" s="10"/>
      <c r="BI581" s="10"/>
      <c r="BJ581" s="10"/>
      <c r="BK581" s="10"/>
      <c r="BL581" s="10"/>
      <c r="BM581" s="10"/>
      <c r="BN581" s="10"/>
      <c r="BO581" s="10"/>
      <c r="BP581" s="10"/>
      <c r="BQ581" s="10"/>
      <c r="BR581" s="10"/>
      <c r="BS581" s="10"/>
    </row>
    <row r="582" spans="1:71" ht="16.5" customHeight="1" x14ac:dyDescent="0.3">
      <c r="A582" s="10"/>
      <c r="B582" s="163" t="s">
        <v>863</v>
      </c>
      <c r="C582" s="158"/>
      <c r="D582" s="158"/>
      <c r="E582" s="158"/>
      <c r="F582" s="158"/>
      <c r="G582" s="158"/>
      <c r="H582" s="158"/>
      <c r="I582" s="158"/>
      <c r="J582" s="158"/>
      <c r="K582" s="158"/>
      <c r="L582" s="158"/>
      <c r="M582" s="158"/>
      <c r="N582" s="159"/>
      <c r="O582" s="10"/>
      <c r="P582" s="10"/>
      <c r="Q582" s="10"/>
      <c r="R582" s="10"/>
      <c r="S582" s="10"/>
      <c r="T582" s="10"/>
      <c r="U582" s="10"/>
      <c r="V582" s="10"/>
      <c r="W582" s="10"/>
      <c r="X582" s="10"/>
      <c r="Y582" s="10"/>
      <c r="Z582" s="10"/>
      <c r="AA582" s="10"/>
      <c r="AB582" s="10"/>
      <c r="AC582" s="10"/>
      <c r="AD582" s="10"/>
      <c r="AE582" s="10"/>
      <c r="AF582" s="10"/>
      <c r="AG582" s="10"/>
      <c r="AH582" s="10"/>
      <c r="AI582" s="10"/>
      <c r="AJ582" s="10"/>
      <c r="AK582" s="10"/>
      <c r="AL582" s="10"/>
      <c r="AM582" s="10"/>
      <c r="AN582" s="10"/>
      <c r="AO582" s="10"/>
      <c r="AP582" s="10"/>
      <c r="AQ582" s="10"/>
      <c r="AR582" s="10"/>
      <c r="AS582" s="10"/>
      <c r="AT582" s="10"/>
      <c r="AU582" s="10"/>
      <c r="AV582" s="10"/>
      <c r="AW582" s="10"/>
      <c r="AX582" s="10"/>
      <c r="AY582" s="10"/>
      <c r="AZ582" s="10"/>
      <c r="BA582" s="10"/>
      <c r="BB582" s="10"/>
      <c r="BC582" s="10"/>
      <c r="BD582" s="10"/>
      <c r="BE582" s="10"/>
      <c r="BF582" s="10"/>
      <c r="BG582" s="10"/>
      <c r="BH582" s="10"/>
      <c r="BI582" s="10"/>
      <c r="BJ582" s="10"/>
      <c r="BK582" s="10"/>
      <c r="BL582" s="10"/>
      <c r="BM582" s="10"/>
      <c r="BN582" s="10"/>
      <c r="BO582" s="10"/>
      <c r="BP582" s="10"/>
      <c r="BQ582" s="10"/>
      <c r="BR582" s="10"/>
      <c r="BS582" s="10"/>
    </row>
    <row r="583" spans="1:71" ht="16.5" customHeight="1" x14ac:dyDescent="0.3">
      <c r="A583" s="10"/>
      <c r="B583" s="20">
        <f t="shared" ref="B583:N586" si="139">IFERROR(VLOOKUP($B$582,$224:$335,MATCH($P583&amp;"/"&amp;B$340,$222:$222,0),FALSE),"")</f>
        <v>14799182</v>
      </c>
      <c r="C583" s="20">
        <f t="shared" si="139"/>
        <v>12430061</v>
      </c>
      <c r="D583" s="20">
        <f t="shared" si="139"/>
        <v>13469873</v>
      </c>
      <c r="E583" s="20">
        <f t="shared" si="139"/>
        <v>14130459</v>
      </c>
      <c r="F583" s="20">
        <f t="shared" si="139"/>
        <v>15885472</v>
      </c>
      <c r="G583" s="20">
        <f t="shared" si="139"/>
        <v>15684161</v>
      </c>
      <c r="H583" s="20">
        <f t="shared" si="139"/>
        <v>16276327</v>
      </c>
      <c r="I583" s="20">
        <f t="shared" si="139"/>
        <v>16376621</v>
      </c>
      <c r="J583" s="20">
        <f t="shared" si="139"/>
        <v>16626366</v>
      </c>
      <c r="K583" s="20">
        <f t="shared" si="139"/>
        <v>13837649</v>
      </c>
      <c r="L583" s="20">
        <f t="shared" si="139"/>
        <v>17734219</v>
      </c>
      <c r="M583" s="20">
        <f t="shared" si="139"/>
        <v>20611383</v>
      </c>
      <c r="N583" s="21">
        <f t="shared" si="139"/>
        <v>22550197</v>
      </c>
      <c r="O583" s="19"/>
      <c r="P583" s="22" t="s">
        <v>899</v>
      </c>
      <c r="Q583" s="10"/>
      <c r="R583" s="10"/>
      <c r="S583" s="10"/>
      <c r="T583" s="10"/>
      <c r="U583" s="10"/>
      <c r="V583" s="10"/>
      <c r="W583" s="10"/>
      <c r="X583" s="10"/>
      <c r="Y583" s="10"/>
      <c r="Z583" s="10"/>
      <c r="AA583" s="10"/>
      <c r="AB583" s="10"/>
      <c r="AC583" s="10"/>
      <c r="AD583" s="10"/>
      <c r="AE583" s="10"/>
      <c r="AF583" s="10"/>
      <c r="AG583" s="10"/>
      <c r="AH583" s="10"/>
      <c r="AI583" s="10"/>
      <c r="AJ583" s="10"/>
      <c r="AK583" s="10"/>
      <c r="AL583" s="10"/>
      <c r="AM583" s="10"/>
      <c r="AN583" s="10"/>
      <c r="AO583" s="10"/>
      <c r="AP583" s="10"/>
      <c r="AQ583" s="10"/>
      <c r="AR583" s="10"/>
      <c r="AS583" s="10"/>
      <c r="AT583" s="10"/>
      <c r="AU583" s="10"/>
      <c r="AV583" s="10"/>
      <c r="AW583" s="10"/>
      <c r="AX583" s="10"/>
      <c r="AY583" s="10"/>
      <c r="AZ583" s="10"/>
      <c r="BA583" s="10"/>
      <c r="BB583" s="10"/>
      <c r="BC583" s="10"/>
      <c r="BD583" s="10"/>
      <c r="BE583" s="10"/>
      <c r="BF583" s="10"/>
      <c r="BG583" s="10"/>
      <c r="BH583" s="10"/>
      <c r="BI583" s="10"/>
      <c r="BJ583" s="10"/>
      <c r="BK583" s="10"/>
      <c r="BL583" s="10"/>
      <c r="BM583" s="10"/>
      <c r="BN583" s="10"/>
      <c r="BO583" s="10"/>
      <c r="BP583" s="10"/>
      <c r="BQ583" s="10"/>
      <c r="BR583" s="10"/>
      <c r="BS583" s="10"/>
    </row>
    <row r="584" spans="1:71" ht="16.5" customHeight="1" x14ac:dyDescent="0.3">
      <c r="A584" s="10"/>
      <c r="B584" s="20">
        <f t="shared" si="139"/>
        <v>20727740</v>
      </c>
      <c r="C584" s="20">
        <f t="shared" si="139"/>
        <v>22661237</v>
      </c>
      <c r="D584" s="20">
        <f t="shared" si="139"/>
        <v>24898172</v>
      </c>
      <c r="E584" s="20">
        <f t="shared" si="139"/>
        <v>25989182</v>
      </c>
      <c r="F584" s="20">
        <f t="shared" si="139"/>
        <v>29249689</v>
      </c>
      <c r="G584" s="20">
        <f t="shared" si="139"/>
        <v>29406424</v>
      </c>
      <c r="H584" s="20">
        <f t="shared" si="139"/>
        <v>29996222</v>
      </c>
      <c r="I584" s="20">
        <f t="shared" si="139"/>
        <v>29605996</v>
      </c>
      <c r="J584" s="20">
        <f t="shared" si="139"/>
        <v>26842629</v>
      </c>
      <c r="K584" s="20">
        <f t="shared" si="139"/>
        <v>30257847</v>
      </c>
      <c r="L584" s="20">
        <f t="shared" si="139"/>
        <v>31193103</v>
      </c>
      <c r="M584" s="20">
        <f t="shared" si="139"/>
        <v>34611124</v>
      </c>
      <c r="N584" s="21">
        <f t="shared" si="139"/>
        <v>42325235.990000002</v>
      </c>
      <c r="O584" s="19"/>
      <c r="P584" s="22" t="s">
        <v>900</v>
      </c>
      <c r="Q584" s="10"/>
      <c r="R584" s="10"/>
      <c r="S584" s="10"/>
      <c r="T584" s="10"/>
      <c r="U584" s="10"/>
      <c r="V584" s="10"/>
      <c r="W584" s="10"/>
      <c r="X584" s="10"/>
      <c r="Y584" s="10"/>
      <c r="Z584" s="10"/>
      <c r="AA584" s="10"/>
      <c r="AB584" s="10"/>
      <c r="AC584" s="10"/>
      <c r="AD584" s="10"/>
      <c r="AE584" s="10"/>
      <c r="AF584" s="10"/>
      <c r="AG584" s="10"/>
      <c r="AH584" s="10"/>
      <c r="AI584" s="10"/>
      <c r="AJ584" s="10"/>
      <c r="AK584" s="10"/>
      <c r="AL584" s="10"/>
      <c r="AM584" s="10"/>
      <c r="AN584" s="10"/>
      <c r="AO584" s="10"/>
      <c r="AP584" s="10"/>
      <c r="AQ584" s="10"/>
      <c r="AR584" s="10"/>
      <c r="AS584" s="10"/>
      <c r="AT584" s="10"/>
      <c r="AU584" s="10"/>
      <c r="AV584" s="10"/>
      <c r="AW584" s="10"/>
      <c r="AX584" s="10"/>
      <c r="AY584" s="10"/>
      <c r="AZ584" s="10"/>
      <c r="BA584" s="10"/>
      <c r="BB584" s="10"/>
      <c r="BC584" s="10"/>
      <c r="BD584" s="10"/>
      <c r="BE584" s="10"/>
      <c r="BF584" s="10"/>
      <c r="BG584" s="10"/>
      <c r="BH584" s="10"/>
      <c r="BI584" s="10"/>
      <c r="BJ584" s="10"/>
      <c r="BK584" s="10"/>
      <c r="BL584" s="10"/>
      <c r="BM584" s="10"/>
      <c r="BN584" s="10"/>
      <c r="BO584" s="10"/>
      <c r="BP584" s="10"/>
      <c r="BQ584" s="10"/>
      <c r="BR584" s="10"/>
      <c r="BS584" s="10"/>
    </row>
    <row r="585" spans="1:71" ht="16.5" customHeight="1" x14ac:dyDescent="0.3">
      <c r="A585" s="10"/>
      <c r="B585" s="20">
        <f t="shared" si="139"/>
        <v>31250734</v>
      </c>
      <c r="C585" s="20">
        <f t="shared" si="139"/>
        <v>33140925</v>
      </c>
      <c r="D585" s="20">
        <f t="shared" si="139"/>
        <v>35754563</v>
      </c>
      <c r="E585" s="20">
        <f t="shared" si="139"/>
        <v>38599404</v>
      </c>
      <c r="F585" s="20">
        <f t="shared" si="139"/>
        <v>41924502</v>
      </c>
      <c r="G585" s="20">
        <f t="shared" si="139"/>
        <v>43594079</v>
      </c>
      <c r="H585" s="20">
        <f t="shared" si="139"/>
        <v>44124815</v>
      </c>
      <c r="I585" s="20">
        <f t="shared" si="139"/>
        <v>44610568</v>
      </c>
      <c r="J585" s="20">
        <f t="shared" si="139"/>
        <v>41245211</v>
      </c>
      <c r="K585" s="20">
        <f t="shared" si="139"/>
        <v>46762324</v>
      </c>
      <c r="L585" s="20">
        <f t="shared" si="139"/>
        <v>48881977</v>
      </c>
      <c r="M585" s="20">
        <f t="shared" si="139"/>
        <v>55936193</v>
      </c>
      <c r="N585" s="21">
        <f t="shared" si="139"/>
        <v>59234532</v>
      </c>
      <c r="O585" s="19"/>
      <c r="P585" s="22" t="s">
        <v>901</v>
      </c>
      <c r="Q585" s="10"/>
      <c r="R585" s="10"/>
      <c r="S585" s="10"/>
      <c r="T585" s="10"/>
      <c r="U585" s="10"/>
      <c r="V585" s="10"/>
      <c r="W585" s="10"/>
      <c r="X585" s="10"/>
      <c r="Y585" s="10"/>
      <c r="Z585" s="10"/>
      <c r="AA585" s="10"/>
      <c r="AB585" s="10"/>
      <c r="AC585" s="10"/>
      <c r="AD585" s="10"/>
      <c r="AE585" s="10"/>
      <c r="AF585" s="10"/>
      <c r="AG585" s="10"/>
      <c r="AH585" s="10"/>
      <c r="AI585" s="10"/>
      <c r="AJ585" s="10"/>
      <c r="AK585" s="10"/>
      <c r="AL585" s="10"/>
      <c r="AM585" s="10"/>
      <c r="AN585" s="10"/>
      <c r="AO585" s="10"/>
      <c r="AP585" s="10"/>
      <c r="AQ585" s="10"/>
      <c r="AR585" s="10"/>
      <c r="AS585" s="10"/>
      <c r="AT585" s="10"/>
      <c r="AU585" s="10"/>
      <c r="AV585" s="10"/>
      <c r="AW585" s="10"/>
      <c r="AX585" s="10"/>
      <c r="AY585" s="10"/>
      <c r="AZ585" s="10"/>
      <c r="BA585" s="10"/>
      <c r="BB585" s="10"/>
      <c r="BC585" s="10"/>
      <c r="BD585" s="10"/>
      <c r="BE585" s="10"/>
      <c r="BF585" s="10"/>
      <c r="BG585" s="10"/>
      <c r="BH585" s="10"/>
      <c r="BI585" s="10"/>
      <c r="BJ585" s="10"/>
      <c r="BK585" s="10"/>
      <c r="BL585" s="10"/>
      <c r="BM585" s="10"/>
      <c r="BN585" s="10"/>
      <c r="BO585" s="10"/>
      <c r="BP585" s="10"/>
      <c r="BQ585" s="10"/>
      <c r="BR585" s="10"/>
      <c r="BS585" s="10"/>
    </row>
    <row r="586" spans="1:71" ht="16.5" customHeight="1" x14ac:dyDescent="0.3">
      <c r="A586" s="10"/>
      <c r="B586" s="20">
        <f t="shared" si="139"/>
        <v>36721490</v>
      </c>
      <c r="C586" s="20">
        <f t="shared" si="139"/>
        <v>40913500</v>
      </c>
      <c r="D586" s="20">
        <f t="shared" si="139"/>
        <v>45224176</v>
      </c>
      <c r="E586" s="20">
        <f t="shared" si="139"/>
        <v>48216442.810000002</v>
      </c>
      <c r="F586" s="20">
        <f t="shared" si="139"/>
        <v>51132645.803000003</v>
      </c>
      <c r="G586" s="20">
        <f t="shared" si="139"/>
        <v>51328726.972999997</v>
      </c>
      <c r="H586" s="20">
        <f t="shared" si="139"/>
        <v>62820397.892999999</v>
      </c>
      <c r="I586" s="20">
        <f t="shared" si="139"/>
        <v>61629401.777000003</v>
      </c>
      <c r="J586" s="20">
        <f t="shared" si="139"/>
        <v>61635456.773999996</v>
      </c>
      <c r="K586" s="20">
        <f t="shared" si="139"/>
        <v>65528519.115999997</v>
      </c>
      <c r="L586" s="20">
        <f t="shared" si="139"/>
        <v>69131694.189999998</v>
      </c>
      <c r="M586" s="20">
        <f t="shared" si="139"/>
        <v>76627242.572999999</v>
      </c>
      <c r="N586" s="21" t="str">
        <f t="shared" si="139"/>
        <v/>
      </c>
      <c r="O586" s="19"/>
      <c r="P586" s="22" t="s">
        <v>902</v>
      </c>
      <c r="Q586" s="10"/>
      <c r="R586" s="10"/>
      <c r="S586" s="10"/>
      <c r="T586" s="10"/>
      <c r="U586" s="10"/>
      <c r="V586" s="10"/>
      <c r="W586" s="10"/>
      <c r="X586" s="10"/>
      <c r="Y586" s="10"/>
      <c r="Z586" s="10"/>
      <c r="AA586" s="10"/>
      <c r="AB586" s="10"/>
      <c r="AC586" s="10"/>
      <c r="AD586" s="10"/>
      <c r="AE586" s="10"/>
      <c r="AF586" s="10"/>
      <c r="AG586" s="10"/>
      <c r="AH586" s="10"/>
      <c r="AI586" s="10"/>
      <c r="AJ586" s="10"/>
      <c r="AK586" s="10"/>
      <c r="AL586" s="10"/>
      <c r="AM586" s="10"/>
      <c r="AN586" s="10"/>
      <c r="AO586" s="10"/>
      <c r="AP586" s="10"/>
      <c r="AQ586" s="10"/>
      <c r="AR586" s="10"/>
      <c r="AS586" s="10"/>
      <c r="AT586" s="10"/>
      <c r="AU586" s="10"/>
      <c r="AV586" s="10"/>
      <c r="AW586" s="10"/>
      <c r="AX586" s="10"/>
      <c r="AY586" s="10"/>
      <c r="AZ586" s="10"/>
      <c r="BA586" s="10"/>
      <c r="BB586" s="10"/>
      <c r="BC586" s="10"/>
      <c r="BD586" s="10"/>
      <c r="BE586" s="10"/>
      <c r="BF586" s="10"/>
      <c r="BG586" s="10"/>
      <c r="BH586" s="10"/>
      <c r="BI586" s="10"/>
      <c r="BJ586" s="10"/>
      <c r="BK586" s="10"/>
      <c r="BL586" s="10"/>
      <c r="BM586" s="10"/>
      <c r="BN586" s="10"/>
      <c r="BO586" s="10"/>
      <c r="BP586" s="10"/>
      <c r="BQ586" s="10"/>
      <c r="BR586" s="10"/>
      <c r="BS586" s="10"/>
    </row>
    <row r="587" spans="1:71" ht="16.5" customHeight="1" x14ac:dyDescent="0.3">
      <c r="A587" s="10"/>
      <c r="B587" s="40">
        <f t="shared" ref="B587:M587" si="140">B586/B$562</f>
        <v>2.2378822253787485</v>
      </c>
      <c r="C587" s="40">
        <f t="shared" si="140"/>
        <v>2.3988637945383289</v>
      </c>
      <c r="D587" s="40">
        <f t="shared" si="140"/>
        <v>2.2009634774542528</v>
      </c>
      <c r="E587" s="40">
        <f t="shared" si="140"/>
        <v>2.1701805191032051</v>
      </c>
      <c r="F587" s="40">
        <f t="shared" si="140"/>
        <v>1.4658232697804285</v>
      </c>
      <c r="G587" s="40">
        <f t="shared" si="140"/>
        <v>1.4150230573440297</v>
      </c>
      <c r="H587" s="40">
        <f t="shared" si="140"/>
        <v>1.7434049138805006</v>
      </c>
      <c r="I587" s="40">
        <f t="shared" si="140"/>
        <v>1.5740895922440286</v>
      </c>
      <c r="J587" s="40">
        <f t="shared" si="140"/>
        <v>2.0098602561465984</v>
      </c>
      <c r="K587" s="40">
        <f t="shared" si="140"/>
        <v>2.1786693869436999</v>
      </c>
      <c r="L587" s="40">
        <f t="shared" si="140"/>
        <v>2.3290640553375508</v>
      </c>
      <c r="M587" s="40">
        <f t="shared" si="140"/>
        <v>2.4568225348518875</v>
      </c>
      <c r="N587" s="40">
        <f>IFERROR(N586/N$562,IFERROR(N585/N$562,IFERROR(N584/N$562,N583/N$562)))</f>
        <v>2.1917091773997397</v>
      </c>
      <c r="O587" s="19">
        <f>RATE(M$340-C$340,,-C587,M587)</f>
        <v>2.3902176494202038E-3</v>
      </c>
      <c r="P587" s="24" t="s">
        <v>922</v>
      </c>
      <c r="Q587" s="10"/>
      <c r="R587" s="10"/>
      <c r="S587" s="10"/>
      <c r="T587" s="10"/>
      <c r="U587" s="10"/>
      <c r="V587" s="10"/>
      <c r="W587" s="10"/>
      <c r="X587" s="10"/>
      <c r="Y587" s="10"/>
      <c r="Z587" s="10"/>
      <c r="AA587" s="10"/>
      <c r="AB587" s="10"/>
      <c r="AC587" s="10"/>
      <c r="AD587" s="10"/>
      <c r="AE587" s="10"/>
      <c r="AF587" s="10"/>
      <c r="AG587" s="10"/>
      <c r="AH587" s="10"/>
      <c r="AI587" s="10"/>
      <c r="AJ587" s="10"/>
      <c r="AK587" s="10"/>
      <c r="AL587" s="10"/>
      <c r="AM587" s="10"/>
      <c r="AN587" s="10"/>
      <c r="AO587" s="10"/>
      <c r="AP587" s="10"/>
      <c r="AQ587" s="10"/>
      <c r="AR587" s="10"/>
      <c r="AS587" s="10"/>
      <c r="AT587" s="10"/>
      <c r="AU587" s="10"/>
      <c r="AV587" s="10"/>
      <c r="AW587" s="10"/>
      <c r="AX587" s="10"/>
      <c r="AY587" s="10"/>
      <c r="AZ587" s="10"/>
      <c r="BA587" s="10"/>
      <c r="BB587" s="10"/>
      <c r="BC587" s="10"/>
      <c r="BD587" s="10"/>
      <c r="BE587" s="10"/>
      <c r="BF587" s="10"/>
      <c r="BG587" s="10"/>
      <c r="BH587" s="10"/>
      <c r="BI587" s="10"/>
      <c r="BJ587" s="10"/>
      <c r="BK587" s="10"/>
      <c r="BL587" s="10"/>
      <c r="BM587" s="10"/>
      <c r="BN587" s="10"/>
      <c r="BO587" s="10"/>
      <c r="BP587" s="10"/>
      <c r="BQ587" s="10"/>
      <c r="BR587" s="10"/>
      <c r="BS587" s="10"/>
    </row>
    <row r="588" spans="1:71" ht="16.5" customHeight="1" x14ac:dyDescent="0.3">
      <c r="A588" s="10"/>
      <c r="B588" s="169" t="s">
        <v>923</v>
      </c>
      <c r="C588" s="158"/>
      <c r="D588" s="158"/>
      <c r="E588" s="158"/>
      <c r="F588" s="158"/>
      <c r="G588" s="158"/>
      <c r="H588" s="158"/>
      <c r="I588" s="158"/>
      <c r="J588" s="158"/>
      <c r="K588" s="158"/>
      <c r="L588" s="158"/>
      <c r="M588" s="158"/>
      <c r="N588" s="159"/>
      <c r="O588" s="10"/>
      <c r="P588" s="10"/>
      <c r="Q588" s="10"/>
      <c r="R588" s="10"/>
      <c r="S588" s="10"/>
      <c r="T588" s="10"/>
      <c r="U588" s="10"/>
      <c r="V588" s="10"/>
      <c r="W588" s="10"/>
      <c r="X588" s="10"/>
      <c r="Y588" s="10"/>
      <c r="Z588" s="10"/>
      <c r="AA588" s="10"/>
      <c r="AB588" s="10"/>
      <c r="AC588" s="10"/>
      <c r="AD588" s="10"/>
      <c r="AE588" s="10"/>
      <c r="AF588" s="10"/>
      <c r="AG588" s="10"/>
      <c r="AH588" s="10"/>
      <c r="AI588" s="10"/>
      <c r="AJ588" s="10"/>
      <c r="AK588" s="10"/>
      <c r="AL588" s="10"/>
      <c r="AM588" s="10"/>
      <c r="AN588" s="10"/>
      <c r="AO588" s="10"/>
      <c r="AP588" s="10"/>
      <c r="AQ588" s="10"/>
      <c r="AR588" s="10"/>
      <c r="AS588" s="10"/>
      <c r="AT588" s="10"/>
      <c r="AU588" s="10"/>
      <c r="AV588" s="10"/>
      <c r="AW588" s="10"/>
      <c r="AX588" s="10"/>
      <c r="AY588" s="10"/>
      <c r="AZ588" s="10"/>
      <c r="BA588" s="10"/>
      <c r="BB588" s="10"/>
      <c r="BC588" s="10"/>
      <c r="BD588" s="10"/>
      <c r="BE588" s="10"/>
      <c r="BF588" s="10"/>
      <c r="BG588" s="10"/>
      <c r="BH588" s="10"/>
      <c r="BI588" s="10"/>
      <c r="BJ588" s="10"/>
      <c r="BK588" s="10"/>
      <c r="BL588" s="10"/>
      <c r="BM588" s="10"/>
      <c r="BN588" s="10"/>
      <c r="BO588" s="10"/>
      <c r="BP588" s="10"/>
      <c r="BQ588" s="10"/>
      <c r="BR588" s="10"/>
      <c r="BS588" s="10"/>
    </row>
    <row r="589" spans="1:71" ht="16.5" customHeight="1" x14ac:dyDescent="0.3">
      <c r="A589" s="10"/>
      <c r="B589" s="20">
        <f t="shared" ref="B589:N592" si="141">IFERROR(B583+B605,"")</f>
        <v>14283561</v>
      </c>
      <c r="C589" s="20">
        <f t="shared" si="141"/>
        <v>11545968</v>
      </c>
      <c r="D589" s="20">
        <f t="shared" si="141"/>
        <v>12805722</v>
      </c>
      <c r="E589" s="20">
        <f t="shared" si="141"/>
        <v>13322162</v>
      </c>
      <c r="F589" s="20">
        <f t="shared" si="141"/>
        <v>14081358</v>
      </c>
      <c r="G589" s="20">
        <f t="shared" si="141"/>
        <v>9710356</v>
      </c>
      <c r="H589" s="20">
        <f t="shared" si="141"/>
        <v>8264360</v>
      </c>
      <c r="I589" s="20">
        <f t="shared" si="141"/>
        <v>9215026</v>
      </c>
      <c r="J589" s="20">
        <f t="shared" si="141"/>
        <v>4529738</v>
      </c>
      <c r="K589" s="20">
        <f t="shared" si="141"/>
        <v>2332891</v>
      </c>
      <c r="L589" s="20">
        <f t="shared" si="141"/>
        <v>11577480</v>
      </c>
      <c r="M589" s="20">
        <f t="shared" si="141"/>
        <v>17507156</v>
      </c>
      <c r="N589" s="21">
        <f t="shared" si="141"/>
        <v>14697983</v>
      </c>
      <c r="O589" s="19"/>
      <c r="P589" s="22" t="s">
        <v>899</v>
      </c>
      <c r="Q589" s="10"/>
      <c r="R589" s="10"/>
      <c r="S589" s="10"/>
      <c r="T589" s="10"/>
      <c r="U589" s="10"/>
      <c r="V589" s="10"/>
      <c r="W589" s="10"/>
      <c r="X589" s="10"/>
      <c r="Y589" s="10"/>
      <c r="Z589" s="10"/>
      <c r="AA589" s="10"/>
      <c r="AB589" s="10"/>
      <c r="AC589" s="10"/>
      <c r="AD589" s="10"/>
      <c r="AE589" s="10"/>
      <c r="AF589" s="10"/>
      <c r="AG589" s="10"/>
      <c r="AH589" s="10"/>
      <c r="AI589" s="10"/>
      <c r="AJ589" s="10"/>
      <c r="AK589" s="10"/>
      <c r="AL589" s="10"/>
      <c r="AM589" s="10"/>
      <c r="AN589" s="10"/>
      <c r="AO589" s="10"/>
      <c r="AP589" s="10"/>
      <c r="AQ589" s="10"/>
      <c r="AR589" s="10"/>
      <c r="AS589" s="10"/>
      <c r="AT589" s="10"/>
      <c r="AU589" s="10"/>
      <c r="AV589" s="10"/>
      <c r="AW589" s="10"/>
      <c r="AX589" s="10"/>
      <c r="AY589" s="10"/>
      <c r="AZ589" s="10"/>
      <c r="BA589" s="10"/>
      <c r="BB589" s="10"/>
      <c r="BC589" s="10"/>
      <c r="BD589" s="10"/>
      <c r="BE589" s="10"/>
      <c r="BF589" s="10"/>
      <c r="BG589" s="10"/>
      <c r="BH589" s="10"/>
      <c r="BI589" s="10"/>
      <c r="BJ589" s="10"/>
      <c r="BK589" s="10"/>
      <c r="BL589" s="10"/>
      <c r="BM589" s="10"/>
      <c r="BN589" s="10"/>
      <c r="BO589" s="10"/>
      <c r="BP589" s="10"/>
      <c r="BQ589" s="10"/>
      <c r="BR589" s="10"/>
      <c r="BS589" s="10"/>
    </row>
    <row r="590" spans="1:71" ht="16.5" customHeight="1" x14ac:dyDescent="0.3">
      <c r="A590" s="10"/>
      <c r="B590" s="20">
        <f t="shared" si="141"/>
        <v>19755136</v>
      </c>
      <c r="C590" s="20">
        <f t="shared" si="141"/>
        <v>20597318</v>
      </c>
      <c r="D590" s="20">
        <f t="shared" si="141"/>
        <v>22633459</v>
      </c>
      <c r="E590" s="20">
        <f t="shared" si="141"/>
        <v>23980503</v>
      </c>
      <c r="F590" s="20">
        <f t="shared" si="141"/>
        <v>25794404</v>
      </c>
      <c r="G590" s="20">
        <f t="shared" si="141"/>
        <v>21173677</v>
      </c>
      <c r="H590" s="20">
        <f t="shared" si="141"/>
        <v>14548307</v>
      </c>
      <c r="I590" s="20">
        <f t="shared" si="141"/>
        <v>13567763</v>
      </c>
      <c r="J590" s="20">
        <f t="shared" si="141"/>
        <v>3062772</v>
      </c>
      <c r="K590" s="20">
        <f t="shared" si="141"/>
        <v>7423567</v>
      </c>
      <c r="L590" s="20">
        <f t="shared" si="141"/>
        <v>20427898</v>
      </c>
      <c r="M590" s="20">
        <f t="shared" si="141"/>
        <v>25203857</v>
      </c>
      <c r="N590" s="21">
        <f t="shared" si="141"/>
        <v>27713443.990000002</v>
      </c>
      <c r="O590" s="19"/>
      <c r="P590" s="22" t="s">
        <v>900</v>
      </c>
      <c r="Q590" s="10"/>
      <c r="R590" s="10"/>
      <c r="S590" s="10"/>
      <c r="T590" s="10"/>
      <c r="U590" s="10"/>
      <c r="V590" s="10"/>
      <c r="W590" s="10"/>
      <c r="X590" s="10"/>
      <c r="Y590" s="10"/>
      <c r="Z590" s="10"/>
      <c r="AA590" s="10"/>
      <c r="AB590" s="10"/>
      <c r="AC590" s="10"/>
      <c r="AD590" s="10"/>
      <c r="AE590" s="10"/>
      <c r="AF590" s="10"/>
      <c r="AG590" s="10"/>
      <c r="AH590" s="10"/>
      <c r="AI590" s="10"/>
      <c r="AJ590" s="10"/>
      <c r="AK590" s="10"/>
      <c r="AL590" s="10"/>
      <c r="AM590" s="10"/>
      <c r="AN590" s="10"/>
      <c r="AO590" s="10"/>
      <c r="AP590" s="10"/>
      <c r="AQ590" s="10"/>
      <c r="AR590" s="10"/>
      <c r="AS590" s="10"/>
      <c r="AT590" s="10"/>
      <c r="AU590" s="10"/>
      <c r="AV590" s="10"/>
      <c r="AW590" s="10"/>
      <c r="AX590" s="10"/>
      <c r="AY590" s="10"/>
      <c r="AZ590" s="10"/>
      <c r="BA590" s="10"/>
      <c r="BB590" s="10"/>
      <c r="BC590" s="10"/>
      <c r="BD590" s="10"/>
      <c r="BE590" s="10"/>
      <c r="BF590" s="10"/>
      <c r="BG590" s="10"/>
      <c r="BH590" s="10"/>
      <c r="BI590" s="10"/>
      <c r="BJ590" s="10"/>
      <c r="BK590" s="10"/>
      <c r="BL590" s="10"/>
      <c r="BM590" s="10"/>
      <c r="BN590" s="10"/>
      <c r="BO590" s="10"/>
      <c r="BP590" s="10"/>
      <c r="BQ590" s="10"/>
      <c r="BR590" s="10"/>
      <c r="BS590" s="10"/>
    </row>
    <row r="591" spans="1:71" ht="16.5" customHeight="1" x14ac:dyDescent="0.3">
      <c r="A591" s="10"/>
      <c r="B591" s="20">
        <f t="shared" si="141"/>
        <v>29516182</v>
      </c>
      <c r="C591" s="20">
        <f t="shared" si="141"/>
        <v>30184630</v>
      </c>
      <c r="D591" s="20">
        <f t="shared" si="141"/>
        <v>32321381</v>
      </c>
      <c r="E591" s="20">
        <f t="shared" si="141"/>
        <v>34892279</v>
      </c>
      <c r="F591" s="20">
        <f t="shared" si="141"/>
        <v>35973571</v>
      </c>
      <c r="G591" s="20">
        <f t="shared" si="141"/>
        <v>24663101</v>
      </c>
      <c r="H591" s="20">
        <f t="shared" si="141"/>
        <v>18449731</v>
      </c>
      <c r="I591" s="20">
        <f t="shared" si="141"/>
        <v>19812719</v>
      </c>
      <c r="J591" s="20">
        <f t="shared" si="141"/>
        <v>-3836663</v>
      </c>
      <c r="K591" s="20">
        <f t="shared" si="141"/>
        <v>13048340</v>
      </c>
      <c r="L591" s="20">
        <f t="shared" si="141"/>
        <v>22848041</v>
      </c>
      <c r="M591" s="20">
        <f t="shared" si="141"/>
        <v>36156331</v>
      </c>
      <c r="N591" s="21">
        <f t="shared" si="141"/>
        <v>17514541</v>
      </c>
      <c r="O591" s="19"/>
      <c r="P591" s="22" t="s">
        <v>901</v>
      </c>
      <c r="Q591" s="10"/>
      <c r="R591" s="10"/>
      <c r="S591" s="10"/>
      <c r="T591" s="10"/>
      <c r="U591" s="10"/>
      <c r="V591" s="10"/>
      <c r="W591" s="10"/>
      <c r="X591" s="10"/>
      <c r="Y591" s="10"/>
      <c r="Z591" s="10"/>
      <c r="AA591" s="10"/>
      <c r="AB591" s="10"/>
      <c r="AC591" s="10"/>
      <c r="AD591" s="10"/>
      <c r="AE591" s="10"/>
      <c r="AF591" s="10"/>
      <c r="AG591" s="10"/>
      <c r="AH591" s="10"/>
      <c r="AI591" s="10"/>
      <c r="AJ591" s="10"/>
      <c r="AK591" s="10"/>
      <c r="AL591" s="10"/>
      <c r="AM591" s="10"/>
      <c r="AN591" s="10"/>
      <c r="AO591" s="10"/>
      <c r="AP591" s="10"/>
      <c r="AQ591" s="10"/>
      <c r="AR591" s="10"/>
      <c r="AS591" s="10"/>
      <c r="AT591" s="10"/>
      <c r="AU591" s="10"/>
      <c r="AV591" s="10"/>
      <c r="AW591" s="10"/>
      <c r="AX591" s="10"/>
      <c r="AY591" s="10"/>
      <c r="AZ591" s="10"/>
      <c r="BA591" s="10"/>
      <c r="BB591" s="10"/>
      <c r="BC591" s="10"/>
      <c r="BD591" s="10"/>
      <c r="BE591" s="10"/>
      <c r="BF591" s="10"/>
      <c r="BG591" s="10"/>
      <c r="BH591" s="10"/>
      <c r="BI591" s="10"/>
      <c r="BJ591" s="10"/>
      <c r="BK591" s="10"/>
      <c r="BL591" s="10"/>
      <c r="BM591" s="10"/>
      <c r="BN591" s="10"/>
      <c r="BO591" s="10"/>
      <c r="BP591" s="10"/>
      <c r="BQ591" s="10"/>
      <c r="BR591" s="10"/>
      <c r="BS591" s="10"/>
    </row>
    <row r="592" spans="1:71" ht="16.5" customHeight="1" x14ac:dyDescent="0.3">
      <c r="A592" s="10"/>
      <c r="B592" s="20">
        <f t="shared" si="141"/>
        <v>34092344</v>
      </c>
      <c r="C592" s="31">
        <f t="shared" si="141"/>
        <v>31019166</v>
      </c>
      <c r="D592" s="31">
        <f t="shared" si="141"/>
        <v>40068160</v>
      </c>
      <c r="E592" s="31">
        <f t="shared" si="141"/>
        <v>42521722.310000002</v>
      </c>
      <c r="F592" s="31">
        <f t="shared" si="141"/>
        <v>34240853.306000002</v>
      </c>
      <c r="G592" s="31">
        <f t="shared" si="141"/>
        <v>22884196.262999997</v>
      </c>
      <c r="H592" s="31">
        <f t="shared" si="141"/>
        <v>30285685.596000001</v>
      </c>
      <c r="I592" s="31">
        <f t="shared" si="141"/>
        <v>5237209.9180000052</v>
      </c>
      <c r="J592" s="31">
        <f t="shared" si="141"/>
        <v>6029486.5459999964</v>
      </c>
      <c r="K592" s="31">
        <f t="shared" si="141"/>
        <v>14295260.133999996</v>
      </c>
      <c r="L592" s="31">
        <f t="shared" si="141"/>
        <v>29245262.039999992</v>
      </c>
      <c r="M592" s="31">
        <f t="shared" si="141"/>
        <v>49654926.582000002</v>
      </c>
      <c r="N592" s="31" t="str">
        <f t="shared" si="141"/>
        <v/>
      </c>
      <c r="O592" s="19">
        <f>RATE(M$340-C$340,,-C592,M592)</f>
        <v>4.8173613618889395E-2</v>
      </c>
      <c r="P592" s="22" t="s">
        <v>902</v>
      </c>
      <c r="Q592" s="10"/>
      <c r="R592" s="10"/>
      <c r="S592" s="10"/>
      <c r="T592" s="10"/>
      <c r="U592" s="10"/>
      <c r="V592" s="10"/>
      <c r="W592" s="10"/>
      <c r="X592" s="10"/>
      <c r="Y592" s="10"/>
      <c r="Z592" s="10"/>
      <c r="AA592" s="10"/>
      <c r="AB592" s="10"/>
      <c r="AC592" s="10"/>
      <c r="AD592" s="10"/>
      <c r="AE592" s="10"/>
      <c r="AF592" s="10"/>
      <c r="AG592" s="10"/>
      <c r="AH592" s="10"/>
      <c r="AI592" s="10"/>
      <c r="AJ592" s="10"/>
      <c r="AK592" s="10"/>
      <c r="AL592" s="10"/>
      <c r="AM592" s="10"/>
      <c r="AN592" s="10"/>
      <c r="AO592" s="10"/>
      <c r="AP592" s="10"/>
      <c r="AQ592" s="10"/>
      <c r="AR592" s="10"/>
      <c r="AS592" s="10"/>
      <c r="AT592" s="10"/>
      <c r="AU592" s="10"/>
      <c r="AV592" s="10"/>
      <c r="AW592" s="10"/>
      <c r="AX592" s="10"/>
      <c r="AY592" s="10"/>
      <c r="AZ592" s="10"/>
      <c r="BA592" s="10"/>
      <c r="BB592" s="10"/>
      <c r="BC592" s="10"/>
      <c r="BD592" s="10"/>
      <c r="BE592" s="10"/>
      <c r="BF592" s="10"/>
      <c r="BG592" s="10"/>
      <c r="BH592" s="10"/>
      <c r="BI592" s="10"/>
      <c r="BJ592" s="10"/>
      <c r="BK592" s="10"/>
      <c r="BL592" s="10"/>
      <c r="BM592" s="10"/>
      <c r="BN592" s="10"/>
      <c r="BO592" s="10"/>
      <c r="BP592" s="10"/>
      <c r="BQ592" s="10"/>
      <c r="BR592" s="10"/>
      <c r="BS592" s="10"/>
    </row>
    <row r="593" spans="1:71" ht="16.5" customHeight="1" x14ac:dyDescent="0.3">
      <c r="A593" s="10"/>
      <c r="B593" s="166" t="s">
        <v>864</v>
      </c>
      <c r="C593" s="158"/>
      <c r="D593" s="158"/>
      <c r="E593" s="158"/>
      <c r="F593" s="158"/>
      <c r="G593" s="158"/>
      <c r="H593" s="158"/>
      <c r="I593" s="158"/>
      <c r="J593" s="158"/>
      <c r="K593" s="158"/>
      <c r="L593" s="158"/>
      <c r="M593" s="158"/>
      <c r="N593" s="159"/>
      <c r="O593" s="19"/>
      <c r="P593" s="22"/>
      <c r="Q593" s="10"/>
      <c r="R593" s="10"/>
      <c r="S593" s="10"/>
      <c r="T593" s="10"/>
      <c r="U593" s="10"/>
      <c r="V593" s="10"/>
      <c r="W593" s="10"/>
      <c r="X593" s="10"/>
      <c r="Y593" s="10"/>
      <c r="Z593" s="10"/>
      <c r="AA593" s="10"/>
      <c r="AB593" s="10"/>
      <c r="AC593" s="10"/>
      <c r="AD593" s="10"/>
      <c r="AE593" s="10"/>
      <c r="AF593" s="10"/>
      <c r="AG593" s="10"/>
      <c r="AH593" s="10"/>
      <c r="AI593" s="10"/>
      <c r="AJ593" s="10"/>
      <c r="AK593" s="10"/>
      <c r="AL593" s="10"/>
      <c r="AM593" s="10"/>
      <c r="AN593" s="10"/>
      <c r="AO593" s="10"/>
      <c r="AP593" s="10"/>
      <c r="AQ593" s="10"/>
      <c r="AR593" s="10"/>
      <c r="AS593" s="10"/>
      <c r="AT593" s="10"/>
      <c r="AU593" s="10"/>
      <c r="AV593" s="10"/>
      <c r="AW593" s="10"/>
      <c r="AX593" s="10"/>
      <c r="AY593" s="10"/>
      <c r="AZ593" s="10"/>
      <c r="BA593" s="10"/>
      <c r="BB593" s="10"/>
      <c r="BC593" s="10"/>
      <c r="BD593" s="10"/>
      <c r="BE593" s="10"/>
      <c r="BF593" s="10"/>
      <c r="BG593" s="10"/>
      <c r="BH593" s="10"/>
      <c r="BI593" s="10"/>
      <c r="BJ593" s="10"/>
      <c r="BK593" s="10"/>
      <c r="BL593" s="10"/>
      <c r="BM593" s="10"/>
      <c r="BN593" s="10"/>
      <c r="BO593" s="10"/>
      <c r="BP593" s="10"/>
      <c r="BQ593" s="10"/>
      <c r="BR593" s="10"/>
      <c r="BS593" s="10"/>
    </row>
    <row r="594" spans="1:71" ht="16.5" customHeight="1" x14ac:dyDescent="0.3">
      <c r="A594" s="10"/>
      <c r="B594" s="167" t="s">
        <v>868</v>
      </c>
      <c r="C594" s="158"/>
      <c r="D594" s="158"/>
      <c r="E594" s="158"/>
      <c r="F594" s="158"/>
      <c r="G594" s="158"/>
      <c r="H594" s="158"/>
      <c r="I594" s="158"/>
      <c r="J594" s="158"/>
      <c r="K594" s="158"/>
      <c r="L594" s="158"/>
      <c r="M594" s="158"/>
      <c r="N594" s="159"/>
      <c r="O594" s="10"/>
      <c r="P594" s="10"/>
      <c r="Q594" s="10"/>
      <c r="R594" s="10"/>
      <c r="S594" s="10"/>
      <c r="T594" s="10"/>
      <c r="U594" s="10"/>
      <c r="V594" s="10"/>
      <c r="W594" s="10"/>
      <c r="X594" s="10"/>
      <c r="Y594" s="10"/>
      <c r="Z594" s="10"/>
      <c r="AA594" s="10"/>
      <c r="AB594" s="10"/>
      <c r="AC594" s="10"/>
      <c r="AD594" s="10"/>
      <c r="AE594" s="10"/>
      <c r="AF594" s="10"/>
      <c r="AG594" s="10"/>
      <c r="AH594" s="10"/>
      <c r="AI594" s="10"/>
      <c r="AJ594" s="10"/>
      <c r="AK594" s="10"/>
      <c r="AL594" s="10"/>
      <c r="AM594" s="10"/>
      <c r="AN594" s="10"/>
      <c r="AO594" s="10"/>
      <c r="AP594" s="10"/>
      <c r="AQ594" s="10"/>
      <c r="AR594" s="10"/>
      <c r="AS594" s="10"/>
      <c r="AT594" s="10"/>
      <c r="AU594" s="10"/>
      <c r="AV594" s="10"/>
      <c r="AW594" s="10"/>
      <c r="AX594" s="10"/>
      <c r="AY594" s="10"/>
      <c r="AZ594" s="10"/>
      <c r="BA594" s="10"/>
      <c r="BB594" s="10"/>
      <c r="BC594" s="10"/>
      <c r="BD594" s="10"/>
      <c r="BE594" s="10"/>
      <c r="BF594" s="10"/>
      <c r="BG594" s="10"/>
      <c r="BH594" s="10"/>
      <c r="BI594" s="10"/>
      <c r="BJ594" s="10"/>
      <c r="BK594" s="10"/>
      <c r="BL594" s="10"/>
      <c r="BM594" s="10"/>
      <c r="BN594" s="10"/>
      <c r="BO594" s="10"/>
      <c r="BP594" s="10"/>
      <c r="BQ594" s="10"/>
      <c r="BR594" s="10"/>
      <c r="BS594" s="10"/>
    </row>
    <row r="595" spans="1:71" ht="16.5" customHeight="1" x14ac:dyDescent="0.3">
      <c r="A595" s="10"/>
      <c r="B595" s="20">
        <f t="shared" ref="B595:N598" si="142">IFERROR(VLOOKUP($B$594,$224:$335,MATCH($P595&amp;"/"&amp;B$340,$222:$222,0),FALSE),"")</f>
        <v>-515621</v>
      </c>
      <c r="C595" s="20">
        <f t="shared" si="142"/>
        <v>-884093</v>
      </c>
      <c r="D595" s="20">
        <f t="shared" si="142"/>
        <v>-510604</v>
      </c>
      <c r="E595" s="20">
        <f t="shared" si="142"/>
        <v>-616263</v>
      </c>
      <c r="F595" s="20">
        <f t="shared" si="142"/>
        <v>-801862</v>
      </c>
      <c r="G595" s="20">
        <f t="shared" si="142"/>
        <v>-3825229</v>
      </c>
      <c r="H595" s="20">
        <f t="shared" si="142"/>
        <v>-7764743</v>
      </c>
      <c r="I595" s="20">
        <f t="shared" si="142"/>
        <v>-7083583</v>
      </c>
      <c r="J595" s="20">
        <f t="shared" si="142"/>
        <v>-12096628</v>
      </c>
      <c r="K595" s="20">
        <f t="shared" si="142"/>
        <v>-11504758</v>
      </c>
      <c r="L595" s="20">
        <f t="shared" si="142"/>
        <v>-6156739</v>
      </c>
      <c r="M595" s="20">
        <f t="shared" si="142"/>
        <v>-3104227</v>
      </c>
      <c r="N595" s="21">
        <f t="shared" si="142"/>
        <v>-5891729</v>
      </c>
      <c r="O595" s="19"/>
      <c r="P595" s="22" t="s">
        <v>899</v>
      </c>
      <c r="Q595" s="10"/>
      <c r="R595" s="10"/>
      <c r="S595" s="10"/>
      <c r="T595" s="10"/>
      <c r="U595" s="10"/>
      <c r="V595" s="10"/>
      <c r="W595" s="10"/>
      <c r="X595" s="10"/>
      <c r="Y595" s="10"/>
      <c r="Z595" s="10"/>
      <c r="AA595" s="10"/>
      <c r="AB595" s="10"/>
      <c r="AC595" s="10"/>
      <c r="AD595" s="10"/>
      <c r="AE595" s="10"/>
      <c r="AF595" s="10"/>
      <c r="AG595" s="10"/>
      <c r="AH595" s="10"/>
      <c r="AI595" s="10"/>
      <c r="AJ595" s="10"/>
      <c r="AK595" s="10"/>
      <c r="AL595" s="10"/>
      <c r="AM595" s="10"/>
      <c r="AN595" s="10"/>
      <c r="AO595" s="10"/>
      <c r="AP595" s="10"/>
      <c r="AQ595" s="10"/>
      <c r="AR595" s="10"/>
      <c r="AS595" s="10"/>
      <c r="AT595" s="10"/>
      <c r="AU595" s="10"/>
      <c r="AV595" s="10"/>
      <c r="AW595" s="10"/>
      <c r="AX595" s="10"/>
      <c r="AY595" s="10"/>
      <c r="AZ595" s="10"/>
      <c r="BA595" s="10"/>
      <c r="BB595" s="10"/>
      <c r="BC595" s="10"/>
      <c r="BD595" s="10"/>
      <c r="BE595" s="10"/>
      <c r="BF595" s="10"/>
      <c r="BG595" s="10"/>
      <c r="BH595" s="10"/>
      <c r="BI595" s="10"/>
      <c r="BJ595" s="10"/>
      <c r="BK595" s="10"/>
      <c r="BL595" s="10"/>
      <c r="BM595" s="10"/>
      <c r="BN595" s="10"/>
      <c r="BO595" s="10"/>
      <c r="BP595" s="10"/>
      <c r="BQ595" s="10"/>
      <c r="BR595" s="10"/>
      <c r="BS595" s="10"/>
    </row>
    <row r="596" spans="1:71" ht="16.5" customHeight="1" x14ac:dyDescent="0.3">
      <c r="A596" s="10"/>
      <c r="B596" s="20">
        <f t="shared" si="142"/>
        <v>-972604</v>
      </c>
      <c r="C596" s="20">
        <f t="shared" si="142"/>
        <v>-2063919</v>
      </c>
      <c r="D596" s="20">
        <f t="shared" si="142"/>
        <v>-1241298</v>
      </c>
      <c r="E596" s="20">
        <f t="shared" si="142"/>
        <v>-1317409</v>
      </c>
      <c r="F596" s="20">
        <f t="shared" si="142"/>
        <v>-1847833</v>
      </c>
      <c r="G596" s="20">
        <f t="shared" si="142"/>
        <v>-8232747</v>
      </c>
      <c r="H596" s="20">
        <f t="shared" si="142"/>
        <v>-14779767</v>
      </c>
      <c r="I596" s="20">
        <f t="shared" si="142"/>
        <v>-15911298</v>
      </c>
      <c r="J596" s="20">
        <f t="shared" si="142"/>
        <v>-23779857</v>
      </c>
      <c r="K596" s="20">
        <f t="shared" si="142"/>
        <v>-22834280</v>
      </c>
      <c r="L596" s="20">
        <f t="shared" si="142"/>
        <v>-10765205</v>
      </c>
      <c r="M596" s="20">
        <f t="shared" si="142"/>
        <v>-9407267</v>
      </c>
      <c r="N596" s="21">
        <f t="shared" si="142"/>
        <v>-12651563</v>
      </c>
      <c r="O596" s="19"/>
      <c r="P596" s="22" t="s">
        <v>900</v>
      </c>
      <c r="Q596" s="10"/>
      <c r="R596" s="10"/>
      <c r="S596" s="10"/>
      <c r="T596" s="10"/>
      <c r="U596" s="10"/>
      <c r="V596" s="10"/>
      <c r="W596" s="10"/>
      <c r="X596" s="10"/>
      <c r="Y596" s="10"/>
      <c r="Z596" s="10"/>
      <c r="AA596" s="10"/>
      <c r="AB596" s="10"/>
      <c r="AC596" s="10"/>
      <c r="AD596" s="10"/>
      <c r="AE596" s="10"/>
      <c r="AF596" s="10"/>
      <c r="AG596" s="10"/>
      <c r="AH596" s="10"/>
      <c r="AI596" s="10"/>
      <c r="AJ596" s="10"/>
      <c r="AK596" s="10"/>
      <c r="AL596" s="10"/>
      <c r="AM596" s="10"/>
      <c r="AN596" s="10"/>
      <c r="AO596" s="10"/>
      <c r="AP596" s="10"/>
      <c r="AQ596" s="10"/>
      <c r="AR596" s="10"/>
      <c r="AS596" s="10"/>
      <c r="AT596" s="10"/>
      <c r="AU596" s="10"/>
      <c r="AV596" s="10"/>
      <c r="AW596" s="10"/>
      <c r="AX596" s="10"/>
      <c r="AY596" s="10"/>
      <c r="AZ596" s="10"/>
      <c r="BA596" s="10"/>
      <c r="BB596" s="10"/>
      <c r="BC596" s="10"/>
      <c r="BD596" s="10"/>
      <c r="BE596" s="10"/>
      <c r="BF596" s="10"/>
      <c r="BG596" s="10"/>
      <c r="BH596" s="10"/>
      <c r="BI596" s="10"/>
      <c r="BJ596" s="10"/>
      <c r="BK596" s="10"/>
      <c r="BL596" s="10"/>
      <c r="BM596" s="10"/>
      <c r="BN596" s="10"/>
      <c r="BO596" s="10"/>
      <c r="BP596" s="10"/>
      <c r="BQ596" s="10"/>
      <c r="BR596" s="10"/>
      <c r="BS596" s="10"/>
    </row>
    <row r="597" spans="1:71" ht="16.5" customHeight="1" x14ac:dyDescent="0.3">
      <c r="A597" s="10"/>
      <c r="B597" s="20">
        <f t="shared" si="142"/>
        <v>-1734552</v>
      </c>
      <c r="C597" s="20">
        <f t="shared" si="142"/>
        <v>-2956295</v>
      </c>
      <c r="D597" s="20">
        <f t="shared" si="142"/>
        <v>-1857944</v>
      </c>
      <c r="E597" s="20">
        <f t="shared" si="142"/>
        <v>-2051757</v>
      </c>
      <c r="F597" s="20">
        <f t="shared" si="142"/>
        <v>-2940233</v>
      </c>
      <c r="G597" s="20">
        <f t="shared" si="142"/>
        <v>-14040002</v>
      </c>
      <c r="H597" s="20">
        <f t="shared" si="142"/>
        <v>-24896251</v>
      </c>
      <c r="I597" s="20">
        <f t="shared" si="142"/>
        <v>-24664235</v>
      </c>
      <c r="J597" s="20">
        <f t="shared" si="142"/>
        <v>-37014136</v>
      </c>
      <c r="K597" s="20">
        <f t="shared" si="142"/>
        <v>-33713984</v>
      </c>
      <c r="L597" s="20">
        <f t="shared" si="142"/>
        <v>-15753965</v>
      </c>
      <c r="M597" s="20">
        <f t="shared" si="142"/>
        <v>-15756030</v>
      </c>
      <c r="N597" s="21">
        <f t="shared" si="142"/>
        <v>-18012762</v>
      </c>
      <c r="O597" s="19"/>
      <c r="P597" s="22" t="s">
        <v>901</v>
      </c>
      <c r="Q597" s="10"/>
      <c r="R597" s="10"/>
      <c r="S597" s="10"/>
      <c r="T597" s="10"/>
      <c r="U597" s="10"/>
      <c r="V597" s="10"/>
      <c r="W597" s="10"/>
      <c r="X597" s="10"/>
      <c r="Y597" s="10"/>
      <c r="Z597" s="10"/>
      <c r="AA597" s="10"/>
      <c r="AB597" s="10"/>
      <c r="AC597" s="10"/>
      <c r="AD597" s="10"/>
      <c r="AE597" s="10"/>
      <c r="AF597" s="10"/>
      <c r="AG597" s="10"/>
      <c r="AH597" s="10"/>
      <c r="AI597" s="10"/>
      <c r="AJ597" s="10"/>
      <c r="AK597" s="10"/>
      <c r="AL597" s="10"/>
      <c r="AM597" s="10"/>
      <c r="AN597" s="10"/>
      <c r="AO597" s="10"/>
      <c r="AP597" s="10"/>
      <c r="AQ597" s="10"/>
      <c r="AR597" s="10"/>
      <c r="AS597" s="10"/>
      <c r="AT597" s="10"/>
      <c r="AU597" s="10"/>
      <c r="AV597" s="10"/>
      <c r="AW597" s="10"/>
      <c r="AX597" s="10"/>
      <c r="AY597" s="10"/>
      <c r="AZ597" s="10"/>
      <c r="BA597" s="10"/>
      <c r="BB597" s="10"/>
      <c r="BC597" s="10"/>
      <c r="BD597" s="10"/>
      <c r="BE597" s="10"/>
      <c r="BF597" s="10"/>
      <c r="BG597" s="10"/>
      <c r="BH597" s="10"/>
      <c r="BI597" s="10"/>
      <c r="BJ597" s="10"/>
      <c r="BK597" s="10"/>
      <c r="BL597" s="10"/>
      <c r="BM597" s="10"/>
      <c r="BN597" s="10"/>
      <c r="BO597" s="10"/>
      <c r="BP597" s="10"/>
      <c r="BQ597" s="10"/>
      <c r="BR597" s="10"/>
      <c r="BS597" s="10"/>
    </row>
    <row r="598" spans="1:71" ht="16.5" customHeight="1" x14ac:dyDescent="0.3">
      <c r="A598" s="10"/>
      <c r="B598" s="20">
        <f t="shared" si="142"/>
        <v>-2629146</v>
      </c>
      <c r="C598" s="20">
        <f t="shared" si="142"/>
        <v>-4045435</v>
      </c>
      <c r="D598" s="20">
        <f t="shared" si="142"/>
        <v>-2666793</v>
      </c>
      <c r="E598" s="20">
        <f t="shared" si="142"/>
        <v>-3155729.15</v>
      </c>
      <c r="F598" s="20">
        <f t="shared" si="142"/>
        <v>-5475039.4170000004</v>
      </c>
      <c r="G598" s="20">
        <f t="shared" si="142"/>
        <v>-22997974.414000001</v>
      </c>
      <c r="H598" s="20">
        <f t="shared" si="142"/>
        <v>-31704439.649</v>
      </c>
      <c r="I598" s="20">
        <f t="shared" si="142"/>
        <v>-32085860.228</v>
      </c>
      <c r="J598" s="20">
        <f t="shared" si="142"/>
        <v>-47536703.609999999</v>
      </c>
      <c r="K598" s="20">
        <f t="shared" si="142"/>
        <v>-40986758.982000001</v>
      </c>
      <c r="L598" s="20">
        <f t="shared" si="142"/>
        <v>-19350620.690000001</v>
      </c>
      <c r="M598" s="20">
        <f t="shared" si="142"/>
        <v>-22952315.991</v>
      </c>
      <c r="N598" s="21" t="str">
        <f t="shared" si="142"/>
        <v/>
      </c>
      <c r="O598" s="19"/>
      <c r="P598" s="22" t="s">
        <v>902</v>
      </c>
      <c r="Q598" s="10"/>
      <c r="R598" s="10"/>
      <c r="S598" s="10"/>
      <c r="T598" s="10"/>
      <c r="U598" s="10"/>
      <c r="V598" s="10"/>
      <c r="W598" s="10"/>
      <c r="X598" s="10"/>
      <c r="Y598" s="10"/>
      <c r="Z598" s="10"/>
      <c r="AA598" s="10"/>
      <c r="AB598" s="10"/>
      <c r="AC598" s="10"/>
      <c r="AD598" s="10"/>
      <c r="AE598" s="10"/>
      <c r="AF598" s="10"/>
      <c r="AG598" s="10"/>
      <c r="AH598" s="10"/>
      <c r="AI598" s="10"/>
      <c r="AJ598" s="10"/>
      <c r="AK598" s="10"/>
      <c r="AL598" s="10"/>
      <c r="AM598" s="10"/>
      <c r="AN598" s="10"/>
      <c r="AO598" s="10"/>
      <c r="AP598" s="10"/>
      <c r="AQ598" s="10"/>
      <c r="AR598" s="10"/>
      <c r="AS598" s="10"/>
      <c r="AT598" s="10"/>
      <c r="AU598" s="10"/>
      <c r="AV598" s="10"/>
      <c r="AW598" s="10"/>
      <c r="AX598" s="10"/>
      <c r="AY598" s="10"/>
      <c r="AZ598" s="10"/>
      <c r="BA598" s="10"/>
      <c r="BB598" s="10"/>
      <c r="BC598" s="10"/>
      <c r="BD598" s="10"/>
      <c r="BE598" s="10"/>
      <c r="BF598" s="10"/>
      <c r="BG598" s="10"/>
      <c r="BH598" s="10"/>
      <c r="BI598" s="10"/>
      <c r="BJ598" s="10"/>
      <c r="BK598" s="10"/>
      <c r="BL598" s="10"/>
      <c r="BM598" s="10"/>
      <c r="BN598" s="10"/>
      <c r="BO598" s="10"/>
      <c r="BP598" s="10"/>
      <c r="BQ598" s="10"/>
      <c r="BR598" s="10"/>
      <c r="BS598" s="10"/>
    </row>
    <row r="599" spans="1:71" ht="16.5" customHeight="1" x14ac:dyDescent="0.3">
      <c r="A599" s="10"/>
      <c r="B599" s="167" t="s">
        <v>871</v>
      </c>
      <c r="C599" s="158"/>
      <c r="D599" s="158"/>
      <c r="E599" s="158"/>
      <c r="F599" s="158"/>
      <c r="G599" s="158"/>
      <c r="H599" s="158"/>
      <c r="I599" s="158"/>
      <c r="J599" s="158"/>
      <c r="K599" s="158"/>
      <c r="L599" s="158"/>
      <c r="M599" s="158"/>
      <c r="N599" s="159"/>
      <c r="O599" s="10"/>
      <c r="P599" s="10"/>
      <c r="Q599" s="10"/>
      <c r="R599" s="10"/>
      <c r="S599" s="10"/>
      <c r="T599" s="10"/>
      <c r="U599" s="10"/>
      <c r="V599" s="10"/>
      <c r="W599" s="10"/>
      <c r="X599" s="10"/>
      <c r="Y599" s="10"/>
      <c r="Z599" s="10"/>
      <c r="AA599" s="10"/>
      <c r="AB599" s="10"/>
      <c r="AC599" s="10"/>
      <c r="AD599" s="10"/>
      <c r="AE599" s="10"/>
      <c r="AF599" s="10"/>
      <c r="AG599" s="10"/>
      <c r="AH599" s="10"/>
      <c r="AI599" s="10"/>
      <c r="AJ599" s="10"/>
      <c r="AK599" s="10"/>
      <c r="AL599" s="10"/>
      <c r="AM599" s="10"/>
      <c r="AN599" s="10"/>
      <c r="AO599" s="10"/>
      <c r="AP599" s="10"/>
      <c r="AQ599" s="10"/>
      <c r="AR599" s="10"/>
      <c r="AS599" s="10"/>
      <c r="AT599" s="10"/>
      <c r="AU599" s="10"/>
      <c r="AV599" s="10"/>
      <c r="AW599" s="10"/>
      <c r="AX599" s="10"/>
      <c r="AY599" s="10"/>
      <c r="AZ599" s="10"/>
      <c r="BA599" s="10"/>
      <c r="BB599" s="10"/>
      <c r="BC599" s="10"/>
      <c r="BD599" s="10"/>
      <c r="BE599" s="10"/>
      <c r="BF599" s="10"/>
      <c r="BG599" s="10"/>
      <c r="BH599" s="10"/>
      <c r="BI599" s="10"/>
      <c r="BJ599" s="10"/>
      <c r="BK599" s="10"/>
      <c r="BL599" s="10"/>
      <c r="BM599" s="10"/>
      <c r="BN599" s="10"/>
      <c r="BO599" s="10"/>
      <c r="BP599" s="10"/>
      <c r="BQ599" s="10"/>
      <c r="BR599" s="10"/>
      <c r="BS599" s="10"/>
    </row>
    <row r="600" spans="1:71" ht="16.5" customHeight="1" x14ac:dyDescent="0.3">
      <c r="A600" s="10"/>
      <c r="B600" s="20">
        <f t="shared" ref="B600:N603" si="143">IFERROR(VLOOKUP($B$599,$224:$335,MATCH($P600&amp;"/"&amp;B$340,$222:$222,0),FALSE),"")</f>
        <v>0</v>
      </c>
      <c r="C600" s="20">
        <f t="shared" si="143"/>
        <v>0</v>
      </c>
      <c r="D600" s="20">
        <f t="shared" si="143"/>
        <v>-153547</v>
      </c>
      <c r="E600" s="20">
        <f t="shared" si="143"/>
        <v>-192034</v>
      </c>
      <c r="F600" s="20">
        <f t="shared" si="143"/>
        <v>-1002252</v>
      </c>
      <c r="G600" s="20">
        <f t="shared" si="143"/>
        <v>-2148576</v>
      </c>
      <c r="H600" s="20">
        <f t="shared" si="143"/>
        <v>-247224</v>
      </c>
      <c r="I600" s="20">
        <f t="shared" si="143"/>
        <v>-78012</v>
      </c>
      <c r="J600" s="20">
        <f t="shared" si="143"/>
        <v>0</v>
      </c>
      <c r="K600" s="20">
        <f t="shared" si="143"/>
        <v>0</v>
      </c>
      <c r="L600" s="20">
        <f t="shared" si="143"/>
        <v>0</v>
      </c>
      <c r="M600" s="20">
        <f t="shared" si="143"/>
        <v>0</v>
      </c>
      <c r="N600" s="21">
        <f t="shared" si="143"/>
        <v>-1960485</v>
      </c>
      <c r="O600" s="19"/>
      <c r="P600" s="22" t="s">
        <v>899</v>
      </c>
      <c r="Q600" s="10"/>
      <c r="R600" s="10"/>
      <c r="S600" s="10"/>
      <c r="T600" s="10"/>
      <c r="U600" s="10"/>
      <c r="V600" s="10"/>
      <c r="W600" s="10"/>
      <c r="X600" s="10"/>
      <c r="Y600" s="10"/>
      <c r="Z600" s="10"/>
      <c r="AA600" s="10"/>
      <c r="AB600" s="10"/>
      <c r="AC600" s="10"/>
      <c r="AD600" s="10"/>
      <c r="AE600" s="10"/>
      <c r="AF600" s="10"/>
      <c r="AG600" s="10"/>
      <c r="AH600" s="10"/>
      <c r="AI600" s="10"/>
      <c r="AJ600" s="10"/>
      <c r="AK600" s="10"/>
      <c r="AL600" s="10"/>
      <c r="AM600" s="10"/>
      <c r="AN600" s="10"/>
      <c r="AO600" s="10"/>
      <c r="AP600" s="10"/>
      <c r="AQ600" s="10"/>
      <c r="AR600" s="10"/>
      <c r="AS600" s="10"/>
      <c r="AT600" s="10"/>
      <c r="AU600" s="10"/>
      <c r="AV600" s="10"/>
      <c r="AW600" s="10"/>
      <c r="AX600" s="10"/>
      <c r="AY600" s="10"/>
      <c r="AZ600" s="10"/>
      <c r="BA600" s="10"/>
      <c r="BB600" s="10"/>
      <c r="BC600" s="10"/>
      <c r="BD600" s="10"/>
      <c r="BE600" s="10"/>
      <c r="BF600" s="10"/>
      <c r="BG600" s="10"/>
      <c r="BH600" s="10"/>
      <c r="BI600" s="10"/>
      <c r="BJ600" s="10"/>
      <c r="BK600" s="10"/>
      <c r="BL600" s="10"/>
      <c r="BM600" s="10"/>
      <c r="BN600" s="10"/>
      <c r="BO600" s="10"/>
      <c r="BP600" s="10"/>
      <c r="BQ600" s="10"/>
      <c r="BR600" s="10"/>
      <c r="BS600" s="10"/>
    </row>
    <row r="601" spans="1:71" ht="16.5" customHeight="1" x14ac:dyDescent="0.3">
      <c r="A601" s="10"/>
      <c r="B601" s="20">
        <f t="shared" si="143"/>
        <v>0</v>
      </c>
      <c r="C601" s="20">
        <f t="shared" si="143"/>
        <v>0</v>
      </c>
      <c r="D601" s="20">
        <f t="shared" si="143"/>
        <v>-1023415</v>
      </c>
      <c r="E601" s="20">
        <f t="shared" si="143"/>
        <v>-691270</v>
      </c>
      <c r="F601" s="20">
        <f t="shared" si="143"/>
        <v>-1607452</v>
      </c>
      <c r="G601" s="20">
        <f t="shared" si="143"/>
        <v>0</v>
      </c>
      <c r="H601" s="20">
        <f t="shared" si="143"/>
        <v>-668148</v>
      </c>
      <c r="I601" s="20">
        <f t="shared" si="143"/>
        <v>-126935</v>
      </c>
      <c r="J601" s="20">
        <f t="shared" si="143"/>
        <v>0</v>
      </c>
      <c r="K601" s="20">
        <f t="shared" si="143"/>
        <v>0</v>
      </c>
      <c r="L601" s="20">
        <f t="shared" si="143"/>
        <v>0</v>
      </c>
      <c r="M601" s="20">
        <f t="shared" si="143"/>
        <v>0</v>
      </c>
      <c r="N601" s="21">
        <f t="shared" si="143"/>
        <v>-1960229</v>
      </c>
      <c r="O601" s="19"/>
      <c r="P601" s="22" t="s">
        <v>900</v>
      </c>
      <c r="Q601" s="10"/>
      <c r="R601" s="10"/>
      <c r="S601" s="10"/>
      <c r="T601" s="10"/>
      <c r="U601" s="10"/>
      <c r="V601" s="10"/>
      <c r="W601" s="10"/>
      <c r="X601" s="10"/>
      <c r="Y601" s="10"/>
      <c r="Z601" s="10"/>
      <c r="AA601" s="10"/>
      <c r="AB601" s="10"/>
      <c r="AC601" s="10"/>
      <c r="AD601" s="10"/>
      <c r="AE601" s="10"/>
      <c r="AF601" s="10"/>
      <c r="AG601" s="10"/>
      <c r="AH601" s="10"/>
      <c r="AI601" s="10"/>
      <c r="AJ601" s="10"/>
      <c r="AK601" s="10"/>
      <c r="AL601" s="10"/>
      <c r="AM601" s="10"/>
      <c r="AN601" s="10"/>
      <c r="AO601" s="10"/>
      <c r="AP601" s="10"/>
      <c r="AQ601" s="10"/>
      <c r="AR601" s="10"/>
      <c r="AS601" s="10"/>
      <c r="AT601" s="10"/>
      <c r="AU601" s="10"/>
      <c r="AV601" s="10"/>
      <c r="AW601" s="10"/>
      <c r="AX601" s="10"/>
      <c r="AY601" s="10"/>
      <c r="AZ601" s="10"/>
      <c r="BA601" s="10"/>
      <c r="BB601" s="10"/>
      <c r="BC601" s="10"/>
      <c r="BD601" s="10"/>
      <c r="BE601" s="10"/>
      <c r="BF601" s="10"/>
      <c r="BG601" s="10"/>
      <c r="BH601" s="10"/>
      <c r="BI601" s="10"/>
      <c r="BJ601" s="10"/>
      <c r="BK601" s="10"/>
      <c r="BL601" s="10"/>
      <c r="BM601" s="10"/>
      <c r="BN601" s="10"/>
      <c r="BO601" s="10"/>
      <c r="BP601" s="10"/>
      <c r="BQ601" s="10"/>
      <c r="BR601" s="10"/>
      <c r="BS601" s="10"/>
    </row>
    <row r="602" spans="1:71" ht="16.5" customHeight="1" x14ac:dyDescent="0.3">
      <c r="A602" s="10"/>
      <c r="B602" s="20">
        <f t="shared" si="143"/>
        <v>0</v>
      </c>
      <c r="C602" s="20">
        <f t="shared" si="143"/>
        <v>0</v>
      </c>
      <c r="D602" s="20">
        <f t="shared" si="143"/>
        <v>-1575238</v>
      </c>
      <c r="E602" s="20">
        <f t="shared" si="143"/>
        <v>-1655368</v>
      </c>
      <c r="F602" s="20">
        <f t="shared" si="143"/>
        <v>-3010698</v>
      </c>
      <c r="G602" s="20">
        <f t="shared" si="143"/>
        <v>-4890976</v>
      </c>
      <c r="H602" s="20">
        <f t="shared" si="143"/>
        <v>-778833</v>
      </c>
      <c r="I602" s="20">
        <f t="shared" si="143"/>
        <v>-133614</v>
      </c>
      <c r="J602" s="20">
        <f t="shared" si="143"/>
        <v>-8067738</v>
      </c>
      <c r="K602" s="20">
        <f t="shared" si="143"/>
        <v>0</v>
      </c>
      <c r="L602" s="20">
        <f t="shared" si="143"/>
        <v>-10279971</v>
      </c>
      <c r="M602" s="20">
        <f t="shared" si="143"/>
        <v>-4023832</v>
      </c>
      <c r="N602" s="21">
        <f t="shared" si="143"/>
        <v>-23707229</v>
      </c>
      <c r="O602" s="19"/>
      <c r="P602" s="22" t="s">
        <v>901</v>
      </c>
      <c r="Q602" s="10"/>
      <c r="R602" s="10"/>
      <c r="S602" s="10"/>
      <c r="T602" s="10"/>
      <c r="U602" s="10"/>
      <c r="V602" s="10"/>
      <c r="W602" s="10"/>
      <c r="X602" s="10"/>
      <c r="Y602" s="10"/>
      <c r="Z602" s="10"/>
      <c r="AA602" s="10"/>
      <c r="AB602" s="10"/>
      <c r="AC602" s="10"/>
      <c r="AD602" s="10"/>
      <c r="AE602" s="10"/>
      <c r="AF602" s="10"/>
      <c r="AG602" s="10"/>
      <c r="AH602" s="10"/>
      <c r="AI602" s="10"/>
      <c r="AJ602" s="10"/>
      <c r="AK602" s="10"/>
      <c r="AL602" s="10"/>
      <c r="AM602" s="10"/>
      <c r="AN602" s="10"/>
      <c r="AO602" s="10"/>
      <c r="AP602" s="10"/>
      <c r="AQ602" s="10"/>
      <c r="AR602" s="10"/>
      <c r="AS602" s="10"/>
      <c r="AT602" s="10"/>
      <c r="AU602" s="10"/>
      <c r="AV602" s="10"/>
      <c r="AW602" s="10"/>
      <c r="AX602" s="10"/>
      <c r="AY602" s="10"/>
      <c r="AZ602" s="10"/>
      <c r="BA602" s="10"/>
      <c r="BB602" s="10"/>
      <c r="BC602" s="10"/>
      <c r="BD602" s="10"/>
      <c r="BE602" s="10"/>
      <c r="BF602" s="10"/>
      <c r="BG602" s="10"/>
      <c r="BH602" s="10"/>
      <c r="BI602" s="10"/>
      <c r="BJ602" s="10"/>
      <c r="BK602" s="10"/>
      <c r="BL602" s="10"/>
      <c r="BM602" s="10"/>
      <c r="BN602" s="10"/>
      <c r="BO602" s="10"/>
      <c r="BP602" s="10"/>
      <c r="BQ602" s="10"/>
      <c r="BR602" s="10"/>
      <c r="BS602" s="10"/>
    </row>
    <row r="603" spans="1:71" ht="16.5" customHeight="1" x14ac:dyDescent="0.3">
      <c r="A603" s="10"/>
      <c r="B603" s="20">
        <f t="shared" si="143"/>
        <v>0</v>
      </c>
      <c r="C603" s="20">
        <f t="shared" si="143"/>
        <v>-5848899</v>
      </c>
      <c r="D603" s="20">
        <f t="shared" si="143"/>
        <v>-2489223</v>
      </c>
      <c r="E603" s="20">
        <f t="shared" si="143"/>
        <v>-2538991.35</v>
      </c>
      <c r="F603" s="20">
        <f t="shared" si="143"/>
        <v>-11416753.08</v>
      </c>
      <c r="G603" s="20">
        <f t="shared" si="143"/>
        <v>-5446556.2960000001</v>
      </c>
      <c r="H603" s="20">
        <f t="shared" si="143"/>
        <v>-830272.64800000004</v>
      </c>
      <c r="I603" s="20">
        <f t="shared" si="143"/>
        <v>-24306331.631000001</v>
      </c>
      <c r="J603" s="20">
        <f t="shared" si="143"/>
        <v>-8069266.6179999998</v>
      </c>
      <c r="K603" s="20">
        <f t="shared" si="143"/>
        <v>-10246500</v>
      </c>
      <c r="L603" s="20">
        <f t="shared" si="143"/>
        <v>-20535811.460000001</v>
      </c>
      <c r="M603" s="20">
        <f t="shared" si="143"/>
        <v>-4020000</v>
      </c>
      <c r="N603" s="21" t="str">
        <f t="shared" si="143"/>
        <v/>
      </c>
      <c r="O603" s="19"/>
      <c r="P603" s="22" t="s">
        <v>902</v>
      </c>
      <c r="Q603" s="10"/>
      <c r="R603" s="10"/>
      <c r="S603" s="10"/>
      <c r="T603" s="10"/>
      <c r="U603" s="10"/>
      <c r="V603" s="10"/>
      <c r="W603" s="10"/>
      <c r="X603" s="10"/>
      <c r="Y603" s="10"/>
      <c r="Z603" s="10"/>
      <c r="AA603" s="10"/>
      <c r="AB603" s="10"/>
      <c r="AC603" s="10"/>
      <c r="AD603" s="10"/>
      <c r="AE603" s="10"/>
      <c r="AF603" s="10"/>
      <c r="AG603" s="10"/>
      <c r="AH603" s="10"/>
      <c r="AI603" s="10"/>
      <c r="AJ603" s="10"/>
      <c r="AK603" s="10"/>
      <c r="AL603" s="10"/>
      <c r="AM603" s="10"/>
      <c r="AN603" s="10"/>
      <c r="AO603" s="10"/>
      <c r="AP603" s="10"/>
      <c r="AQ603" s="10"/>
      <c r="AR603" s="10"/>
      <c r="AS603" s="10"/>
      <c r="AT603" s="10"/>
      <c r="AU603" s="10"/>
      <c r="AV603" s="10"/>
      <c r="AW603" s="10"/>
      <c r="AX603" s="10"/>
      <c r="AY603" s="10"/>
      <c r="AZ603" s="10"/>
      <c r="BA603" s="10"/>
      <c r="BB603" s="10"/>
      <c r="BC603" s="10"/>
      <c r="BD603" s="10"/>
      <c r="BE603" s="10"/>
      <c r="BF603" s="10"/>
      <c r="BG603" s="10"/>
      <c r="BH603" s="10"/>
      <c r="BI603" s="10"/>
      <c r="BJ603" s="10"/>
      <c r="BK603" s="10"/>
      <c r="BL603" s="10"/>
      <c r="BM603" s="10"/>
      <c r="BN603" s="10"/>
      <c r="BO603" s="10"/>
      <c r="BP603" s="10"/>
      <c r="BQ603" s="10"/>
      <c r="BR603" s="10"/>
      <c r="BS603" s="10"/>
    </row>
    <row r="604" spans="1:71" ht="16.5" customHeight="1" x14ac:dyDescent="0.3">
      <c r="A604" s="10"/>
      <c r="B604" s="167" t="s">
        <v>924</v>
      </c>
      <c r="C604" s="158"/>
      <c r="D604" s="158"/>
      <c r="E604" s="158"/>
      <c r="F604" s="158"/>
      <c r="G604" s="158"/>
      <c r="H604" s="158"/>
      <c r="I604" s="158"/>
      <c r="J604" s="158"/>
      <c r="K604" s="158"/>
      <c r="L604" s="158"/>
      <c r="M604" s="158"/>
      <c r="N604" s="159"/>
      <c r="O604" s="10"/>
      <c r="P604" s="10"/>
      <c r="Q604" s="10"/>
      <c r="R604" s="10"/>
      <c r="S604" s="10"/>
      <c r="T604" s="10"/>
      <c r="U604" s="10"/>
      <c r="V604" s="10"/>
      <c r="W604" s="10"/>
      <c r="X604" s="10"/>
      <c r="Y604" s="10"/>
      <c r="Z604" s="10"/>
      <c r="AA604" s="10"/>
      <c r="AB604" s="10"/>
      <c r="AC604" s="10"/>
      <c r="AD604" s="10"/>
      <c r="AE604" s="10"/>
      <c r="AF604" s="10"/>
      <c r="AG604" s="10"/>
      <c r="AH604" s="10"/>
      <c r="AI604" s="10"/>
      <c r="AJ604" s="10"/>
      <c r="AK604" s="10"/>
      <c r="AL604" s="10"/>
      <c r="AM604" s="10"/>
      <c r="AN604" s="10"/>
      <c r="AO604" s="10"/>
      <c r="AP604" s="10"/>
      <c r="AQ604" s="10"/>
      <c r="AR604" s="10"/>
      <c r="AS604" s="10"/>
      <c r="AT604" s="10"/>
      <c r="AU604" s="10"/>
      <c r="AV604" s="10"/>
      <c r="AW604" s="10"/>
      <c r="AX604" s="10"/>
      <c r="AY604" s="10"/>
      <c r="AZ604" s="10"/>
      <c r="BA604" s="10"/>
      <c r="BB604" s="10"/>
      <c r="BC604" s="10"/>
      <c r="BD604" s="10"/>
      <c r="BE604" s="10"/>
      <c r="BF604" s="10"/>
      <c r="BG604" s="10"/>
      <c r="BH604" s="10"/>
      <c r="BI604" s="10"/>
      <c r="BJ604" s="10"/>
      <c r="BK604" s="10"/>
      <c r="BL604" s="10"/>
      <c r="BM604" s="10"/>
      <c r="BN604" s="10"/>
      <c r="BO604" s="10"/>
      <c r="BP604" s="10"/>
      <c r="BQ604" s="10"/>
      <c r="BR604" s="10"/>
      <c r="BS604" s="10"/>
    </row>
    <row r="605" spans="1:71" ht="16.5" customHeight="1" x14ac:dyDescent="0.3">
      <c r="A605" s="10"/>
      <c r="B605" s="21">
        <f t="shared" ref="B605:N608" si="144">IFERROR(B595+B600,"")</f>
        <v>-515621</v>
      </c>
      <c r="C605" s="21">
        <f t="shared" si="144"/>
        <v>-884093</v>
      </c>
      <c r="D605" s="21">
        <f t="shared" si="144"/>
        <v>-664151</v>
      </c>
      <c r="E605" s="21">
        <f t="shared" si="144"/>
        <v>-808297</v>
      </c>
      <c r="F605" s="21">
        <f t="shared" si="144"/>
        <v>-1804114</v>
      </c>
      <c r="G605" s="21">
        <f t="shared" si="144"/>
        <v>-5973805</v>
      </c>
      <c r="H605" s="21">
        <f t="shared" si="144"/>
        <v>-8011967</v>
      </c>
      <c r="I605" s="21">
        <f t="shared" si="144"/>
        <v>-7161595</v>
      </c>
      <c r="J605" s="21">
        <f t="shared" si="144"/>
        <v>-12096628</v>
      </c>
      <c r="K605" s="21">
        <f t="shared" si="144"/>
        <v>-11504758</v>
      </c>
      <c r="L605" s="21">
        <f t="shared" si="144"/>
        <v>-6156739</v>
      </c>
      <c r="M605" s="21">
        <f t="shared" si="144"/>
        <v>-3104227</v>
      </c>
      <c r="N605" s="21">
        <f t="shared" si="144"/>
        <v>-7852214</v>
      </c>
      <c r="O605" s="19"/>
      <c r="P605" s="22" t="s">
        <v>899</v>
      </c>
      <c r="Q605" s="10"/>
      <c r="R605" s="10"/>
      <c r="S605" s="10"/>
      <c r="T605" s="10"/>
      <c r="U605" s="10"/>
      <c r="V605" s="10"/>
      <c r="W605" s="10"/>
      <c r="X605" s="10"/>
      <c r="Y605" s="10"/>
      <c r="Z605" s="10"/>
      <c r="AA605" s="10"/>
      <c r="AB605" s="10"/>
      <c r="AC605" s="10"/>
      <c r="AD605" s="10"/>
      <c r="AE605" s="10"/>
      <c r="AF605" s="10"/>
      <c r="AG605" s="10"/>
      <c r="AH605" s="10"/>
      <c r="AI605" s="10"/>
      <c r="AJ605" s="10"/>
      <c r="AK605" s="10"/>
      <c r="AL605" s="10"/>
      <c r="AM605" s="10"/>
      <c r="AN605" s="10"/>
      <c r="AO605" s="10"/>
      <c r="AP605" s="10"/>
      <c r="AQ605" s="10"/>
      <c r="AR605" s="10"/>
      <c r="AS605" s="10"/>
      <c r="AT605" s="10"/>
      <c r="AU605" s="10"/>
      <c r="AV605" s="10"/>
      <c r="AW605" s="10"/>
      <c r="AX605" s="10"/>
      <c r="AY605" s="10"/>
      <c r="AZ605" s="10"/>
      <c r="BA605" s="10"/>
      <c r="BB605" s="10"/>
      <c r="BC605" s="10"/>
      <c r="BD605" s="10"/>
      <c r="BE605" s="10"/>
      <c r="BF605" s="10"/>
      <c r="BG605" s="10"/>
      <c r="BH605" s="10"/>
      <c r="BI605" s="10"/>
      <c r="BJ605" s="10"/>
      <c r="BK605" s="10"/>
      <c r="BL605" s="10"/>
      <c r="BM605" s="10"/>
      <c r="BN605" s="10"/>
      <c r="BO605" s="10"/>
      <c r="BP605" s="10"/>
      <c r="BQ605" s="10"/>
      <c r="BR605" s="10"/>
      <c r="BS605" s="10"/>
    </row>
    <row r="606" spans="1:71" ht="16.5" customHeight="1" x14ac:dyDescent="0.3">
      <c r="A606" s="10"/>
      <c r="B606" s="21">
        <f t="shared" si="144"/>
        <v>-972604</v>
      </c>
      <c r="C606" s="21">
        <f t="shared" si="144"/>
        <v>-2063919</v>
      </c>
      <c r="D606" s="21">
        <f t="shared" si="144"/>
        <v>-2264713</v>
      </c>
      <c r="E606" s="21">
        <f t="shared" si="144"/>
        <v>-2008679</v>
      </c>
      <c r="F606" s="21">
        <f t="shared" si="144"/>
        <v>-3455285</v>
      </c>
      <c r="G606" s="21">
        <f t="shared" si="144"/>
        <v>-8232747</v>
      </c>
      <c r="H606" s="21">
        <f t="shared" si="144"/>
        <v>-15447915</v>
      </c>
      <c r="I606" s="21">
        <f t="shared" si="144"/>
        <v>-16038233</v>
      </c>
      <c r="J606" s="21">
        <f t="shared" si="144"/>
        <v>-23779857</v>
      </c>
      <c r="K606" s="21">
        <f t="shared" si="144"/>
        <v>-22834280</v>
      </c>
      <c r="L606" s="21">
        <f t="shared" si="144"/>
        <v>-10765205</v>
      </c>
      <c r="M606" s="21">
        <f t="shared" si="144"/>
        <v>-9407267</v>
      </c>
      <c r="N606" s="21">
        <f t="shared" si="144"/>
        <v>-14611792</v>
      </c>
      <c r="O606" s="19"/>
      <c r="P606" s="22" t="s">
        <v>900</v>
      </c>
      <c r="Q606" s="10"/>
      <c r="R606" s="10"/>
      <c r="S606" s="10"/>
      <c r="T606" s="10"/>
      <c r="U606" s="10"/>
      <c r="V606" s="10"/>
      <c r="W606" s="10"/>
      <c r="X606" s="10"/>
      <c r="Y606" s="10"/>
      <c r="Z606" s="10"/>
      <c r="AA606" s="10"/>
      <c r="AB606" s="10"/>
      <c r="AC606" s="10"/>
      <c r="AD606" s="10"/>
      <c r="AE606" s="10"/>
      <c r="AF606" s="10"/>
      <c r="AG606" s="10"/>
      <c r="AH606" s="10"/>
      <c r="AI606" s="10"/>
      <c r="AJ606" s="10"/>
      <c r="AK606" s="10"/>
      <c r="AL606" s="10"/>
      <c r="AM606" s="10"/>
      <c r="AN606" s="10"/>
      <c r="AO606" s="10"/>
      <c r="AP606" s="10"/>
      <c r="AQ606" s="10"/>
      <c r="AR606" s="10"/>
      <c r="AS606" s="10"/>
      <c r="AT606" s="10"/>
      <c r="AU606" s="10"/>
      <c r="AV606" s="10"/>
      <c r="AW606" s="10"/>
      <c r="AX606" s="10"/>
      <c r="AY606" s="10"/>
      <c r="AZ606" s="10"/>
      <c r="BA606" s="10"/>
      <c r="BB606" s="10"/>
      <c r="BC606" s="10"/>
      <c r="BD606" s="10"/>
      <c r="BE606" s="10"/>
      <c r="BF606" s="10"/>
      <c r="BG606" s="10"/>
      <c r="BH606" s="10"/>
      <c r="BI606" s="10"/>
      <c r="BJ606" s="10"/>
      <c r="BK606" s="10"/>
      <c r="BL606" s="10"/>
      <c r="BM606" s="10"/>
      <c r="BN606" s="10"/>
      <c r="BO606" s="10"/>
      <c r="BP606" s="10"/>
      <c r="BQ606" s="10"/>
      <c r="BR606" s="10"/>
      <c r="BS606" s="10"/>
    </row>
    <row r="607" spans="1:71" ht="16.5" customHeight="1" x14ac:dyDescent="0.3">
      <c r="A607" s="10"/>
      <c r="B607" s="21">
        <f t="shared" si="144"/>
        <v>-1734552</v>
      </c>
      <c r="C607" s="21">
        <f t="shared" si="144"/>
        <v>-2956295</v>
      </c>
      <c r="D607" s="21">
        <f t="shared" si="144"/>
        <v>-3433182</v>
      </c>
      <c r="E607" s="21">
        <f t="shared" si="144"/>
        <v>-3707125</v>
      </c>
      <c r="F607" s="21">
        <f t="shared" si="144"/>
        <v>-5950931</v>
      </c>
      <c r="G607" s="21">
        <f t="shared" si="144"/>
        <v>-18930978</v>
      </c>
      <c r="H607" s="21">
        <f t="shared" si="144"/>
        <v>-25675084</v>
      </c>
      <c r="I607" s="21">
        <f t="shared" si="144"/>
        <v>-24797849</v>
      </c>
      <c r="J607" s="21">
        <f t="shared" si="144"/>
        <v>-45081874</v>
      </c>
      <c r="K607" s="21">
        <f t="shared" si="144"/>
        <v>-33713984</v>
      </c>
      <c r="L607" s="21">
        <f t="shared" si="144"/>
        <v>-26033936</v>
      </c>
      <c r="M607" s="21">
        <f t="shared" si="144"/>
        <v>-19779862</v>
      </c>
      <c r="N607" s="21">
        <f t="shared" si="144"/>
        <v>-41719991</v>
      </c>
      <c r="O607" s="19"/>
      <c r="P607" s="22" t="s">
        <v>901</v>
      </c>
      <c r="Q607" s="10"/>
      <c r="R607" s="10"/>
      <c r="S607" s="10"/>
      <c r="T607" s="10"/>
      <c r="U607" s="10"/>
      <c r="V607" s="10"/>
      <c r="W607" s="10"/>
      <c r="X607" s="10"/>
      <c r="Y607" s="10"/>
      <c r="Z607" s="10"/>
      <c r="AA607" s="10"/>
      <c r="AB607" s="10"/>
      <c r="AC607" s="10"/>
      <c r="AD607" s="10"/>
      <c r="AE607" s="10"/>
      <c r="AF607" s="10"/>
      <c r="AG607" s="10"/>
      <c r="AH607" s="10"/>
      <c r="AI607" s="10"/>
      <c r="AJ607" s="10"/>
      <c r="AK607" s="10"/>
      <c r="AL607" s="10"/>
      <c r="AM607" s="10"/>
      <c r="AN607" s="10"/>
      <c r="AO607" s="10"/>
      <c r="AP607" s="10"/>
      <c r="AQ607" s="10"/>
      <c r="AR607" s="10"/>
      <c r="AS607" s="10"/>
      <c r="AT607" s="10"/>
      <c r="AU607" s="10"/>
      <c r="AV607" s="10"/>
      <c r="AW607" s="10"/>
      <c r="AX607" s="10"/>
      <c r="AY607" s="10"/>
      <c r="AZ607" s="10"/>
      <c r="BA607" s="10"/>
      <c r="BB607" s="10"/>
      <c r="BC607" s="10"/>
      <c r="BD607" s="10"/>
      <c r="BE607" s="10"/>
      <c r="BF607" s="10"/>
      <c r="BG607" s="10"/>
      <c r="BH607" s="10"/>
      <c r="BI607" s="10"/>
      <c r="BJ607" s="10"/>
      <c r="BK607" s="10"/>
      <c r="BL607" s="10"/>
      <c r="BM607" s="10"/>
      <c r="BN607" s="10"/>
      <c r="BO607" s="10"/>
      <c r="BP607" s="10"/>
      <c r="BQ607" s="10"/>
      <c r="BR607" s="10"/>
      <c r="BS607" s="10"/>
    </row>
    <row r="608" spans="1:71" ht="16.5" customHeight="1" x14ac:dyDescent="0.3">
      <c r="A608" s="10"/>
      <c r="B608" s="21">
        <f t="shared" si="144"/>
        <v>-2629146</v>
      </c>
      <c r="C608" s="21">
        <f t="shared" si="144"/>
        <v>-9894334</v>
      </c>
      <c r="D608" s="21">
        <f t="shared" si="144"/>
        <v>-5156016</v>
      </c>
      <c r="E608" s="21">
        <f t="shared" si="144"/>
        <v>-5694720.5</v>
      </c>
      <c r="F608" s="21">
        <f t="shared" si="144"/>
        <v>-16891792.497000001</v>
      </c>
      <c r="G608" s="21">
        <f t="shared" si="144"/>
        <v>-28444530.710000001</v>
      </c>
      <c r="H608" s="21">
        <f t="shared" si="144"/>
        <v>-32534712.296999998</v>
      </c>
      <c r="I608" s="21">
        <f t="shared" si="144"/>
        <v>-56392191.858999997</v>
      </c>
      <c r="J608" s="21">
        <f t="shared" si="144"/>
        <v>-55605970.228</v>
      </c>
      <c r="K608" s="21">
        <f t="shared" si="144"/>
        <v>-51233258.982000001</v>
      </c>
      <c r="L608" s="21">
        <f t="shared" si="144"/>
        <v>-39886432.150000006</v>
      </c>
      <c r="M608" s="21">
        <f t="shared" si="144"/>
        <v>-26972315.991</v>
      </c>
      <c r="N608" s="21" t="str">
        <f t="shared" si="144"/>
        <v/>
      </c>
      <c r="O608" s="19">
        <f>RATE(M$340-C$340,,-C608,M608)</f>
        <v>0.10548579697006537</v>
      </c>
      <c r="P608" s="22" t="s">
        <v>902</v>
      </c>
      <c r="Q608" s="10"/>
      <c r="R608" s="10"/>
      <c r="S608" s="10"/>
      <c r="T608" s="10"/>
      <c r="U608" s="10"/>
      <c r="V608" s="10"/>
      <c r="W608" s="10"/>
      <c r="X608" s="10"/>
      <c r="Y608" s="10"/>
      <c r="Z608" s="10"/>
      <c r="AA608" s="10"/>
      <c r="AB608" s="10"/>
      <c r="AC608" s="10"/>
      <c r="AD608" s="10"/>
      <c r="AE608" s="10"/>
      <c r="AF608" s="10"/>
      <c r="AG608" s="10"/>
      <c r="AH608" s="10"/>
      <c r="AI608" s="10"/>
      <c r="AJ608" s="10"/>
      <c r="AK608" s="10"/>
      <c r="AL608" s="10"/>
      <c r="AM608" s="10"/>
      <c r="AN608" s="10"/>
      <c r="AO608" s="10"/>
      <c r="AP608" s="10"/>
      <c r="AQ608" s="10"/>
      <c r="AR608" s="10"/>
      <c r="AS608" s="10"/>
      <c r="AT608" s="10"/>
      <c r="AU608" s="10"/>
      <c r="AV608" s="10"/>
      <c r="AW608" s="10"/>
      <c r="AX608" s="10"/>
      <c r="AY608" s="10"/>
      <c r="AZ608" s="10"/>
      <c r="BA608" s="10"/>
      <c r="BB608" s="10"/>
      <c r="BC608" s="10"/>
      <c r="BD608" s="10"/>
      <c r="BE608" s="10"/>
      <c r="BF608" s="10"/>
      <c r="BG608" s="10"/>
      <c r="BH608" s="10"/>
      <c r="BI608" s="10"/>
      <c r="BJ608" s="10"/>
      <c r="BK608" s="10"/>
      <c r="BL608" s="10"/>
      <c r="BM608" s="10"/>
      <c r="BN608" s="10"/>
      <c r="BO608" s="10"/>
      <c r="BP608" s="10"/>
      <c r="BQ608" s="10"/>
      <c r="BR608" s="10"/>
      <c r="BS608" s="10"/>
    </row>
    <row r="609" spans="1:71" ht="16.5" customHeight="1" x14ac:dyDescent="0.3">
      <c r="A609" s="10"/>
      <c r="B609" s="166" t="s">
        <v>876</v>
      </c>
      <c r="C609" s="158"/>
      <c r="D609" s="158"/>
      <c r="E609" s="158"/>
      <c r="F609" s="158"/>
      <c r="G609" s="158"/>
      <c r="H609" s="158"/>
      <c r="I609" s="158"/>
      <c r="J609" s="158"/>
      <c r="K609" s="158"/>
      <c r="L609" s="158"/>
      <c r="M609" s="158"/>
      <c r="N609" s="159"/>
      <c r="O609" s="10"/>
      <c r="P609" s="10"/>
      <c r="Q609" s="10"/>
      <c r="R609" s="10"/>
      <c r="S609" s="10"/>
      <c r="T609" s="10"/>
      <c r="U609" s="10"/>
      <c r="V609" s="10"/>
      <c r="W609" s="10"/>
      <c r="X609" s="10"/>
      <c r="Y609" s="10"/>
      <c r="Z609" s="10"/>
      <c r="AA609" s="10"/>
      <c r="AB609" s="10"/>
      <c r="AC609" s="10"/>
      <c r="AD609" s="10"/>
      <c r="AE609" s="10"/>
      <c r="AF609" s="10"/>
      <c r="AG609" s="10"/>
      <c r="AH609" s="10"/>
      <c r="AI609" s="10"/>
      <c r="AJ609" s="10"/>
      <c r="AK609" s="10"/>
      <c r="AL609" s="10"/>
      <c r="AM609" s="10"/>
      <c r="AN609" s="10"/>
      <c r="AO609" s="10"/>
      <c r="AP609" s="10"/>
      <c r="AQ609" s="10"/>
      <c r="AR609" s="10"/>
      <c r="AS609" s="10"/>
      <c r="AT609" s="10"/>
      <c r="AU609" s="10"/>
      <c r="AV609" s="10"/>
      <c r="AW609" s="10"/>
      <c r="AX609" s="10"/>
      <c r="AY609" s="10"/>
      <c r="AZ609" s="10"/>
      <c r="BA609" s="10"/>
      <c r="BB609" s="10"/>
      <c r="BC609" s="10"/>
      <c r="BD609" s="10"/>
      <c r="BE609" s="10"/>
      <c r="BF609" s="10"/>
      <c r="BG609" s="10"/>
      <c r="BH609" s="10"/>
      <c r="BI609" s="10"/>
      <c r="BJ609" s="10"/>
      <c r="BK609" s="10"/>
      <c r="BL609" s="10"/>
      <c r="BM609" s="10"/>
      <c r="BN609" s="10"/>
      <c r="BO609" s="10"/>
      <c r="BP609" s="10"/>
      <c r="BQ609" s="10"/>
      <c r="BR609" s="10"/>
      <c r="BS609" s="10"/>
    </row>
    <row r="610" spans="1:71" ht="16.5" customHeight="1" x14ac:dyDescent="0.3">
      <c r="A610" s="10"/>
      <c r="B610" s="20">
        <f t="shared" ref="B610:N613" si="145">IFERROR(VLOOKUP($B$609,$224:$335,MATCH($P610&amp;"/"&amp;B$340,$222:$222,0),FALSE),"")</f>
        <v>-3786267</v>
      </c>
      <c r="C610" s="20">
        <f t="shared" si="145"/>
        <v>-2957529</v>
      </c>
      <c r="D610" s="20">
        <f t="shared" si="145"/>
        <v>-2721054</v>
      </c>
      <c r="E610" s="20">
        <f t="shared" si="145"/>
        <v>3383776</v>
      </c>
      <c r="F610" s="20">
        <f t="shared" si="145"/>
        <v>-1876246</v>
      </c>
      <c r="G610" s="20">
        <f t="shared" si="145"/>
        <v>-5758443</v>
      </c>
      <c r="H610" s="20">
        <f t="shared" si="145"/>
        <v>-7859303</v>
      </c>
      <c r="I610" s="20">
        <f t="shared" si="145"/>
        <v>-7071337</v>
      </c>
      <c r="J610" s="20">
        <f t="shared" si="145"/>
        <v>-11805711</v>
      </c>
      <c r="K610" s="20">
        <f t="shared" si="145"/>
        <v>-11507730</v>
      </c>
      <c r="L610" s="20">
        <f t="shared" si="145"/>
        <v>-10265089</v>
      </c>
      <c r="M610" s="20">
        <f t="shared" si="145"/>
        <v>-3068033</v>
      </c>
      <c r="N610" s="21">
        <f t="shared" si="145"/>
        <v>-8058953</v>
      </c>
      <c r="O610" s="19"/>
      <c r="P610" s="22" t="s">
        <v>899</v>
      </c>
      <c r="Q610" s="10"/>
      <c r="R610" s="10"/>
      <c r="S610" s="10"/>
      <c r="T610" s="10"/>
      <c r="U610" s="10"/>
      <c r="V610" s="10"/>
      <c r="W610" s="10"/>
      <c r="X610" s="10"/>
      <c r="Y610" s="10"/>
      <c r="Z610" s="10"/>
      <c r="AA610" s="10"/>
      <c r="AB610" s="10"/>
      <c r="AC610" s="10"/>
      <c r="AD610" s="10"/>
      <c r="AE610" s="10"/>
      <c r="AF610" s="10"/>
      <c r="AG610" s="10"/>
      <c r="AH610" s="10"/>
      <c r="AI610" s="10"/>
      <c r="AJ610" s="10"/>
      <c r="AK610" s="10"/>
      <c r="AL610" s="10"/>
      <c r="AM610" s="10"/>
      <c r="AN610" s="10"/>
      <c r="AO610" s="10"/>
      <c r="AP610" s="10"/>
      <c r="AQ610" s="10"/>
      <c r="AR610" s="10"/>
      <c r="AS610" s="10"/>
      <c r="AT610" s="10"/>
      <c r="AU610" s="10"/>
      <c r="AV610" s="10"/>
      <c r="AW610" s="10"/>
      <c r="AX610" s="10"/>
      <c r="AY610" s="10"/>
      <c r="AZ610" s="10"/>
      <c r="BA610" s="10"/>
      <c r="BB610" s="10"/>
      <c r="BC610" s="10"/>
      <c r="BD610" s="10"/>
      <c r="BE610" s="10"/>
      <c r="BF610" s="10"/>
      <c r="BG610" s="10"/>
      <c r="BH610" s="10"/>
      <c r="BI610" s="10"/>
      <c r="BJ610" s="10"/>
      <c r="BK610" s="10"/>
      <c r="BL610" s="10"/>
      <c r="BM610" s="10"/>
      <c r="BN610" s="10"/>
      <c r="BO610" s="10"/>
      <c r="BP610" s="10"/>
      <c r="BQ610" s="10"/>
      <c r="BR610" s="10"/>
      <c r="BS610" s="10"/>
    </row>
    <row r="611" spans="1:71" ht="16.5" customHeight="1" x14ac:dyDescent="0.3">
      <c r="A611" s="10"/>
      <c r="B611" s="20">
        <f t="shared" si="145"/>
        <v>-5894365</v>
      </c>
      <c r="C611" s="20">
        <f t="shared" si="145"/>
        <v>-5692718</v>
      </c>
      <c r="D611" s="20">
        <f t="shared" si="145"/>
        <v>-4687818</v>
      </c>
      <c r="E611" s="20">
        <f t="shared" si="145"/>
        <v>1836399</v>
      </c>
      <c r="F611" s="20">
        <f t="shared" si="145"/>
        <v>-9725762</v>
      </c>
      <c r="G611" s="20">
        <f t="shared" si="145"/>
        <v>-11762471</v>
      </c>
      <c r="H611" s="20">
        <f t="shared" si="145"/>
        <v>-15218713</v>
      </c>
      <c r="I611" s="20">
        <f t="shared" si="145"/>
        <v>-15854654</v>
      </c>
      <c r="J611" s="20">
        <f t="shared" si="145"/>
        <v>-31477218</v>
      </c>
      <c r="K611" s="20">
        <f t="shared" si="145"/>
        <v>-22797092</v>
      </c>
      <c r="L611" s="20">
        <f t="shared" si="145"/>
        <v>-14831625</v>
      </c>
      <c r="M611" s="20">
        <f t="shared" si="145"/>
        <v>-9316286</v>
      </c>
      <c r="N611" s="21">
        <f t="shared" si="145"/>
        <v>-14632011</v>
      </c>
      <c r="O611" s="19"/>
      <c r="P611" s="22" t="s">
        <v>900</v>
      </c>
      <c r="Q611" s="10"/>
      <c r="R611" s="10"/>
      <c r="S611" s="10"/>
      <c r="T611" s="10"/>
      <c r="U611" s="10"/>
      <c r="V611" s="10"/>
      <c r="W611" s="10"/>
      <c r="X611" s="10"/>
      <c r="Y611" s="10"/>
      <c r="Z611" s="10"/>
      <c r="AA611" s="10"/>
      <c r="AB611" s="10"/>
      <c r="AC611" s="10"/>
      <c r="AD611" s="10"/>
      <c r="AE611" s="10"/>
      <c r="AF611" s="10"/>
      <c r="AG611" s="10"/>
      <c r="AH611" s="10"/>
      <c r="AI611" s="10"/>
      <c r="AJ611" s="10"/>
      <c r="AK611" s="10"/>
      <c r="AL611" s="10"/>
      <c r="AM611" s="10"/>
      <c r="AN611" s="10"/>
      <c r="AO611" s="10"/>
      <c r="AP611" s="10"/>
      <c r="AQ611" s="10"/>
      <c r="AR611" s="10"/>
      <c r="AS611" s="10"/>
      <c r="AT611" s="10"/>
      <c r="AU611" s="10"/>
      <c r="AV611" s="10"/>
      <c r="AW611" s="10"/>
      <c r="AX611" s="10"/>
      <c r="AY611" s="10"/>
      <c r="AZ611" s="10"/>
      <c r="BA611" s="10"/>
      <c r="BB611" s="10"/>
      <c r="BC611" s="10"/>
      <c r="BD611" s="10"/>
      <c r="BE611" s="10"/>
      <c r="BF611" s="10"/>
      <c r="BG611" s="10"/>
      <c r="BH611" s="10"/>
      <c r="BI611" s="10"/>
      <c r="BJ611" s="10"/>
      <c r="BK611" s="10"/>
      <c r="BL611" s="10"/>
      <c r="BM611" s="10"/>
      <c r="BN611" s="10"/>
      <c r="BO611" s="10"/>
      <c r="BP611" s="10"/>
      <c r="BQ611" s="10"/>
      <c r="BR611" s="10"/>
      <c r="BS611" s="10"/>
    </row>
    <row r="612" spans="1:71" ht="16.5" customHeight="1" x14ac:dyDescent="0.3">
      <c r="A612" s="10"/>
      <c r="B612" s="20">
        <f t="shared" si="145"/>
        <v>-8605663</v>
      </c>
      <c r="C612" s="20">
        <f t="shared" si="145"/>
        <v>-8080188</v>
      </c>
      <c r="D612" s="20">
        <f t="shared" si="145"/>
        <v>-6178629</v>
      </c>
      <c r="E612" s="20">
        <f t="shared" si="145"/>
        <v>326460</v>
      </c>
      <c r="F612" s="20">
        <f t="shared" si="145"/>
        <v>-7838916</v>
      </c>
      <c r="G612" s="20">
        <f t="shared" si="145"/>
        <v>-18687591</v>
      </c>
      <c r="H612" s="20">
        <f t="shared" si="145"/>
        <v>-25377340</v>
      </c>
      <c r="I612" s="20">
        <f t="shared" si="145"/>
        <v>-23308901</v>
      </c>
      <c r="J612" s="20">
        <f t="shared" si="145"/>
        <v>-44619790</v>
      </c>
      <c r="K612" s="20">
        <f t="shared" si="145"/>
        <v>-33637638</v>
      </c>
      <c r="L612" s="20">
        <f t="shared" si="145"/>
        <v>-30061854</v>
      </c>
      <c r="M612" s="20">
        <f t="shared" si="145"/>
        <v>-19681198</v>
      </c>
      <c r="N612" s="21">
        <f t="shared" si="145"/>
        <v>-41756505</v>
      </c>
      <c r="O612" s="19"/>
      <c r="P612" s="22" t="s">
        <v>901</v>
      </c>
      <c r="Q612" s="10"/>
      <c r="R612" s="10"/>
      <c r="S612" s="10"/>
      <c r="T612" s="10"/>
      <c r="U612" s="10"/>
      <c r="V612" s="10"/>
      <c r="W612" s="10"/>
      <c r="X612" s="10"/>
      <c r="Y612" s="10"/>
      <c r="Z612" s="10"/>
      <c r="AA612" s="10"/>
      <c r="AB612" s="10"/>
      <c r="AC612" s="10"/>
      <c r="AD612" s="10"/>
      <c r="AE612" s="10"/>
      <c r="AF612" s="10"/>
      <c r="AG612" s="10"/>
      <c r="AH612" s="10"/>
      <c r="AI612" s="10"/>
      <c r="AJ612" s="10"/>
      <c r="AK612" s="10"/>
      <c r="AL612" s="10"/>
      <c r="AM612" s="10"/>
      <c r="AN612" s="10"/>
      <c r="AO612" s="10"/>
      <c r="AP612" s="10"/>
      <c r="AQ612" s="10"/>
      <c r="AR612" s="10"/>
      <c r="AS612" s="10"/>
      <c r="AT612" s="10"/>
      <c r="AU612" s="10"/>
      <c r="AV612" s="10"/>
      <c r="AW612" s="10"/>
      <c r="AX612" s="10"/>
      <c r="AY612" s="10"/>
      <c r="AZ612" s="10"/>
      <c r="BA612" s="10"/>
      <c r="BB612" s="10"/>
      <c r="BC612" s="10"/>
      <c r="BD612" s="10"/>
      <c r="BE612" s="10"/>
      <c r="BF612" s="10"/>
      <c r="BG612" s="10"/>
      <c r="BH612" s="10"/>
      <c r="BI612" s="10"/>
      <c r="BJ612" s="10"/>
      <c r="BK612" s="10"/>
      <c r="BL612" s="10"/>
      <c r="BM612" s="10"/>
      <c r="BN612" s="10"/>
      <c r="BO612" s="10"/>
      <c r="BP612" s="10"/>
      <c r="BQ612" s="10"/>
      <c r="BR612" s="10"/>
      <c r="BS612" s="10"/>
    </row>
    <row r="613" spans="1:71" ht="16.5" customHeight="1" x14ac:dyDescent="0.3">
      <c r="A613" s="10"/>
      <c r="B613" s="20">
        <f t="shared" si="145"/>
        <v>-12359105</v>
      </c>
      <c r="C613" s="20">
        <f t="shared" si="145"/>
        <v>-12592383</v>
      </c>
      <c r="D613" s="20">
        <f t="shared" si="145"/>
        <v>-5799474</v>
      </c>
      <c r="E613" s="20">
        <f t="shared" si="145"/>
        <v>-1580954.83</v>
      </c>
      <c r="F613" s="20">
        <f t="shared" si="145"/>
        <v>-16758508.138</v>
      </c>
      <c r="G613" s="20">
        <f t="shared" si="145"/>
        <v>-28116617.484999999</v>
      </c>
      <c r="H613" s="20">
        <f t="shared" si="145"/>
        <v>-35823901.545999996</v>
      </c>
      <c r="I613" s="20">
        <f t="shared" si="145"/>
        <v>-54755745.619000003</v>
      </c>
      <c r="J613" s="20">
        <f t="shared" si="145"/>
        <v>-55101546.43</v>
      </c>
      <c r="K613" s="20">
        <f t="shared" si="145"/>
        <v>-51108994.799999997</v>
      </c>
      <c r="L613" s="20">
        <f t="shared" si="145"/>
        <v>-43876754</v>
      </c>
      <c r="M613" s="20">
        <f t="shared" si="145"/>
        <v>-26784352.964000002</v>
      </c>
      <c r="N613" s="21" t="str">
        <f t="shared" si="145"/>
        <v/>
      </c>
      <c r="O613" s="19"/>
      <c r="P613" s="22" t="s">
        <v>902</v>
      </c>
      <c r="Q613" s="10"/>
      <c r="R613" s="10"/>
      <c r="S613" s="10"/>
      <c r="T613" s="10"/>
      <c r="U613" s="10"/>
      <c r="V613" s="10"/>
      <c r="W613" s="10"/>
      <c r="X613" s="10"/>
      <c r="Y613" s="10"/>
      <c r="Z613" s="10"/>
      <c r="AA613" s="10"/>
      <c r="AB613" s="10"/>
      <c r="AC613" s="10"/>
      <c r="AD613" s="10"/>
      <c r="AE613" s="10"/>
      <c r="AF613" s="10"/>
      <c r="AG613" s="10"/>
      <c r="AH613" s="10"/>
      <c r="AI613" s="10"/>
      <c r="AJ613" s="10"/>
      <c r="AK613" s="10"/>
      <c r="AL613" s="10"/>
      <c r="AM613" s="10"/>
      <c r="AN613" s="10"/>
      <c r="AO613" s="10"/>
      <c r="AP613" s="10"/>
      <c r="AQ613" s="10"/>
      <c r="AR613" s="10"/>
      <c r="AS613" s="10"/>
      <c r="AT613" s="10"/>
      <c r="AU613" s="10"/>
      <c r="AV613" s="10"/>
      <c r="AW613" s="10"/>
      <c r="AX613" s="10"/>
      <c r="AY613" s="10"/>
      <c r="AZ613" s="10"/>
      <c r="BA613" s="10"/>
      <c r="BB613" s="10"/>
      <c r="BC613" s="10"/>
      <c r="BD613" s="10"/>
      <c r="BE613" s="10"/>
      <c r="BF613" s="10"/>
      <c r="BG613" s="10"/>
      <c r="BH613" s="10"/>
      <c r="BI613" s="10"/>
      <c r="BJ613" s="10"/>
      <c r="BK613" s="10"/>
      <c r="BL613" s="10"/>
      <c r="BM613" s="10"/>
      <c r="BN613" s="10"/>
      <c r="BO613" s="10"/>
      <c r="BP613" s="10"/>
      <c r="BQ613" s="10"/>
      <c r="BR613" s="10"/>
      <c r="BS613" s="10"/>
    </row>
    <row r="614" spans="1:71" ht="16.5" customHeight="1" x14ac:dyDescent="0.3">
      <c r="A614" s="10"/>
      <c r="B614" s="169" t="s">
        <v>893</v>
      </c>
      <c r="C614" s="158"/>
      <c r="D614" s="158"/>
      <c r="E614" s="158"/>
      <c r="F614" s="158"/>
      <c r="G614" s="158"/>
      <c r="H614" s="158"/>
      <c r="I614" s="158"/>
      <c r="J614" s="158"/>
      <c r="K614" s="158"/>
      <c r="L614" s="158"/>
      <c r="M614" s="158"/>
      <c r="N614" s="159"/>
      <c r="O614" s="10"/>
      <c r="P614" s="10"/>
      <c r="Q614" s="10"/>
      <c r="R614" s="10"/>
      <c r="S614" s="10"/>
      <c r="T614" s="10"/>
      <c r="U614" s="10"/>
      <c r="V614" s="10"/>
      <c r="W614" s="10"/>
      <c r="X614" s="10"/>
      <c r="Y614" s="10"/>
      <c r="Z614" s="10"/>
      <c r="AA614" s="10"/>
      <c r="AB614" s="10"/>
      <c r="AC614" s="10"/>
      <c r="AD614" s="10"/>
      <c r="AE614" s="10"/>
      <c r="AF614" s="10"/>
      <c r="AG614" s="10"/>
      <c r="AH614" s="10"/>
      <c r="AI614" s="10"/>
      <c r="AJ614" s="10"/>
      <c r="AK614" s="10"/>
      <c r="AL614" s="10"/>
      <c r="AM614" s="10"/>
      <c r="AN614" s="10"/>
      <c r="AO614" s="10"/>
      <c r="AP614" s="10"/>
      <c r="AQ614" s="10"/>
      <c r="AR614" s="10"/>
      <c r="AS614" s="10"/>
      <c r="AT614" s="10"/>
      <c r="AU614" s="10"/>
      <c r="AV614" s="10"/>
      <c r="AW614" s="10"/>
      <c r="AX614" s="10"/>
      <c r="AY614" s="10"/>
      <c r="AZ614" s="10"/>
      <c r="BA614" s="10"/>
      <c r="BB614" s="10"/>
      <c r="BC614" s="10"/>
      <c r="BD614" s="10"/>
      <c r="BE614" s="10"/>
      <c r="BF614" s="10"/>
      <c r="BG614" s="10"/>
      <c r="BH614" s="10"/>
      <c r="BI614" s="10"/>
      <c r="BJ614" s="10"/>
      <c r="BK614" s="10"/>
      <c r="BL614" s="10"/>
      <c r="BM614" s="10"/>
      <c r="BN614" s="10"/>
      <c r="BO614" s="10"/>
      <c r="BP614" s="10"/>
      <c r="BQ614" s="10"/>
      <c r="BR614" s="10"/>
      <c r="BS614" s="10"/>
    </row>
    <row r="615" spans="1:71" ht="16.5" customHeight="1" x14ac:dyDescent="0.3">
      <c r="A615" s="10"/>
      <c r="B615" s="20">
        <f t="shared" ref="B615:N618" si="146">IFERROR(VLOOKUP($B$614,$224:$335,MATCH($P615&amp;"/"&amp;B$340,$222:$222,0),FALSE),"")</f>
        <v>-4501569</v>
      </c>
      <c r="C615" s="20">
        <f t="shared" si="146"/>
        <v>4288786</v>
      </c>
      <c r="D615" s="20">
        <f t="shared" si="146"/>
        <v>-305797</v>
      </c>
      <c r="E615" s="20">
        <f t="shared" si="146"/>
        <v>-271879</v>
      </c>
      <c r="F615" s="20">
        <f t="shared" si="146"/>
        <v>-313671</v>
      </c>
      <c r="G615" s="20">
        <f t="shared" si="146"/>
        <v>3566586</v>
      </c>
      <c r="H615" s="20">
        <f t="shared" si="146"/>
        <v>-6686777</v>
      </c>
      <c r="I615" s="20">
        <f t="shared" si="146"/>
        <v>-144629</v>
      </c>
      <c r="J615" s="20">
        <f t="shared" si="146"/>
        <v>-2864787</v>
      </c>
      <c r="K615" s="20">
        <f t="shared" si="146"/>
        <v>-3465535</v>
      </c>
      <c r="L615" s="20">
        <f t="shared" si="146"/>
        <v>-9619841</v>
      </c>
      <c r="M615" s="20">
        <f t="shared" si="146"/>
        <v>-6118754</v>
      </c>
      <c r="N615" s="20">
        <f t="shared" si="146"/>
        <v>-3513396</v>
      </c>
      <c r="O615" s="19"/>
      <c r="P615" s="22" t="s">
        <v>899</v>
      </c>
      <c r="Q615" s="10"/>
      <c r="R615" s="10"/>
      <c r="S615" s="10"/>
      <c r="T615" s="10"/>
      <c r="U615" s="10"/>
      <c r="V615" s="10"/>
      <c r="W615" s="10"/>
      <c r="X615" s="10"/>
      <c r="Y615" s="10"/>
      <c r="Z615" s="10"/>
      <c r="AA615" s="10"/>
      <c r="AB615" s="10"/>
      <c r="AC615" s="10"/>
      <c r="AD615" s="10"/>
      <c r="AE615" s="10"/>
      <c r="AF615" s="10"/>
      <c r="AG615" s="10"/>
      <c r="AH615" s="10"/>
      <c r="AI615" s="10"/>
      <c r="AJ615" s="10"/>
      <c r="AK615" s="10"/>
      <c r="AL615" s="10"/>
      <c r="AM615" s="10"/>
      <c r="AN615" s="10"/>
      <c r="AO615" s="10"/>
      <c r="AP615" s="10"/>
      <c r="AQ615" s="10"/>
      <c r="AR615" s="10"/>
      <c r="AS615" s="10"/>
      <c r="AT615" s="10"/>
      <c r="AU615" s="10"/>
      <c r="AV615" s="10"/>
      <c r="AW615" s="10"/>
      <c r="AX615" s="10"/>
      <c r="AY615" s="10"/>
      <c r="AZ615" s="10"/>
      <c r="BA615" s="10"/>
      <c r="BB615" s="10"/>
      <c r="BC615" s="10"/>
      <c r="BD615" s="10"/>
      <c r="BE615" s="10"/>
      <c r="BF615" s="10"/>
      <c r="BG615" s="10"/>
      <c r="BH615" s="10"/>
      <c r="BI615" s="10"/>
      <c r="BJ615" s="10"/>
      <c r="BK615" s="10"/>
      <c r="BL615" s="10"/>
      <c r="BM615" s="10"/>
      <c r="BN615" s="10"/>
      <c r="BO615" s="10"/>
      <c r="BP615" s="10"/>
      <c r="BQ615" s="10"/>
      <c r="BR615" s="10"/>
      <c r="BS615" s="10"/>
    </row>
    <row r="616" spans="1:71" ht="16.5" customHeight="1" x14ac:dyDescent="0.3">
      <c r="A616" s="10"/>
      <c r="B616" s="20">
        <f t="shared" si="146"/>
        <v>-10534572</v>
      </c>
      <c r="C616" s="20">
        <f t="shared" si="146"/>
        <v>-5695545</v>
      </c>
      <c r="D616" s="20">
        <f t="shared" si="146"/>
        <v>-25629453</v>
      </c>
      <c r="E616" s="20">
        <f t="shared" si="146"/>
        <v>-12585607</v>
      </c>
      <c r="F616" s="20">
        <f t="shared" si="146"/>
        <v>-12205282</v>
      </c>
      <c r="G616" s="20">
        <f t="shared" si="146"/>
        <v>-15789967</v>
      </c>
      <c r="H616" s="20">
        <f t="shared" si="146"/>
        <v>-2706470</v>
      </c>
      <c r="I616" s="20">
        <f t="shared" si="146"/>
        <v>-18838226</v>
      </c>
      <c r="J616" s="20">
        <f t="shared" si="146"/>
        <v>6202359</v>
      </c>
      <c r="K616" s="20">
        <f t="shared" si="146"/>
        <v>-9150352</v>
      </c>
      <c r="L616" s="20">
        <f t="shared" si="146"/>
        <v>-19465588</v>
      </c>
      <c r="M616" s="20">
        <f t="shared" si="146"/>
        <v>-23142425</v>
      </c>
      <c r="N616" s="20">
        <f t="shared" si="146"/>
        <v>-21501162</v>
      </c>
      <c r="O616" s="19"/>
      <c r="P616" s="22" t="s">
        <v>900</v>
      </c>
      <c r="Q616" s="10"/>
      <c r="R616" s="10"/>
      <c r="S616" s="10"/>
      <c r="T616" s="10"/>
      <c r="U616" s="10"/>
      <c r="V616" s="10"/>
      <c r="W616" s="10"/>
      <c r="X616" s="10"/>
      <c r="Y616" s="10"/>
      <c r="Z616" s="10"/>
      <c r="AA616" s="10"/>
      <c r="AB616" s="10"/>
      <c r="AC616" s="10"/>
      <c r="AD616" s="10"/>
      <c r="AE616" s="10"/>
      <c r="AF616" s="10"/>
      <c r="AG616" s="10"/>
      <c r="AH616" s="10"/>
      <c r="AI616" s="10"/>
      <c r="AJ616" s="10"/>
      <c r="AK616" s="10"/>
      <c r="AL616" s="10"/>
      <c r="AM616" s="10"/>
      <c r="AN616" s="10"/>
      <c r="AO616" s="10"/>
      <c r="AP616" s="10"/>
      <c r="AQ616" s="10"/>
      <c r="AR616" s="10"/>
      <c r="AS616" s="10"/>
      <c r="AT616" s="10"/>
      <c r="AU616" s="10"/>
      <c r="AV616" s="10"/>
      <c r="AW616" s="10"/>
      <c r="AX616" s="10"/>
      <c r="AY616" s="10"/>
      <c r="AZ616" s="10"/>
      <c r="BA616" s="10"/>
      <c r="BB616" s="10"/>
      <c r="BC616" s="10"/>
      <c r="BD616" s="10"/>
      <c r="BE616" s="10"/>
      <c r="BF616" s="10"/>
      <c r="BG616" s="10"/>
      <c r="BH616" s="10"/>
      <c r="BI616" s="10"/>
      <c r="BJ616" s="10"/>
      <c r="BK616" s="10"/>
      <c r="BL616" s="10"/>
      <c r="BM616" s="10"/>
      <c r="BN616" s="10"/>
      <c r="BO616" s="10"/>
      <c r="BP616" s="10"/>
      <c r="BQ616" s="10"/>
      <c r="BR616" s="10"/>
      <c r="BS616" s="10"/>
    </row>
    <row r="617" spans="1:71" ht="16.5" customHeight="1" x14ac:dyDescent="0.3">
      <c r="A617" s="10"/>
      <c r="B617" s="20">
        <f t="shared" si="146"/>
        <v>-17566991</v>
      </c>
      <c r="C617" s="20">
        <f t="shared" si="146"/>
        <v>-18264151</v>
      </c>
      <c r="D617" s="20">
        <f t="shared" si="146"/>
        <v>-34783251</v>
      </c>
      <c r="E617" s="20">
        <f t="shared" si="146"/>
        <v>-29366799</v>
      </c>
      <c r="F617" s="20">
        <f t="shared" si="146"/>
        <v>-33160730</v>
      </c>
      <c r="G617" s="20">
        <f t="shared" si="146"/>
        <v>-34091305</v>
      </c>
      <c r="H617" s="20">
        <f t="shared" si="146"/>
        <v>-17812479</v>
      </c>
      <c r="I617" s="20">
        <f t="shared" si="146"/>
        <v>-27825197</v>
      </c>
      <c r="J617" s="20">
        <f t="shared" si="146"/>
        <v>4381055</v>
      </c>
      <c r="K617" s="20">
        <f t="shared" si="146"/>
        <v>-14903868</v>
      </c>
      <c r="L617" s="20">
        <f t="shared" si="146"/>
        <v>-21219864</v>
      </c>
      <c r="M617" s="20">
        <f t="shared" si="146"/>
        <v>-34028393</v>
      </c>
      <c r="N617" s="20">
        <f t="shared" si="146"/>
        <v>-20437629</v>
      </c>
      <c r="O617" s="19"/>
      <c r="P617" s="22" t="s">
        <v>901</v>
      </c>
      <c r="Q617" s="10"/>
      <c r="R617" s="10"/>
      <c r="S617" s="10"/>
      <c r="T617" s="10"/>
      <c r="U617" s="10"/>
      <c r="V617" s="10"/>
      <c r="W617" s="10"/>
      <c r="X617" s="10"/>
      <c r="Y617" s="10"/>
      <c r="Z617" s="10"/>
      <c r="AA617" s="10"/>
      <c r="AB617" s="10"/>
      <c r="AC617" s="10"/>
      <c r="AD617" s="10"/>
      <c r="AE617" s="10"/>
      <c r="AF617" s="10"/>
      <c r="AG617" s="10"/>
      <c r="AH617" s="10"/>
      <c r="AI617" s="10"/>
      <c r="AJ617" s="10"/>
      <c r="AK617" s="10"/>
      <c r="AL617" s="10"/>
      <c r="AM617" s="10"/>
      <c r="AN617" s="10"/>
      <c r="AO617" s="10"/>
      <c r="AP617" s="10"/>
      <c r="AQ617" s="10"/>
      <c r="AR617" s="10"/>
      <c r="AS617" s="10"/>
      <c r="AT617" s="10"/>
      <c r="AU617" s="10"/>
      <c r="AV617" s="10"/>
      <c r="AW617" s="10"/>
      <c r="AX617" s="10"/>
      <c r="AY617" s="10"/>
      <c r="AZ617" s="10"/>
      <c r="BA617" s="10"/>
      <c r="BB617" s="10"/>
      <c r="BC617" s="10"/>
      <c r="BD617" s="10"/>
      <c r="BE617" s="10"/>
      <c r="BF617" s="10"/>
      <c r="BG617" s="10"/>
      <c r="BH617" s="10"/>
      <c r="BI617" s="10"/>
      <c r="BJ617" s="10"/>
      <c r="BK617" s="10"/>
      <c r="BL617" s="10"/>
      <c r="BM617" s="10"/>
      <c r="BN617" s="10"/>
      <c r="BO617" s="10"/>
      <c r="BP617" s="10"/>
      <c r="BQ617" s="10"/>
      <c r="BR617" s="10"/>
      <c r="BS617" s="10"/>
    </row>
    <row r="618" spans="1:71" ht="16.5" customHeight="1" x14ac:dyDescent="0.3">
      <c r="A618" s="10"/>
      <c r="B618" s="20">
        <f t="shared" si="146"/>
        <v>-16126954</v>
      </c>
      <c r="C618" s="20">
        <f t="shared" si="146"/>
        <v>-19060631</v>
      </c>
      <c r="D618" s="20">
        <f t="shared" si="146"/>
        <v>-53234553</v>
      </c>
      <c r="E618" s="20">
        <f t="shared" si="146"/>
        <v>-38726124.469999999</v>
      </c>
      <c r="F618" s="20">
        <f t="shared" si="146"/>
        <v>-32901728.416999999</v>
      </c>
      <c r="G618" s="20">
        <f t="shared" si="146"/>
        <v>-31572056.074000001</v>
      </c>
      <c r="H618" s="20">
        <f t="shared" si="146"/>
        <v>-24211927.377</v>
      </c>
      <c r="I618" s="20">
        <f t="shared" si="146"/>
        <v>-11267248.899</v>
      </c>
      <c r="J618" s="20">
        <f t="shared" si="146"/>
        <v>-5170909.2479999997</v>
      </c>
      <c r="K618" s="20">
        <f t="shared" si="146"/>
        <v>-14990203.172</v>
      </c>
      <c r="L618" s="20">
        <f t="shared" si="146"/>
        <v>-26832416.77</v>
      </c>
      <c r="M618" s="20">
        <f t="shared" si="146"/>
        <v>-39288485.193000004</v>
      </c>
      <c r="N618" s="20" t="str">
        <f t="shared" si="146"/>
        <v/>
      </c>
      <c r="O618" s="19"/>
      <c r="P618" s="22" t="s">
        <v>902</v>
      </c>
      <c r="Q618" s="10"/>
      <c r="R618" s="10"/>
      <c r="S618" s="10"/>
      <c r="T618" s="10"/>
      <c r="U618" s="10"/>
      <c r="V618" s="10"/>
      <c r="W618" s="10"/>
      <c r="X618" s="10"/>
      <c r="Y618" s="10"/>
      <c r="Z618" s="10"/>
      <c r="AA618" s="10"/>
      <c r="AB618" s="10"/>
      <c r="AC618" s="10"/>
      <c r="AD618" s="10"/>
      <c r="AE618" s="10"/>
      <c r="AF618" s="10"/>
      <c r="AG618" s="10"/>
      <c r="AH618" s="10"/>
      <c r="AI618" s="10"/>
      <c r="AJ618" s="10"/>
      <c r="AK618" s="10"/>
      <c r="AL618" s="10"/>
      <c r="AM618" s="10"/>
      <c r="AN618" s="10"/>
      <c r="AO618" s="10"/>
      <c r="AP618" s="10"/>
      <c r="AQ618" s="10"/>
      <c r="AR618" s="10"/>
      <c r="AS618" s="10"/>
      <c r="AT618" s="10"/>
      <c r="AU618" s="10"/>
      <c r="AV618" s="10"/>
      <c r="AW618" s="10"/>
      <c r="AX618" s="10"/>
      <c r="AY618" s="10"/>
      <c r="AZ618" s="10"/>
      <c r="BA618" s="10"/>
      <c r="BB618" s="10"/>
      <c r="BC618" s="10"/>
      <c r="BD618" s="10"/>
      <c r="BE618" s="10"/>
      <c r="BF618" s="10"/>
      <c r="BG618" s="10"/>
      <c r="BH618" s="10"/>
      <c r="BI618" s="10"/>
      <c r="BJ618" s="10"/>
      <c r="BK618" s="10"/>
      <c r="BL618" s="10"/>
      <c r="BM618" s="10"/>
      <c r="BN618" s="10"/>
      <c r="BO618" s="10"/>
      <c r="BP618" s="10"/>
      <c r="BQ618" s="10"/>
      <c r="BR618" s="10"/>
      <c r="BS618" s="10"/>
    </row>
    <row r="619" spans="1:71" ht="16.5" customHeight="1" x14ac:dyDescent="0.3">
      <c r="A619" s="10"/>
      <c r="B619" s="176" t="s">
        <v>895</v>
      </c>
      <c r="C619" s="161"/>
      <c r="D619" s="161"/>
      <c r="E619" s="161"/>
      <c r="F619" s="161"/>
      <c r="G619" s="161"/>
      <c r="H619" s="161"/>
      <c r="I619" s="161"/>
      <c r="J619" s="161"/>
      <c r="K619" s="161"/>
      <c r="L619" s="161"/>
      <c r="M619" s="161"/>
      <c r="N619" s="177"/>
      <c r="O619" s="10"/>
      <c r="P619" s="10"/>
      <c r="Q619" s="10"/>
      <c r="R619" s="10"/>
      <c r="S619" s="10"/>
      <c r="T619" s="10"/>
      <c r="U619" s="10"/>
      <c r="V619" s="10"/>
      <c r="W619" s="10"/>
      <c r="X619" s="10"/>
      <c r="Y619" s="10"/>
      <c r="Z619" s="10"/>
      <c r="AA619" s="10"/>
      <c r="AB619" s="10"/>
      <c r="AC619" s="10"/>
      <c r="AD619" s="10"/>
      <c r="AE619" s="10"/>
      <c r="AF619" s="10"/>
      <c r="AG619" s="10"/>
      <c r="AH619" s="10"/>
      <c r="AI619" s="10"/>
      <c r="AJ619" s="10"/>
      <c r="AK619" s="10"/>
      <c r="AL619" s="10"/>
      <c r="AM619" s="10"/>
      <c r="AN619" s="10"/>
      <c r="AO619" s="10"/>
      <c r="AP619" s="10"/>
      <c r="AQ619" s="10"/>
      <c r="AR619" s="10"/>
      <c r="AS619" s="10"/>
      <c r="AT619" s="10"/>
      <c r="AU619" s="10"/>
      <c r="AV619" s="10"/>
      <c r="AW619" s="10"/>
      <c r="AX619" s="10"/>
      <c r="AY619" s="10"/>
      <c r="AZ619" s="10"/>
      <c r="BA619" s="10"/>
      <c r="BB619" s="10"/>
      <c r="BC619" s="10"/>
      <c r="BD619" s="10"/>
      <c r="BE619" s="10"/>
      <c r="BF619" s="10"/>
      <c r="BG619" s="10"/>
      <c r="BH619" s="10"/>
      <c r="BI619" s="10"/>
      <c r="BJ619" s="10"/>
      <c r="BK619" s="10"/>
      <c r="BL619" s="10"/>
      <c r="BM619" s="10"/>
      <c r="BN619" s="10"/>
      <c r="BO619" s="10"/>
      <c r="BP619" s="10"/>
      <c r="BQ619" s="10"/>
      <c r="BR619" s="10"/>
      <c r="BS619" s="10"/>
    </row>
    <row r="620" spans="1:71" ht="16.5" customHeight="1" x14ac:dyDescent="0.3">
      <c r="A620" s="10"/>
      <c r="B620" s="20">
        <f t="shared" ref="B620:N623" si="147">IFERROR(VLOOKUP($B$619,$224:$335,MATCH($P620&amp;"/"&amp;B$340,$222:$222,0),FALSE),"")</f>
        <v>6434867</v>
      </c>
      <c r="C620" s="20">
        <f t="shared" si="147"/>
        <v>13750646</v>
      </c>
      <c r="D620" s="20">
        <f t="shared" si="147"/>
        <v>10443022</v>
      </c>
      <c r="E620" s="20">
        <f t="shared" si="147"/>
        <v>17242356</v>
      </c>
      <c r="F620" s="20">
        <f t="shared" si="147"/>
        <v>13695555</v>
      </c>
      <c r="G620" s="20">
        <f t="shared" si="147"/>
        <v>13492304</v>
      </c>
      <c r="H620" s="20">
        <f t="shared" si="147"/>
        <v>1730247</v>
      </c>
      <c r="I620" s="20">
        <f t="shared" si="147"/>
        <v>9160655</v>
      </c>
      <c r="J620" s="20">
        <f t="shared" si="147"/>
        <v>1955868</v>
      </c>
      <c r="K620" s="20">
        <f t="shared" si="147"/>
        <v>-1135616</v>
      </c>
      <c r="L620" s="20">
        <f t="shared" si="147"/>
        <v>-2150711</v>
      </c>
      <c r="M620" s="20">
        <f t="shared" si="147"/>
        <v>11424596</v>
      </c>
      <c r="N620" s="21">
        <f t="shared" si="147"/>
        <v>10977848</v>
      </c>
      <c r="O620" s="19"/>
      <c r="P620" s="22" t="s">
        <v>899</v>
      </c>
      <c r="Q620" s="10"/>
      <c r="R620" s="10"/>
      <c r="S620" s="10"/>
      <c r="T620" s="10"/>
      <c r="U620" s="10"/>
      <c r="V620" s="10"/>
      <c r="W620" s="10"/>
      <c r="X620" s="10"/>
      <c r="Y620" s="10"/>
      <c r="Z620" s="10"/>
      <c r="AA620" s="10"/>
      <c r="AB620" s="10"/>
      <c r="AC620" s="10"/>
      <c r="AD620" s="10"/>
      <c r="AE620" s="10"/>
      <c r="AF620" s="10"/>
      <c r="AG620" s="10"/>
      <c r="AH620" s="10"/>
      <c r="AI620" s="10"/>
      <c r="AJ620" s="10"/>
      <c r="AK620" s="10"/>
      <c r="AL620" s="10"/>
      <c r="AM620" s="10"/>
      <c r="AN620" s="10"/>
      <c r="AO620" s="10"/>
      <c r="AP620" s="10"/>
      <c r="AQ620" s="10"/>
      <c r="AR620" s="10"/>
      <c r="AS620" s="10"/>
      <c r="AT620" s="10"/>
      <c r="AU620" s="10"/>
      <c r="AV620" s="10"/>
      <c r="AW620" s="10"/>
      <c r="AX620" s="10"/>
      <c r="AY620" s="10"/>
      <c r="AZ620" s="10"/>
      <c r="BA620" s="10"/>
      <c r="BB620" s="10"/>
      <c r="BC620" s="10"/>
      <c r="BD620" s="10"/>
      <c r="BE620" s="10"/>
      <c r="BF620" s="10"/>
      <c r="BG620" s="10"/>
      <c r="BH620" s="10"/>
      <c r="BI620" s="10"/>
      <c r="BJ620" s="10"/>
      <c r="BK620" s="10"/>
      <c r="BL620" s="10"/>
      <c r="BM620" s="10"/>
      <c r="BN620" s="10"/>
      <c r="BO620" s="10"/>
      <c r="BP620" s="10"/>
      <c r="BQ620" s="10"/>
      <c r="BR620" s="10"/>
      <c r="BS620" s="10"/>
    </row>
    <row r="621" spans="1:71" ht="16.5" customHeight="1" x14ac:dyDescent="0.3">
      <c r="A621" s="10"/>
      <c r="B621" s="20">
        <f t="shared" si="147"/>
        <v>4224204</v>
      </c>
      <c r="C621" s="20">
        <f t="shared" si="147"/>
        <v>11272974</v>
      </c>
      <c r="D621" s="20">
        <f t="shared" si="147"/>
        <v>-5419099</v>
      </c>
      <c r="E621" s="20">
        <f t="shared" si="147"/>
        <v>15239974</v>
      </c>
      <c r="F621" s="20">
        <f t="shared" si="147"/>
        <v>7318645</v>
      </c>
      <c r="G621" s="20">
        <f t="shared" si="147"/>
        <v>1853986</v>
      </c>
      <c r="H621" s="20">
        <f t="shared" si="147"/>
        <v>12071039</v>
      </c>
      <c r="I621" s="20">
        <f t="shared" si="147"/>
        <v>-5086884</v>
      </c>
      <c r="J621" s="20">
        <f t="shared" si="147"/>
        <v>1567770</v>
      </c>
      <c r="K621" s="20">
        <f t="shared" si="147"/>
        <v>-1689597</v>
      </c>
      <c r="L621" s="20">
        <f t="shared" si="147"/>
        <v>-3104110</v>
      </c>
      <c r="M621" s="20">
        <f t="shared" si="147"/>
        <v>2152413</v>
      </c>
      <c r="N621" s="21">
        <f t="shared" si="147"/>
        <v>6192062.9900000002</v>
      </c>
      <c r="O621" s="19"/>
      <c r="P621" s="22" t="s">
        <v>900</v>
      </c>
      <c r="Q621" s="10"/>
      <c r="R621" s="10"/>
      <c r="S621" s="10"/>
      <c r="T621" s="10"/>
      <c r="U621" s="10"/>
      <c r="V621" s="10"/>
      <c r="W621" s="10"/>
      <c r="X621" s="10"/>
      <c r="Y621" s="10"/>
      <c r="Z621" s="10"/>
      <c r="AA621" s="10"/>
      <c r="AB621" s="10"/>
      <c r="AC621" s="10"/>
      <c r="AD621" s="10"/>
      <c r="AE621" s="10"/>
      <c r="AF621" s="10"/>
      <c r="AG621" s="10"/>
      <c r="AH621" s="10"/>
      <c r="AI621" s="10"/>
      <c r="AJ621" s="10"/>
      <c r="AK621" s="10"/>
      <c r="AL621" s="10"/>
      <c r="AM621" s="10"/>
      <c r="AN621" s="10"/>
      <c r="AO621" s="10"/>
      <c r="AP621" s="10"/>
      <c r="AQ621" s="10"/>
      <c r="AR621" s="10"/>
      <c r="AS621" s="10"/>
      <c r="AT621" s="10"/>
      <c r="AU621" s="10"/>
      <c r="AV621" s="10"/>
      <c r="AW621" s="10"/>
      <c r="AX621" s="10"/>
      <c r="AY621" s="10"/>
      <c r="AZ621" s="10"/>
      <c r="BA621" s="10"/>
      <c r="BB621" s="10"/>
      <c r="BC621" s="10"/>
      <c r="BD621" s="10"/>
      <c r="BE621" s="10"/>
      <c r="BF621" s="10"/>
      <c r="BG621" s="10"/>
      <c r="BH621" s="10"/>
      <c r="BI621" s="10"/>
      <c r="BJ621" s="10"/>
      <c r="BK621" s="10"/>
      <c r="BL621" s="10"/>
      <c r="BM621" s="10"/>
      <c r="BN621" s="10"/>
      <c r="BO621" s="10"/>
      <c r="BP621" s="10"/>
      <c r="BQ621" s="10"/>
      <c r="BR621" s="10"/>
      <c r="BS621" s="10"/>
    </row>
    <row r="622" spans="1:71" ht="16.5" customHeight="1" x14ac:dyDescent="0.3">
      <c r="A622" s="10"/>
      <c r="B622" s="20">
        <f t="shared" si="147"/>
        <v>4996824</v>
      </c>
      <c r="C622" s="20">
        <f t="shared" si="147"/>
        <v>6796586</v>
      </c>
      <c r="D622" s="20">
        <f t="shared" si="147"/>
        <v>-5207317</v>
      </c>
      <c r="E622" s="20">
        <f t="shared" si="147"/>
        <v>9559065</v>
      </c>
      <c r="F622" s="20">
        <f t="shared" si="147"/>
        <v>924856</v>
      </c>
      <c r="G622" s="20">
        <f t="shared" si="147"/>
        <v>-9184817</v>
      </c>
      <c r="H622" s="20">
        <f t="shared" si="147"/>
        <v>934996</v>
      </c>
      <c r="I622" s="20">
        <f t="shared" si="147"/>
        <v>-6523530</v>
      </c>
      <c r="J622" s="20">
        <f t="shared" si="147"/>
        <v>1006476</v>
      </c>
      <c r="K622" s="20">
        <f t="shared" si="147"/>
        <v>-1779182</v>
      </c>
      <c r="L622" s="20">
        <f t="shared" si="147"/>
        <v>-2399741</v>
      </c>
      <c r="M622" s="20">
        <f t="shared" si="147"/>
        <v>2226602</v>
      </c>
      <c r="N622" s="21">
        <f t="shared" si="147"/>
        <v>-2959602</v>
      </c>
      <c r="O622" s="19"/>
      <c r="P622" s="22" t="s">
        <v>901</v>
      </c>
      <c r="Q622" s="10"/>
      <c r="R622" s="10"/>
      <c r="S622" s="10"/>
      <c r="T622" s="10"/>
      <c r="U622" s="10"/>
      <c r="V622" s="10"/>
      <c r="W622" s="10"/>
      <c r="X622" s="10"/>
      <c r="Y622" s="10"/>
      <c r="Z622" s="10"/>
      <c r="AA622" s="10"/>
      <c r="AB622" s="10"/>
      <c r="AC622" s="10"/>
      <c r="AD622" s="10"/>
      <c r="AE622" s="10"/>
      <c r="AF622" s="10"/>
      <c r="AG622" s="10"/>
      <c r="AH622" s="10"/>
      <c r="AI622" s="10"/>
      <c r="AJ622" s="10"/>
      <c r="AK622" s="10"/>
      <c r="AL622" s="10"/>
      <c r="AM622" s="10"/>
      <c r="AN622" s="10"/>
      <c r="AO622" s="10"/>
      <c r="AP622" s="10"/>
      <c r="AQ622" s="10"/>
      <c r="AR622" s="10"/>
      <c r="AS622" s="10"/>
      <c r="AT622" s="10"/>
      <c r="AU622" s="10"/>
      <c r="AV622" s="10"/>
      <c r="AW622" s="10"/>
      <c r="AX622" s="10"/>
      <c r="AY622" s="10"/>
      <c r="AZ622" s="10"/>
      <c r="BA622" s="10"/>
      <c r="BB622" s="10"/>
      <c r="BC622" s="10"/>
      <c r="BD622" s="10"/>
      <c r="BE622" s="10"/>
      <c r="BF622" s="10"/>
      <c r="BG622" s="10"/>
      <c r="BH622" s="10"/>
      <c r="BI622" s="10"/>
      <c r="BJ622" s="10"/>
      <c r="BK622" s="10"/>
      <c r="BL622" s="10"/>
      <c r="BM622" s="10"/>
      <c r="BN622" s="10"/>
      <c r="BO622" s="10"/>
      <c r="BP622" s="10"/>
      <c r="BQ622" s="10"/>
      <c r="BR622" s="10"/>
      <c r="BS622" s="10"/>
    </row>
    <row r="623" spans="1:71" ht="16.5" customHeight="1" x14ac:dyDescent="0.3">
      <c r="A623" s="10"/>
      <c r="B623" s="20">
        <f t="shared" si="147"/>
        <v>8163575</v>
      </c>
      <c r="C623" s="20">
        <f t="shared" si="147"/>
        <v>9260486</v>
      </c>
      <c r="D623" s="20">
        <f t="shared" si="147"/>
        <v>-13809851</v>
      </c>
      <c r="E623" s="20">
        <f t="shared" si="147"/>
        <v>7909363.5</v>
      </c>
      <c r="F623" s="20">
        <f t="shared" si="147"/>
        <v>1472409.2479999999</v>
      </c>
      <c r="G623" s="20">
        <f t="shared" si="147"/>
        <v>-8359946.5860000001</v>
      </c>
      <c r="H623" s="20">
        <f t="shared" si="147"/>
        <v>2784568.97</v>
      </c>
      <c r="I623" s="20">
        <f t="shared" si="147"/>
        <v>-4393592.7410000004</v>
      </c>
      <c r="J623" s="20">
        <f t="shared" si="147"/>
        <v>1363001.0959999999</v>
      </c>
      <c r="K623" s="20">
        <f t="shared" si="147"/>
        <v>-570678.85600000003</v>
      </c>
      <c r="L623" s="20">
        <f t="shared" si="147"/>
        <v>-1577476.58</v>
      </c>
      <c r="M623" s="20">
        <f t="shared" si="147"/>
        <v>10554404.415999999</v>
      </c>
      <c r="N623" s="21" t="str">
        <f t="shared" si="147"/>
        <v/>
      </c>
      <c r="O623" s="19"/>
      <c r="P623" s="22" t="s">
        <v>902</v>
      </c>
      <c r="Q623" s="10"/>
      <c r="R623" s="10"/>
      <c r="S623" s="10"/>
      <c r="T623" s="10"/>
      <c r="U623" s="10"/>
      <c r="V623" s="10"/>
      <c r="W623" s="10"/>
      <c r="X623" s="10"/>
      <c r="Y623" s="10"/>
      <c r="Z623" s="10"/>
      <c r="AA623" s="10"/>
      <c r="AB623" s="10"/>
      <c r="AC623" s="10"/>
      <c r="AD623" s="10"/>
      <c r="AE623" s="10"/>
      <c r="AF623" s="10"/>
      <c r="AG623" s="10"/>
      <c r="AH623" s="10"/>
      <c r="AI623" s="10"/>
      <c r="AJ623" s="10"/>
      <c r="AK623" s="10"/>
      <c r="AL623" s="10"/>
      <c r="AM623" s="10"/>
      <c r="AN623" s="10"/>
      <c r="AO623" s="10"/>
      <c r="AP623" s="10"/>
      <c r="AQ623" s="10"/>
      <c r="AR623" s="10"/>
      <c r="AS623" s="10"/>
      <c r="AT623" s="10"/>
      <c r="AU623" s="10"/>
      <c r="AV623" s="10"/>
      <c r="AW623" s="10"/>
      <c r="AX623" s="10"/>
      <c r="AY623" s="10"/>
      <c r="AZ623" s="10"/>
      <c r="BA623" s="10"/>
      <c r="BB623" s="10"/>
      <c r="BC623" s="10"/>
      <c r="BD623" s="10"/>
      <c r="BE623" s="10"/>
      <c r="BF623" s="10"/>
      <c r="BG623" s="10"/>
      <c r="BH623" s="10"/>
      <c r="BI623" s="10"/>
      <c r="BJ623" s="10"/>
      <c r="BK623" s="10"/>
      <c r="BL623" s="10"/>
      <c r="BM623" s="10"/>
      <c r="BN623" s="10"/>
      <c r="BO623" s="10"/>
      <c r="BP623" s="10"/>
      <c r="BQ623" s="10"/>
      <c r="BR623" s="10"/>
      <c r="BS623" s="10"/>
    </row>
    <row r="624" spans="1:71" ht="16.5" customHeight="1" x14ac:dyDescent="0.3">
      <c r="A624" s="10"/>
      <c r="B624" s="174" t="s">
        <v>925</v>
      </c>
      <c r="C624" s="158"/>
      <c r="D624" s="158"/>
      <c r="E624" s="158"/>
      <c r="F624" s="158"/>
      <c r="G624" s="158"/>
      <c r="H624" s="158"/>
      <c r="I624" s="158"/>
      <c r="J624" s="158"/>
      <c r="K624" s="158"/>
      <c r="L624" s="158"/>
      <c r="M624" s="158"/>
      <c r="N624" s="159"/>
      <c r="O624" s="41"/>
      <c r="P624" s="42"/>
      <c r="Q624" s="10"/>
      <c r="R624" s="10"/>
      <c r="S624" s="10"/>
      <c r="T624" s="10"/>
      <c r="U624" s="10"/>
      <c r="V624" s="10"/>
      <c r="W624" s="10"/>
      <c r="X624" s="10"/>
      <c r="Y624" s="10"/>
      <c r="Z624" s="10"/>
      <c r="AA624" s="10"/>
      <c r="AB624" s="10"/>
      <c r="AC624" s="10"/>
      <c r="AD624" s="10"/>
      <c r="AE624" s="10"/>
      <c r="AF624" s="10"/>
      <c r="AG624" s="10"/>
      <c r="AH624" s="10"/>
      <c r="AI624" s="10"/>
      <c r="AJ624" s="10"/>
      <c r="AK624" s="10"/>
      <c r="AL624" s="10"/>
      <c r="AM624" s="10"/>
      <c r="AN624" s="10"/>
      <c r="AO624" s="10"/>
      <c r="AP624" s="10"/>
      <c r="AQ624" s="10"/>
      <c r="AR624" s="10"/>
      <c r="AS624" s="10"/>
      <c r="AT624" s="10"/>
      <c r="AU624" s="10"/>
      <c r="AV624" s="10"/>
      <c r="AW624" s="10"/>
      <c r="AX624" s="10"/>
      <c r="AY624" s="10"/>
      <c r="AZ624" s="10"/>
      <c r="BA624" s="10"/>
      <c r="BB624" s="10"/>
      <c r="BC624" s="10"/>
      <c r="BD624" s="10"/>
      <c r="BE624" s="10"/>
      <c r="BF624" s="10"/>
      <c r="BG624" s="10"/>
      <c r="BH624" s="10"/>
      <c r="BI624" s="10"/>
      <c r="BJ624" s="10"/>
      <c r="BK624" s="10"/>
      <c r="BL624" s="10"/>
      <c r="BM624" s="10"/>
      <c r="BN624" s="10"/>
      <c r="BO624" s="10"/>
      <c r="BP624" s="10"/>
      <c r="BQ624" s="10"/>
      <c r="BR624" s="10"/>
      <c r="BS624" s="10"/>
    </row>
    <row r="625" spans="1:71" ht="16.5" customHeight="1" x14ac:dyDescent="0.3">
      <c r="A625" s="10"/>
      <c r="B625" s="175" t="s">
        <v>926</v>
      </c>
      <c r="C625" s="158"/>
      <c r="D625" s="158"/>
      <c r="E625" s="158"/>
      <c r="F625" s="158"/>
      <c r="G625" s="158"/>
      <c r="H625" s="158"/>
      <c r="I625" s="158"/>
      <c r="J625" s="158"/>
      <c r="K625" s="158"/>
      <c r="L625" s="158"/>
      <c r="M625" s="158"/>
      <c r="N625" s="159"/>
      <c r="O625" s="41"/>
      <c r="P625" s="42"/>
      <c r="Q625" s="10"/>
      <c r="R625" s="10"/>
      <c r="S625" s="10"/>
      <c r="T625" s="10"/>
      <c r="U625" s="10"/>
      <c r="V625" s="10"/>
      <c r="W625" s="10"/>
      <c r="X625" s="10"/>
      <c r="Y625" s="10"/>
      <c r="Z625" s="10"/>
      <c r="AA625" s="10"/>
      <c r="AB625" s="10"/>
      <c r="AC625" s="10"/>
      <c r="AD625" s="10"/>
      <c r="AE625" s="10"/>
      <c r="AF625" s="10"/>
      <c r="AG625" s="10"/>
      <c r="AH625" s="10"/>
      <c r="AI625" s="10"/>
      <c r="AJ625" s="10"/>
      <c r="AK625" s="10"/>
      <c r="AL625" s="10"/>
      <c r="AM625" s="10"/>
      <c r="AN625" s="10"/>
      <c r="AO625" s="10"/>
      <c r="AP625" s="10"/>
      <c r="AQ625" s="10"/>
      <c r="AR625" s="10"/>
      <c r="AS625" s="10"/>
      <c r="AT625" s="10"/>
      <c r="AU625" s="10"/>
      <c r="AV625" s="10"/>
      <c r="AW625" s="10"/>
      <c r="AX625" s="10"/>
      <c r="AY625" s="10"/>
      <c r="AZ625" s="10"/>
      <c r="BA625" s="10"/>
      <c r="BB625" s="10"/>
      <c r="BC625" s="10"/>
      <c r="BD625" s="10"/>
      <c r="BE625" s="10"/>
      <c r="BF625" s="10"/>
      <c r="BG625" s="10"/>
      <c r="BH625" s="10"/>
      <c r="BI625" s="10"/>
      <c r="BJ625" s="10"/>
      <c r="BK625" s="10"/>
      <c r="BL625" s="10"/>
      <c r="BM625" s="10"/>
      <c r="BN625" s="10"/>
      <c r="BO625" s="10"/>
      <c r="BP625" s="10"/>
      <c r="BQ625" s="10"/>
      <c r="BR625" s="10"/>
      <c r="BS625" s="10"/>
    </row>
    <row r="626" spans="1:71" ht="16.5" customHeight="1" x14ac:dyDescent="0.3">
      <c r="A626" s="10"/>
      <c r="B626" s="43">
        <f t="shared" ref="B626:N626" si="148">B562/B394</f>
        <v>0.12811423220451817</v>
      </c>
      <c r="C626" s="43">
        <f t="shared" si="148"/>
        <v>0.13641485382308322</v>
      </c>
      <c r="D626" s="43">
        <f t="shared" si="148"/>
        <v>0.21083510327725793</v>
      </c>
      <c r="E626" s="43">
        <f t="shared" si="148"/>
        <v>0.25634148153469066</v>
      </c>
      <c r="F626" s="43">
        <f t="shared" si="148"/>
        <v>0.34548829807803366</v>
      </c>
      <c r="G626" s="43">
        <f t="shared" si="148"/>
        <v>0.32380180871611719</v>
      </c>
      <c r="H626" s="43">
        <f t="shared" si="148"/>
        <v>0.2851840521767352</v>
      </c>
      <c r="I626" s="43">
        <f t="shared" si="148"/>
        <v>0.21540567884309561</v>
      </c>
      <c r="J626" s="43">
        <f t="shared" si="148"/>
        <v>0.11124351372021384</v>
      </c>
      <c r="K626" s="43">
        <f t="shared" si="148"/>
        <v>0.1058809174975591</v>
      </c>
      <c r="L626" s="43">
        <f t="shared" si="148"/>
        <v>0.1021744191135929</v>
      </c>
      <c r="M626" s="43">
        <f t="shared" si="148"/>
        <v>0.10767309784674627</v>
      </c>
      <c r="N626" s="43">
        <f t="shared" si="148"/>
        <v>7.6390153010775022E-2</v>
      </c>
      <c r="O626" s="19">
        <f t="shared" ref="O626:O628" si="149">RATE(M$340-C$340,,-C626,M626)</f>
        <v>-2.3382381960947204E-2</v>
      </c>
      <c r="P626" s="42" t="s">
        <v>927</v>
      </c>
      <c r="Q626" s="10"/>
      <c r="R626" s="10"/>
      <c r="S626" s="10"/>
      <c r="T626" s="10"/>
      <c r="U626" s="10"/>
      <c r="V626" s="10"/>
      <c r="W626" s="10"/>
      <c r="X626" s="10"/>
      <c r="Y626" s="10"/>
      <c r="Z626" s="10"/>
      <c r="AA626" s="10"/>
      <c r="AB626" s="10"/>
      <c r="AC626" s="10"/>
      <c r="AD626" s="10"/>
      <c r="AE626" s="10"/>
      <c r="AF626" s="10"/>
      <c r="AG626" s="10"/>
      <c r="AH626" s="10"/>
      <c r="AI626" s="10"/>
      <c r="AJ626" s="10"/>
      <c r="AK626" s="10"/>
      <c r="AL626" s="10"/>
      <c r="AM626" s="10"/>
      <c r="AN626" s="10"/>
      <c r="AO626" s="10"/>
      <c r="AP626" s="10"/>
      <c r="AQ626" s="10"/>
      <c r="AR626" s="10"/>
      <c r="AS626" s="10"/>
      <c r="AT626" s="10"/>
      <c r="AU626" s="10"/>
      <c r="AV626" s="10"/>
      <c r="AW626" s="10"/>
      <c r="AX626" s="10"/>
      <c r="AY626" s="10"/>
      <c r="AZ626" s="10"/>
      <c r="BA626" s="10"/>
      <c r="BB626" s="10"/>
      <c r="BC626" s="10"/>
      <c r="BD626" s="10"/>
      <c r="BE626" s="10"/>
      <c r="BF626" s="10"/>
      <c r="BG626" s="10"/>
      <c r="BH626" s="10"/>
      <c r="BI626" s="10"/>
      <c r="BJ626" s="10"/>
      <c r="BK626" s="10"/>
      <c r="BL626" s="10"/>
      <c r="BM626" s="10"/>
      <c r="BN626" s="10"/>
      <c r="BO626" s="10"/>
      <c r="BP626" s="10"/>
      <c r="BQ626" s="10"/>
      <c r="BR626" s="10"/>
      <c r="BS626" s="10"/>
    </row>
    <row r="627" spans="1:71" ht="16.5" customHeight="1" x14ac:dyDescent="0.3">
      <c r="A627" s="10"/>
      <c r="B627" s="43">
        <f t="shared" ref="B627:N627" si="150">((B525*(1-B556))/(B449+B424))</f>
        <v>0.15953358994619979</v>
      </c>
      <c r="C627" s="43">
        <f t="shared" si="150"/>
        <v>0.17060924613285669</v>
      </c>
      <c r="D627" s="43">
        <f t="shared" si="150"/>
        <v>0.28190206602832873</v>
      </c>
      <c r="E627" s="43">
        <f t="shared" si="150"/>
        <v>0.38130025262731027</v>
      </c>
      <c r="F627" s="43">
        <f t="shared" si="150"/>
        <v>0.5597547927108476</v>
      </c>
      <c r="G627" s="43">
        <f t="shared" si="150"/>
        <v>0.52573925113717479</v>
      </c>
      <c r="H627" s="43">
        <f t="shared" si="150"/>
        <v>0.4253507994226714</v>
      </c>
      <c r="I627" s="43">
        <f t="shared" si="150"/>
        <v>0.35785295588743704</v>
      </c>
      <c r="J627" s="43">
        <f t="shared" si="150"/>
        <v>0.22627205873270251</v>
      </c>
      <c r="K627" s="43">
        <f t="shared" si="150"/>
        <v>0.19835786330710453</v>
      </c>
      <c r="L627" s="43">
        <f t="shared" si="150"/>
        <v>0.14572985681336595</v>
      </c>
      <c r="M627" s="43">
        <f t="shared" si="150"/>
        <v>0.18777334746153473</v>
      </c>
      <c r="N627" s="43">
        <f t="shared" si="150"/>
        <v>0.13087316869987314</v>
      </c>
      <c r="O627" s="19">
        <f t="shared" si="149"/>
        <v>9.6320732333493309E-3</v>
      </c>
      <c r="P627" s="42" t="s">
        <v>928</v>
      </c>
      <c r="Q627" s="10"/>
      <c r="R627" s="10"/>
      <c r="S627" s="10"/>
      <c r="T627" s="10"/>
      <c r="U627" s="10"/>
      <c r="V627" s="10"/>
      <c r="W627" s="10"/>
      <c r="X627" s="10"/>
      <c r="Y627" s="10"/>
      <c r="Z627" s="10"/>
      <c r="AA627" s="10"/>
      <c r="AB627" s="10"/>
      <c r="AC627" s="10"/>
      <c r="AD627" s="10"/>
      <c r="AE627" s="10"/>
      <c r="AF627" s="10"/>
      <c r="AG627" s="10"/>
      <c r="AH627" s="10"/>
      <c r="AI627" s="10"/>
      <c r="AJ627" s="10"/>
      <c r="AK627" s="10"/>
      <c r="AL627" s="10"/>
      <c r="AM627" s="10"/>
      <c r="AN627" s="10"/>
      <c r="AO627" s="10"/>
      <c r="AP627" s="10"/>
      <c r="AQ627" s="10"/>
      <c r="AR627" s="10"/>
      <c r="AS627" s="10"/>
      <c r="AT627" s="10"/>
      <c r="AU627" s="10"/>
      <c r="AV627" s="10"/>
      <c r="AW627" s="10"/>
      <c r="AX627" s="10"/>
      <c r="AY627" s="10"/>
      <c r="AZ627" s="10"/>
      <c r="BA627" s="10"/>
      <c r="BB627" s="10"/>
      <c r="BC627" s="10"/>
      <c r="BD627" s="10"/>
      <c r="BE627" s="10"/>
      <c r="BF627" s="10"/>
      <c r="BG627" s="10"/>
      <c r="BH627" s="10"/>
      <c r="BI627" s="10"/>
      <c r="BJ627" s="10"/>
      <c r="BK627" s="10"/>
      <c r="BL627" s="10"/>
      <c r="BM627" s="10"/>
      <c r="BN627" s="10"/>
      <c r="BO627" s="10"/>
      <c r="BP627" s="10"/>
      <c r="BQ627" s="10"/>
      <c r="BR627" s="10"/>
      <c r="BS627" s="10"/>
    </row>
    <row r="628" spans="1:71" ht="16.5" customHeight="1" x14ac:dyDescent="0.3">
      <c r="A628" s="10"/>
      <c r="B628" s="43">
        <f t="shared" ref="B628:N628" si="151">B562/B449</f>
        <v>0.22501846912272458</v>
      </c>
      <c r="C628" s="43">
        <f t="shared" si="151"/>
        <v>0.2381660942377945</v>
      </c>
      <c r="D628" s="43">
        <f t="shared" si="151"/>
        <v>0.4990119548988643</v>
      </c>
      <c r="E628" s="43">
        <f t="shared" si="151"/>
        <v>0.56600344693353455</v>
      </c>
      <c r="F628" s="43">
        <f t="shared" si="151"/>
        <v>0.80462942114922043</v>
      </c>
      <c r="G628" s="43">
        <f t="shared" si="151"/>
        <v>0.7929099049634375</v>
      </c>
      <c r="H628" s="43">
        <f t="shared" si="151"/>
        <v>0.7707563344147772</v>
      </c>
      <c r="I628" s="43">
        <f t="shared" si="151"/>
        <v>0.8093298646920607</v>
      </c>
      <c r="J628" s="43">
        <f t="shared" si="151"/>
        <v>0.72039799826416162</v>
      </c>
      <c r="K628" s="43">
        <f t="shared" si="151"/>
        <v>0.59771661603753923</v>
      </c>
      <c r="L628" s="43">
        <f t="shared" si="151"/>
        <v>0.51602297590663115</v>
      </c>
      <c r="M628" s="43">
        <f t="shared" si="151"/>
        <v>0.45028624521311145</v>
      </c>
      <c r="N628" s="43">
        <f t="shared" si="151"/>
        <v>0.394551243627003</v>
      </c>
      <c r="O628" s="19">
        <f t="shared" si="149"/>
        <v>6.5763578719476995E-2</v>
      </c>
      <c r="P628" s="42" t="s">
        <v>929</v>
      </c>
      <c r="Q628" s="10"/>
      <c r="R628" s="10"/>
      <c r="S628" s="10"/>
      <c r="T628" s="10"/>
      <c r="U628" s="10"/>
      <c r="V628" s="10"/>
      <c r="W628" s="10"/>
      <c r="X628" s="10"/>
      <c r="Y628" s="10"/>
      <c r="Z628" s="10"/>
      <c r="AA628" s="10"/>
      <c r="AB628" s="10"/>
      <c r="AC628" s="10"/>
      <c r="AD628" s="10"/>
      <c r="AE628" s="10"/>
      <c r="AF628" s="10"/>
      <c r="AG628" s="10"/>
      <c r="AH628" s="10"/>
      <c r="AI628" s="10"/>
      <c r="AJ628" s="10"/>
      <c r="AK628" s="10"/>
      <c r="AL628" s="10"/>
      <c r="AM628" s="10"/>
      <c r="AN628" s="10"/>
      <c r="AO628" s="10"/>
      <c r="AP628" s="10"/>
      <c r="AQ628" s="10"/>
      <c r="AR628" s="10"/>
      <c r="AS628" s="10"/>
      <c r="AT628" s="10"/>
      <c r="AU628" s="10"/>
      <c r="AV628" s="10"/>
      <c r="AW628" s="10"/>
      <c r="AX628" s="10"/>
      <c r="AY628" s="10"/>
      <c r="AZ628" s="10"/>
      <c r="BA628" s="10"/>
      <c r="BB628" s="10"/>
      <c r="BC628" s="10"/>
      <c r="BD628" s="10"/>
      <c r="BE628" s="10"/>
      <c r="BF628" s="10"/>
      <c r="BG628" s="10"/>
      <c r="BH628" s="10"/>
      <c r="BI628" s="10"/>
      <c r="BJ628" s="10"/>
      <c r="BK628" s="10"/>
      <c r="BL628" s="10"/>
      <c r="BM628" s="10"/>
      <c r="BN628" s="10"/>
      <c r="BO628" s="10"/>
      <c r="BP628" s="10"/>
      <c r="BQ628" s="10"/>
      <c r="BR628" s="10"/>
      <c r="BS628" s="10"/>
    </row>
    <row r="629" spans="1:71" ht="16.5" customHeight="1" x14ac:dyDescent="0.3">
      <c r="A629" s="10"/>
      <c r="B629" s="175" t="s">
        <v>930</v>
      </c>
      <c r="C629" s="158"/>
      <c r="D629" s="158"/>
      <c r="E629" s="158"/>
      <c r="F629" s="158"/>
      <c r="G629" s="158"/>
      <c r="H629" s="158"/>
      <c r="I629" s="158"/>
      <c r="J629" s="158"/>
      <c r="K629" s="158"/>
      <c r="L629" s="158"/>
      <c r="M629" s="158"/>
      <c r="N629" s="159"/>
      <c r="O629" s="41"/>
      <c r="P629" s="42"/>
      <c r="Q629" s="10"/>
      <c r="R629" s="10"/>
      <c r="S629" s="10"/>
      <c r="T629" s="10"/>
      <c r="U629" s="10"/>
      <c r="V629" s="10"/>
      <c r="W629" s="10"/>
      <c r="X629" s="10"/>
      <c r="Y629" s="10"/>
      <c r="Z629" s="10"/>
      <c r="AA629" s="10"/>
      <c r="AB629" s="10"/>
      <c r="AC629" s="10"/>
      <c r="AD629" s="10"/>
      <c r="AE629" s="10"/>
      <c r="AF629" s="10"/>
      <c r="AG629" s="10"/>
      <c r="AH629" s="10"/>
      <c r="AI629" s="10"/>
      <c r="AJ629" s="10"/>
      <c r="AK629" s="10"/>
      <c r="AL629" s="10"/>
      <c r="AM629" s="10"/>
      <c r="AN629" s="10"/>
      <c r="AO629" s="10"/>
      <c r="AP629" s="10"/>
      <c r="AQ629" s="10"/>
      <c r="AR629" s="10"/>
      <c r="AS629" s="10"/>
      <c r="AT629" s="10"/>
      <c r="AU629" s="10"/>
      <c r="AV629" s="10"/>
      <c r="AW629" s="10"/>
      <c r="AX629" s="10"/>
      <c r="AY629" s="10"/>
      <c r="AZ629" s="10"/>
      <c r="BA629" s="10"/>
      <c r="BB629" s="10"/>
      <c r="BC629" s="10"/>
      <c r="BD629" s="10"/>
      <c r="BE629" s="10"/>
      <c r="BF629" s="10"/>
      <c r="BG629" s="10"/>
      <c r="BH629" s="10"/>
      <c r="BI629" s="10"/>
      <c r="BJ629" s="10"/>
      <c r="BK629" s="10"/>
      <c r="BL629" s="10"/>
      <c r="BM629" s="10"/>
      <c r="BN629" s="10"/>
      <c r="BO629" s="10"/>
      <c r="BP629" s="10"/>
      <c r="BQ629" s="10"/>
      <c r="BR629" s="10"/>
      <c r="BS629" s="10"/>
    </row>
    <row r="630" spans="1:71" ht="16.5" customHeight="1" x14ac:dyDescent="0.3">
      <c r="A630" s="10"/>
      <c r="B630" s="25">
        <f t="shared" ref="B630:N630" si="152">B424/B449</f>
        <v>0.51147666411105086</v>
      </c>
      <c r="C630" s="40">
        <f t="shared" si="152"/>
        <v>0.51848104094740677</v>
      </c>
      <c r="D630" s="40">
        <f t="shared" si="152"/>
        <v>0.88330787610666317</v>
      </c>
      <c r="E630" s="40">
        <f t="shared" si="152"/>
        <v>0.56060606554287018</v>
      </c>
      <c r="F630" s="40">
        <f t="shared" si="152"/>
        <v>0.46939516546386317</v>
      </c>
      <c r="G630" s="40">
        <f t="shared" si="152"/>
        <v>0.53899889568870296</v>
      </c>
      <c r="H630" s="40">
        <f t="shared" si="152"/>
        <v>0.87071283968579294</v>
      </c>
      <c r="I630" s="40">
        <f t="shared" si="152"/>
        <v>1.3525683158761468</v>
      </c>
      <c r="J630" s="40">
        <f t="shared" si="152"/>
        <v>2.5599746330570006</v>
      </c>
      <c r="K630" s="40">
        <f t="shared" si="152"/>
        <v>2.4575806408913548</v>
      </c>
      <c r="L630" s="40">
        <f t="shared" si="152"/>
        <v>3.0705480901145763</v>
      </c>
      <c r="M630" s="40">
        <f t="shared" si="152"/>
        <v>1.7112822217489694</v>
      </c>
      <c r="N630" s="40">
        <f t="shared" si="152"/>
        <v>2.571665183545643</v>
      </c>
      <c r="O630" s="19">
        <f t="shared" ref="O630:O631" si="153">RATE(M$340-C$340,,-C630,M630)</f>
        <v>0.12683123237427563</v>
      </c>
      <c r="P630" s="42" t="s">
        <v>931</v>
      </c>
      <c r="Q630" s="10"/>
      <c r="R630" s="10"/>
      <c r="S630" s="10"/>
      <c r="T630" s="10"/>
      <c r="U630" s="10"/>
      <c r="V630" s="10"/>
      <c r="W630" s="10"/>
      <c r="X630" s="10"/>
      <c r="Y630" s="10"/>
      <c r="Z630" s="10"/>
      <c r="AA630" s="10"/>
      <c r="AB630" s="10"/>
      <c r="AC630" s="10"/>
      <c r="AD630" s="10"/>
      <c r="AE630" s="10"/>
      <c r="AF630" s="10"/>
      <c r="AG630" s="10"/>
      <c r="AH630" s="10"/>
      <c r="AI630" s="10"/>
      <c r="AJ630" s="10"/>
      <c r="AK630" s="10"/>
      <c r="AL630" s="10"/>
      <c r="AM630" s="10"/>
      <c r="AN630" s="10"/>
      <c r="AO630" s="10"/>
      <c r="AP630" s="10"/>
      <c r="AQ630" s="10"/>
      <c r="AR630" s="10"/>
      <c r="AS630" s="10"/>
      <c r="AT630" s="10"/>
      <c r="AU630" s="10"/>
      <c r="AV630" s="10"/>
      <c r="AW630" s="10"/>
      <c r="AX630" s="10"/>
      <c r="AY630" s="10"/>
      <c r="AZ630" s="10"/>
      <c r="BA630" s="10"/>
      <c r="BB630" s="10"/>
      <c r="BC630" s="10"/>
      <c r="BD630" s="10"/>
      <c r="BE630" s="10"/>
      <c r="BF630" s="10"/>
      <c r="BG630" s="10"/>
      <c r="BH630" s="10"/>
      <c r="BI630" s="10"/>
      <c r="BJ630" s="10"/>
      <c r="BK630" s="10"/>
      <c r="BL630" s="10"/>
      <c r="BM630" s="10"/>
      <c r="BN630" s="10"/>
      <c r="BO630" s="10"/>
      <c r="BP630" s="10"/>
      <c r="BQ630" s="10"/>
      <c r="BR630" s="10"/>
      <c r="BS630" s="10"/>
    </row>
    <row r="631" spans="1:71" ht="16.5" customHeight="1" x14ac:dyDescent="0.3">
      <c r="A631" s="10"/>
      <c r="B631" s="25">
        <f t="shared" ref="B631:N631" si="154">B424/B562</f>
        <v>2.2730430355567504</v>
      </c>
      <c r="C631" s="40">
        <f t="shared" si="154"/>
        <v>2.176972514104945</v>
      </c>
      <c r="D631" s="40">
        <f t="shared" si="154"/>
        <v>1.7701136564667772</v>
      </c>
      <c r="E631" s="40">
        <f t="shared" si="154"/>
        <v>0.99046404854969339</v>
      </c>
      <c r="F631" s="40">
        <f t="shared" si="154"/>
        <v>0.58336813584748692</v>
      </c>
      <c r="G631" s="40">
        <f t="shared" si="154"/>
        <v>0.67977319026372518</v>
      </c>
      <c r="H631" s="40">
        <f t="shared" si="154"/>
        <v>1.1296862585591478</v>
      </c>
      <c r="I631" s="40">
        <f t="shared" si="154"/>
        <v>1.6712200734008267</v>
      </c>
      <c r="J631" s="40">
        <f t="shared" si="154"/>
        <v>3.5535560054655893</v>
      </c>
      <c r="K631" s="40">
        <f t="shared" si="154"/>
        <v>4.1116150613035787</v>
      </c>
      <c r="L631" s="40">
        <f t="shared" si="154"/>
        <v>5.9504096396478268</v>
      </c>
      <c r="M631" s="40">
        <f t="shared" si="154"/>
        <v>3.8004319251169973</v>
      </c>
      <c r="N631" s="40">
        <f t="shared" si="154"/>
        <v>6.5179497595927449</v>
      </c>
      <c r="O631" s="19">
        <f t="shared" si="153"/>
        <v>5.7299437582603904E-2</v>
      </c>
      <c r="P631" s="42" t="s">
        <v>932</v>
      </c>
      <c r="Q631" s="10"/>
      <c r="R631" s="10"/>
      <c r="S631" s="10"/>
      <c r="T631" s="10"/>
      <c r="U631" s="10"/>
      <c r="V631" s="10"/>
      <c r="W631" s="10"/>
      <c r="X631" s="10"/>
      <c r="Y631" s="10"/>
      <c r="Z631" s="10"/>
      <c r="AA631" s="10"/>
      <c r="AB631" s="10"/>
      <c r="AC631" s="10"/>
      <c r="AD631" s="10"/>
      <c r="AE631" s="10"/>
      <c r="AF631" s="10"/>
      <c r="AG631" s="10"/>
      <c r="AH631" s="10"/>
      <c r="AI631" s="10"/>
      <c r="AJ631" s="10"/>
      <c r="AK631" s="10"/>
      <c r="AL631" s="10"/>
      <c r="AM631" s="10"/>
      <c r="AN631" s="10"/>
      <c r="AO631" s="10"/>
      <c r="AP631" s="10"/>
      <c r="AQ631" s="10"/>
      <c r="AR631" s="10"/>
      <c r="AS631" s="10"/>
      <c r="AT631" s="10"/>
      <c r="AU631" s="10"/>
      <c r="AV631" s="10"/>
      <c r="AW631" s="10"/>
      <c r="AX631" s="10"/>
      <c r="AY631" s="10"/>
      <c r="AZ631" s="10"/>
      <c r="BA631" s="10"/>
      <c r="BB631" s="10"/>
      <c r="BC631" s="10"/>
      <c r="BD631" s="10"/>
      <c r="BE631" s="10"/>
      <c r="BF631" s="10"/>
      <c r="BG631" s="10"/>
      <c r="BH631" s="10"/>
      <c r="BI631" s="10"/>
      <c r="BJ631" s="10"/>
      <c r="BK631" s="10"/>
      <c r="BL631" s="10"/>
      <c r="BM631" s="10"/>
      <c r="BN631" s="10"/>
      <c r="BO631" s="10"/>
      <c r="BP631" s="10"/>
      <c r="BQ631" s="10"/>
      <c r="BR631" s="10"/>
      <c r="BS631" s="10"/>
    </row>
    <row r="632" spans="1:71" ht="16.5" customHeight="1" x14ac:dyDescent="0.3">
      <c r="A632" s="10"/>
      <c r="B632" s="175" t="s">
        <v>933</v>
      </c>
      <c r="C632" s="158"/>
      <c r="D632" s="158"/>
      <c r="E632" s="158"/>
      <c r="F632" s="158"/>
      <c r="G632" s="158"/>
      <c r="H632" s="158"/>
      <c r="I632" s="158"/>
      <c r="J632" s="158"/>
      <c r="K632" s="158"/>
      <c r="L632" s="158"/>
      <c r="M632" s="158"/>
      <c r="N632" s="159"/>
      <c r="O632" s="41"/>
      <c r="P632" s="42"/>
      <c r="Q632" s="10"/>
      <c r="R632" s="10"/>
      <c r="S632" s="10"/>
      <c r="T632" s="10"/>
      <c r="U632" s="10"/>
      <c r="V632" s="10"/>
      <c r="W632" s="10"/>
      <c r="X632" s="10"/>
      <c r="Y632" s="10"/>
      <c r="Z632" s="10"/>
      <c r="AA632" s="10"/>
      <c r="AB632" s="10"/>
      <c r="AC632" s="10"/>
      <c r="AD632" s="10"/>
      <c r="AE632" s="10"/>
      <c r="AF632" s="10"/>
      <c r="AG632" s="10"/>
      <c r="AH632" s="10"/>
      <c r="AI632" s="10"/>
      <c r="AJ632" s="10"/>
      <c r="AK632" s="10"/>
      <c r="AL632" s="10"/>
      <c r="AM632" s="10"/>
      <c r="AN632" s="10"/>
      <c r="AO632" s="10"/>
      <c r="AP632" s="10"/>
      <c r="AQ632" s="10"/>
      <c r="AR632" s="10"/>
      <c r="AS632" s="10"/>
      <c r="AT632" s="10"/>
      <c r="AU632" s="10"/>
      <c r="AV632" s="10"/>
      <c r="AW632" s="10"/>
      <c r="AX632" s="10"/>
      <c r="AY632" s="10"/>
      <c r="AZ632" s="10"/>
      <c r="BA632" s="10"/>
      <c r="BB632" s="10"/>
      <c r="BC632" s="10"/>
      <c r="BD632" s="10"/>
      <c r="BE632" s="10"/>
      <c r="BF632" s="10"/>
      <c r="BG632" s="10"/>
      <c r="BH632" s="10"/>
      <c r="BI632" s="10"/>
      <c r="BJ632" s="10"/>
      <c r="BK632" s="10"/>
      <c r="BL632" s="10"/>
      <c r="BM632" s="10"/>
      <c r="BN632" s="10"/>
      <c r="BO632" s="10"/>
      <c r="BP632" s="10"/>
      <c r="BQ632" s="10"/>
      <c r="BR632" s="10"/>
      <c r="BS632" s="10"/>
    </row>
    <row r="633" spans="1:71" ht="16.5" customHeight="1" x14ac:dyDescent="0.3">
      <c r="A633" s="10"/>
      <c r="B633" s="21">
        <v>2973554.3130000001</v>
      </c>
      <c r="C633" s="21">
        <v>2973554.3130000001</v>
      </c>
      <c r="D633" s="21">
        <v>2973554.3130000001</v>
      </c>
      <c r="E633" s="21">
        <v>2973554.3130000001</v>
      </c>
      <c r="F633" s="21">
        <v>2973554.3130000001</v>
      </c>
      <c r="G633" s="21">
        <v>2973554.3130000001</v>
      </c>
      <c r="H633" s="21">
        <v>2973554.3130000001</v>
      </c>
      <c r="I633" s="21">
        <v>2973554.3130000001</v>
      </c>
      <c r="J633" s="21">
        <v>2973554.3130000001</v>
      </c>
      <c r="K633" s="21">
        <v>2973554.3130000001</v>
      </c>
      <c r="L633" s="21">
        <v>2973554.3130000001</v>
      </c>
      <c r="M633" s="21">
        <v>2973554.3130000001</v>
      </c>
      <c r="N633" s="21">
        <v>2973554.3130000001</v>
      </c>
      <c r="O633" s="44"/>
      <c r="P633" s="45" t="s">
        <v>934</v>
      </c>
      <c r="Q633" s="10"/>
      <c r="R633" s="10"/>
      <c r="S633" s="10"/>
      <c r="T633" s="10"/>
      <c r="U633" s="10"/>
      <c r="V633" s="10"/>
      <c r="W633" s="10"/>
      <c r="X633" s="10"/>
      <c r="Y633" s="10"/>
      <c r="Z633" s="10"/>
      <c r="AA633" s="10"/>
      <c r="AB633" s="10"/>
      <c r="AC633" s="10"/>
      <c r="AD633" s="10"/>
      <c r="AE633" s="10"/>
      <c r="AF633" s="10"/>
      <c r="AG633" s="10"/>
      <c r="AH633" s="10"/>
      <c r="AI633" s="10"/>
      <c r="AJ633" s="10"/>
      <c r="AK633" s="10"/>
      <c r="AL633" s="10"/>
      <c r="AM633" s="10"/>
      <c r="AN633" s="10"/>
      <c r="AO633" s="10"/>
      <c r="AP633" s="10"/>
      <c r="AQ633" s="10"/>
      <c r="AR633" s="10"/>
      <c r="AS633" s="10"/>
      <c r="AT633" s="10"/>
      <c r="AU633" s="10"/>
      <c r="AV633" s="10"/>
      <c r="AW633" s="10"/>
      <c r="AX633" s="10"/>
      <c r="AY633" s="10"/>
      <c r="AZ633" s="10"/>
      <c r="BA633" s="10"/>
      <c r="BB633" s="10"/>
      <c r="BC633" s="10"/>
      <c r="BD633" s="10"/>
      <c r="BE633" s="10"/>
      <c r="BF633" s="10"/>
      <c r="BG633" s="10"/>
      <c r="BH633" s="10"/>
      <c r="BI633" s="10"/>
      <c r="BJ633" s="10"/>
      <c r="BK633" s="10"/>
      <c r="BL633" s="10"/>
      <c r="BM633" s="10"/>
      <c r="BN633" s="10"/>
      <c r="BO633" s="10"/>
      <c r="BP633" s="10"/>
      <c r="BQ633" s="10"/>
      <c r="BR633" s="10"/>
      <c r="BS633" s="10"/>
    </row>
    <row r="634" spans="1:71" ht="16.5" customHeight="1" x14ac:dyDescent="0.3">
      <c r="A634" s="10"/>
      <c r="B634" s="25">
        <f t="shared" ref="B634:N634" si="155">B449/B633</f>
        <v>24.523871207325747</v>
      </c>
      <c r="C634" s="25">
        <f t="shared" si="155"/>
        <v>24.082703210405423</v>
      </c>
      <c r="D634" s="25">
        <f t="shared" si="155"/>
        <v>13.847488112116418</v>
      </c>
      <c r="E634" s="25">
        <f t="shared" si="155"/>
        <v>13.200924731183816</v>
      </c>
      <c r="F634" s="25">
        <f t="shared" si="155"/>
        <v>14.579575181615322</v>
      </c>
      <c r="G634" s="25">
        <f t="shared" si="155"/>
        <v>15.384991411791308</v>
      </c>
      <c r="H634" s="25">
        <f t="shared" si="155"/>
        <v>15.722059625618144</v>
      </c>
      <c r="I634" s="25">
        <f t="shared" si="155"/>
        <v>16.268857790659766</v>
      </c>
      <c r="J634" s="25">
        <f t="shared" si="155"/>
        <v>14.315825092850758</v>
      </c>
      <c r="K634" s="25">
        <f t="shared" si="155"/>
        <v>16.922628395589019</v>
      </c>
      <c r="L634" s="25">
        <f t="shared" si="155"/>
        <v>19.344203520522679</v>
      </c>
      <c r="M634" s="25">
        <f t="shared" si="155"/>
        <v>23.294042016712947</v>
      </c>
      <c r="N634" s="25">
        <f t="shared" si="155"/>
        <v>23.036300934719129</v>
      </c>
      <c r="O634" s="19">
        <f t="shared" ref="O634:O635" si="156">RATE(M$340-C$340,,-C634,M634)</f>
        <v>-3.3240882719928512E-3</v>
      </c>
      <c r="P634" s="45" t="s">
        <v>935</v>
      </c>
      <c r="Q634" s="10"/>
      <c r="R634" s="10"/>
      <c r="S634" s="10"/>
      <c r="T634" s="10"/>
      <c r="U634" s="10"/>
      <c r="V634" s="10"/>
      <c r="W634" s="10"/>
      <c r="X634" s="10"/>
      <c r="Y634" s="10"/>
      <c r="Z634" s="10"/>
      <c r="AA634" s="10"/>
      <c r="AB634" s="10"/>
      <c r="AC634" s="10"/>
      <c r="AD634" s="10"/>
      <c r="AE634" s="10"/>
      <c r="AF634" s="10"/>
      <c r="AG634" s="10"/>
      <c r="AH634" s="10"/>
      <c r="AI634" s="10"/>
      <c r="AJ634" s="10"/>
      <c r="AK634" s="10"/>
      <c r="AL634" s="10"/>
      <c r="AM634" s="10"/>
      <c r="AN634" s="10"/>
      <c r="AO634" s="10"/>
      <c r="AP634" s="10"/>
      <c r="AQ634" s="10"/>
      <c r="AR634" s="10"/>
      <c r="AS634" s="10"/>
      <c r="AT634" s="10"/>
      <c r="AU634" s="10"/>
      <c r="AV634" s="10"/>
      <c r="AW634" s="10"/>
      <c r="AX634" s="10"/>
      <c r="AY634" s="10"/>
      <c r="AZ634" s="10"/>
      <c r="BA634" s="10"/>
      <c r="BB634" s="10"/>
      <c r="BC634" s="10"/>
      <c r="BD634" s="10"/>
      <c r="BE634" s="10"/>
      <c r="BF634" s="10"/>
      <c r="BG634" s="10"/>
      <c r="BH634" s="10"/>
      <c r="BI634" s="10"/>
      <c r="BJ634" s="10"/>
      <c r="BK634" s="10"/>
      <c r="BL634" s="10"/>
      <c r="BM634" s="10"/>
      <c r="BN634" s="10"/>
      <c r="BO634" s="10"/>
      <c r="BP634" s="10"/>
      <c r="BQ634" s="10"/>
      <c r="BR634" s="10"/>
      <c r="BS634" s="10"/>
    </row>
    <row r="635" spans="1:71" ht="16.5" customHeight="1" x14ac:dyDescent="0.3">
      <c r="A635" s="10"/>
      <c r="B635" s="25">
        <f t="shared" ref="B635:N635" si="157">B562/B633</f>
        <v>5.5183239560353039</v>
      </c>
      <c r="C635" s="25">
        <f t="shared" si="157"/>
        <v>5.7356833623102546</v>
      </c>
      <c r="D635" s="25">
        <f t="shared" si="157"/>
        <v>6.9100621132659965</v>
      </c>
      <c r="E635" s="25">
        <f t="shared" si="157"/>
        <v>7.4717689005601828</v>
      </c>
      <c r="F635" s="25">
        <f t="shared" si="157"/>
        <v>11.731155138984677</v>
      </c>
      <c r="G635" s="25">
        <f t="shared" si="157"/>
        <v>12.198912078186748</v>
      </c>
      <c r="H635" s="25">
        <f t="shared" si="157"/>
        <v>12.117877046492005</v>
      </c>
      <c r="I635" s="25">
        <f t="shared" si="157"/>
        <v>13.166872474409047</v>
      </c>
      <c r="J635" s="25">
        <f t="shared" si="157"/>
        <v>10.313091740389542</v>
      </c>
      <c r="K635" s="25">
        <f t="shared" si="157"/>
        <v>10.11493617907224</v>
      </c>
      <c r="L635" s="25">
        <f t="shared" si="157"/>
        <v>9.9820534672036434</v>
      </c>
      <c r="M635" s="25">
        <f t="shared" si="157"/>
        <v>10.488986715542127</v>
      </c>
      <c r="N635" s="25">
        <f t="shared" si="157"/>
        <v>9.0890011823593237</v>
      </c>
      <c r="O635" s="19">
        <f t="shared" si="156"/>
        <v>6.222088651055236E-2</v>
      </c>
      <c r="P635" s="42" t="s">
        <v>936</v>
      </c>
      <c r="Q635" s="10"/>
      <c r="R635" s="10"/>
      <c r="S635" s="10"/>
      <c r="T635" s="10"/>
      <c r="U635" s="10"/>
      <c r="V635" s="10"/>
      <c r="W635" s="10"/>
      <c r="X635" s="10"/>
      <c r="Y635" s="10"/>
      <c r="Z635" s="10"/>
      <c r="AA635" s="10"/>
      <c r="AB635" s="10"/>
      <c r="AC635" s="10"/>
      <c r="AD635" s="10"/>
      <c r="AE635" s="10"/>
      <c r="AF635" s="10"/>
      <c r="AG635" s="10"/>
      <c r="AH635" s="10"/>
      <c r="AI635" s="10"/>
      <c r="AJ635" s="10"/>
      <c r="AK635" s="10"/>
      <c r="AL635" s="10"/>
      <c r="AM635" s="10"/>
      <c r="AN635" s="10"/>
      <c r="AO635" s="10"/>
      <c r="AP635" s="10"/>
      <c r="AQ635" s="10"/>
      <c r="AR635" s="10"/>
      <c r="AS635" s="10"/>
      <c r="AT635" s="10"/>
      <c r="AU635" s="10"/>
      <c r="AV635" s="10"/>
      <c r="AW635" s="10"/>
      <c r="AX635" s="10"/>
      <c r="AY635" s="10"/>
      <c r="AZ635" s="10"/>
      <c r="BA635" s="10"/>
      <c r="BB635" s="10"/>
      <c r="BC635" s="10"/>
      <c r="BD635" s="10"/>
      <c r="BE635" s="10"/>
      <c r="BF635" s="10"/>
      <c r="BG635" s="10"/>
      <c r="BH635" s="10"/>
      <c r="BI635" s="10"/>
      <c r="BJ635" s="10"/>
      <c r="BK635" s="10"/>
      <c r="BL635" s="10"/>
      <c r="BM635" s="10"/>
      <c r="BN635" s="10"/>
      <c r="BO635" s="10"/>
      <c r="BP635" s="10"/>
      <c r="BQ635" s="10"/>
      <c r="BR635" s="10"/>
      <c r="BS635" s="10"/>
    </row>
    <row r="636" spans="1:71" ht="16.5" customHeight="1" x14ac:dyDescent="0.3">
      <c r="A636" s="10"/>
      <c r="B636" s="46"/>
      <c r="C636" s="46">
        <f t="shared" ref="C636:N636" si="158">+C635/B635-1</f>
        <v>3.9388663660680612E-2</v>
      </c>
      <c r="D636" s="47">
        <f t="shared" si="158"/>
        <v>0.20474957851974551</v>
      </c>
      <c r="E636" s="46">
        <f t="shared" si="158"/>
        <v>8.1288239973388521E-2</v>
      </c>
      <c r="F636" s="47">
        <f t="shared" si="158"/>
        <v>0.57006396947115889</v>
      </c>
      <c r="G636" s="46">
        <f t="shared" si="158"/>
        <v>3.9873050322864811E-2</v>
      </c>
      <c r="H636" s="47">
        <f t="shared" si="158"/>
        <v>-6.6428080779140641E-3</v>
      </c>
      <c r="I636" s="46">
        <f t="shared" si="158"/>
        <v>8.6565940873341019E-2</v>
      </c>
      <c r="J636" s="47">
        <f t="shared" si="158"/>
        <v>-0.21673945271104234</v>
      </c>
      <c r="K636" s="46">
        <f t="shared" si="158"/>
        <v>-1.9213982218470704E-2</v>
      </c>
      <c r="L636" s="47">
        <f t="shared" si="158"/>
        <v>-1.3137276352126692E-2</v>
      </c>
      <c r="M636" s="46">
        <f t="shared" si="158"/>
        <v>5.0784465341127349E-2</v>
      </c>
      <c r="N636" s="48">
        <f t="shared" si="158"/>
        <v>-0.13347195216754026</v>
      </c>
      <c r="O636" s="19"/>
      <c r="P636" s="49" t="s">
        <v>937</v>
      </c>
      <c r="Q636" s="10"/>
      <c r="R636" s="10"/>
      <c r="S636" s="10"/>
      <c r="T636" s="10"/>
      <c r="U636" s="10"/>
      <c r="V636" s="10"/>
      <c r="W636" s="10"/>
      <c r="X636" s="10"/>
      <c r="Y636" s="10"/>
      <c r="Z636" s="10"/>
      <c r="AA636" s="10"/>
      <c r="AB636" s="10"/>
      <c r="AC636" s="10"/>
      <c r="AD636" s="10"/>
      <c r="AE636" s="10"/>
      <c r="AF636" s="10"/>
      <c r="AG636" s="10"/>
      <c r="AH636" s="10"/>
      <c r="AI636" s="10"/>
      <c r="AJ636" s="10"/>
      <c r="AK636" s="10"/>
      <c r="AL636" s="10"/>
      <c r="AM636" s="10"/>
      <c r="AN636" s="10"/>
      <c r="AO636" s="10"/>
      <c r="AP636" s="10"/>
      <c r="AQ636" s="10"/>
      <c r="AR636" s="10"/>
      <c r="AS636" s="10"/>
      <c r="AT636" s="10"/>
      <c r="AU636" s="10"/>
      <c r="AV636" s="10"/>
      <c r="AW636" s="10"/>
      <c r="AX636" s="10"/>
      <c r="AY636" s="10"/>
      <c r="AZ636" s="10"/>
      <c r="BA636" s="10"/>
      <c r="BB636" s="10"/>
      <c r="BC636" s="10"/>
      <c r="BD636" s="10"/>
      <c r="BE636" s="10"/>
      <c r="BF636" s="10"/>
      <c r="BG636" s="10"/>
      <c r="BH636" s="10"/>
      <c r="BI636" s="10"/>
      <c r="BJ636" s="10"/>
      <c r="BK636" s="10"/>
      <c r="BL636" s="10"/>
      <c r="BM636" s="10"/>
      <c r="BN636" s="10"/>
      <c r="BO636" s="10"/>
      <c r="BP636" s="10"/>
      <c r="BQ636" s="10"/>
      <c r="BR636" s="10"/>
      <c r="BS636" s="10"/>
    </row>
    <row r="637" spans="1:71" ht="16.5" customHeight="1" x14ac:dyDescent="0.3">
      <c r="A637" s="10"/>
      <c r="B637" s="25">
        <v>6.3</v>
      </c>
      <c r="C637" s="25">
        <v>6.3</v>
      </c>
      <c r="D637" s="25">
        <v>17.3</v>
      </c>
      <c r="E637" s="25">
        <v>8.09</v>
      </c>
      <c r="F637" s="25">
        <v>10.16</v>
      </c>
      <c r="G637" s="25">
        <v>11.4</v>
      </c>
      <c r="H637" s="25">
        <v>11.79</v>
      </c>
      <c r="I637" s="25">
        <v>12.46</v>
      </c>
      <c r="J637" s="25">
        <v>12.280000000000001</v>
      </c>
      <c r="K637" s="25">
        <v>7.8</v>
      </c>
      <c r="L637" s="25">
        <v>7.35</v>
      </c>
      <c r="M637" s="25">
        <v>7.08</v>
      </c>
      <c r="N637" s="25">
        <v>6.8000000000000007</v>
      </c>
      <c r="O637" s="19">
        <f t="shared" ref="O637:O638" si="159">RATE(M$340-C$340,,-C637,M637)</f>
        <v>1.1740816039878789E-2</v>
      </c>
      <c r="P637" s="45" t="s">
        <v>938</v>
      </c>
      <c r="Q637" s="10"/>
      <c r="R637" s="10"/>
      <c r="S637" s="10"/>
      <c r="T637" s="10"/>
      <c r="U637" s="10"/>
      <c r="V637" s="10"/>
      <c r="W637" s="10"/>
      <c r="X637" s="10"/>
      <c r="Y637" s="10"/>
      <c r="Z637" s="10"/>
      <c r="AA637" s="10"/>
      <c r="AB637" s="10"/>
      <c r="AC637" s="10"/>
      <c r="AD637" s="10"/>
      <c r="AE637" s="10"/>
      <c r="AF637" s="10"/>
      <c r="AG637" s="10"/>
      <c r="AH637" s="10"/>
      <c r="AI637" s="10"/>
      <c r="AJ637" s="10"/>
      <c r="AK637" s="10"/>
      <c r="AL637" s="10"/>
      <c r="AM637" s="10"/>
      <c r="AN637" s="10"/>
      <c r="AO637" s="10"/>
      <c r="AP637" s="10"/>
      <c r="AQ637" s="10"/>
      <c r="AR637" s="10"/>
      <c r="AS637" s="10"/>
      <c r="AT637" s="10"/>
      <c r="AU637" s="10"/>
      <c r="AV637" s="10"/>
      <c r="AW637" s="10"/>
      <c r="AX637" s="10"/>
      <c r="AY637" s="10"/>
      <c r="AZ637" s="10"/>
      <c r="BA637" s="10"/>
      <c r="BB637" s="10"/>
      <c r="BC637" s="10"/>
      <c r="BD637" s="10"/>
      <c r="BE637" s="10"/>
      <c r="BF637" s="10"/>
      <c r="BG637" s="10"/>
      <c r="BH637" s="10"/>
      <c r="BI637" s="10"/>
      <c r="BJ637" s="10"/>
      <c r="BK637" s="10"/>
      <c r="BL637" s="10"/>
      <c r="BM637" s="10"/>
      <c r="BN637" s="10"/>
      <c r="BO637" s="10"/>
      <c r="BP637" s="10"/>
      <c r="BQ637" s="10"/>
      <c r="BR637" s="10"/>
      <c r="BS637" s="10"/>
    </row>
    <row r="638" spans="1:71" ht="16.5" customHeight="1" x14ac:dyDescent="0.3">
      <c r="A638" s="10"/>
      <c r="B638" s="46">
        <f t="shared" ref="B638:N638" si="160">+B637/B647</f>
        <v>7.1373339693155305E-2</v>
      </c>
      <c r="C638" s="46">
        <f t="shared" si="160"/>
        <v>7.4520210559947855E-2</v>
      </c>
      <c r="D638" s="47">
        <f t="shared" si="160"/>
        <v>0.19732048862574783</v>
      </c>
      <c r="E638" s="46">
        <f t="shared" si="160"/>
        <v>7.3947132230720108E-2</v>
      </c>
      <c r="F638" s="47">
        <f t="shared" si="160"/>
        <v>5.4280574527940842E-2</v>
      </c>
      <c r="G638" s="46">
        <f t="shared" si="160"/>
        <v>4.6188457122286961E-2</v>
      </c>
      <c r="H638" s="47">
        <f t="shared" si="160"/>
        <v>5.3136986982097817E-2</v>
      </c>
      <c r="I638" s="46">
        <f t="shared" si="160"/>
        <v>5.7176642331155061E-2</v>
      </c>
      <c r="J638" s="47">
        <f t="shared" si="160"/>
        <v>7.607285480915571E-2</v>
      </c>
      <c r="K638" s="46">
        <f t="shared" si="160"/>
        <v>4.3731612098509613E-2</v>
      </c>
      <c r="L638" s="47">
        <f t="shared" si="160"/>
        <v>3.8007904562191476E-2</v>
      </c>
      <c r="M638" s="46">
        <f t="shared" si="160"/>
        <v>3.4355061682242866E-2</v>
      </c>
      <c r="N638" s="48">
        <f t="shared" si="160"/>
        <v>3.8309859154929585E-2</v>
      </c>
      <c r="O638" s="19">
        <f t="shared" si="159"/>
        <v>-7.4510137656210285E-2</v>
      </c>
      <c r="P638" s="49" t="s">
        <v>939</v>
      </c>
      <c r="Q638" s="10"/>
      <c r="R638" s="10"/>
      <c r="S638" s="10"/>
      <c r="T638" s="10"/>
      <c r="U638" s="10"/>
      <c r="V638" s="10"/>
      <c r="W638" s="10"/>
      <c r="X638" s="10"/>
      <c r="Y638" s="10"/>
      <c r="Z638" s="10"/>
      <c r="AA638" s="10"/>
      <c r="AB638" s="10"/>
      <c r="AC638" s="10"/>
      <c r="AD638" s="10"/>
      <c r="AE638" s="10"/>
      <c r="AF638" s="10"/>
      <c r="AG638" s="10"/>
      <c r="AH638" s="10"/>
      <c r="AI638" s="10"/>
      <c r="AJ638" s="10"/>
      <c r="AK638" s="10"/>
      <c r="AL638" s="10"/>
      <c r="AM638" s="10"/>
      <c r="AN638" s="10"/>
      <c r="AO638" s="10"/>
      <c r="AP638" s="10"/>
      <c r="AQ638" s="10"/>
      <c r="AR638" s="10"/>
      <c r="AS638" s="10"/>
      <c r="AT638" s="10"/>
      <c r="AU638" s="10"/>
      <c r="AV638" s="10"/>
      <c r="AW638" s="10"/>
      <c r="AX638" s="10"/>
      <c r="AY638" s="10"/>
      <c r="AZ638" s="10"/>
      <c r="BA638" s="10"/>
      <c r="BB638" s="10"/>
      <c r="BC638" s="10"/>
      <c r="BD638" s="10"/>
      <c r="BE638" s="10"/>
      <c r="BF638" s="10"/>
      <c r="BG638" s="10"/>
      <c r="BH638" s="10"/>
      <c r="BI638" s="10"/>
      <c r="BJ638" s="10"/>
      <c r="BK638" s="10"/>
      <c r="BL638" s="10"/>
      <c r="BM638" s="10"/>
      <c r="BN638" s="10"/>
      <c r="BO638" s="10"/>
      <c r="BP638" s="10"/>
      <c r="BQ638" s="10"/>
      <c r="BR638" s="10"/>
      <c r="BS638" s="10"/>
    </row>
    <row r="639" spans="1:71" ht="16.5" customHeight="1" x14ac:dyDescent="0.3">
      <c r="A639" s="10"/>
      <c r="B639" s="50">
        <f t="shared" ref="B639:N639" si="161">+B637/B635</f>
        <v>1.1416509886321171</v>
      </c>
      <c r="C639" s="50">
        <f t="shared" si="161"/>
        <v>1.0983869928033207</v>
      </c>
      <c r="D639" s="51">
        <f t="shared" si="161"/>
        <v>2.5035954404501388</v>
      </c>
      <c r="E639" s="50">
        <f t="shared" si="161"/>
        <v>1.0827422672820444</v>
      </c>
      <c r="F639" s="51">
        <f t="shared" si="161"/>
        <v>0.86606986947402531</v>
      </c>
      <c r="G639" s="50">
        <f t="shared" si="161"/>
        <v>0.93450956338841829</v>
      </c>
      <c r="H639" s="51">
        <f t="shared" si="161"/>
        <v>0.97294269901946873</v>
      </c>
      <c r="I639" s="50">
        <f t="shared" si="161"/>
        <v>0.94631432211537603</v>
      </c>
      <c r="J639" s="51">
        <f t="shared" si="161"/>
        <v>1.190719554244571</v>
      </c>
      <c r="K639" s="50">
        <f t="shared" si="161"/>
        <v>0.77113684771814639</v>
      </c>
      <c r="L639" s="51">
        <f t="shared" si="161"/>
        <v>0.73632144169019531</v>
      </c>
      <c r="M639" s="50">
        <f t="shared" si="161"/>
        <v>0.67499370454051222</v>
      </c>
      <c r="N639" s="52">
        <f t="shared" si="161"/>
        <v>0.74815701566834392</v>
      </c>
      <c r="O639" s="41"/>
      <c r="P639" s="53" t="s">
        <v>940</v>
      </c>
      <c r="Q639" s="10"/>
      <c r="R639" s="10"/>
      <c r="S639" s="10"/>
      <c r="T639" s="10"/>
      <c r="U639" s="10"/>
      <c r="V639" s="10"/>
      <c r="W639" s="10"/>
      <c r="X639" s="10"/>
      <c r="Y639" s="10"/>
      <c r="Z639" s="10"/>
      <c r="AA639" s="10"/>
      <c r="AB639" s="10"/>
      <c r="AC639" s="10"/>
      <c r="AD639" s="10"/>
      <c r="AE639" s="10"/>
      <c r="AF639" s="10"/>
      <c r="AG639" s="10"/>
      <c r="AH639" s="10"/>
      <c r="AI639" s="10"/>
      <c r="AJ639" s="10"/>
      <c r="AK639" s="10"/>
      <c r="AL639" s="10"/>
      <c r="AM639" s="10"/>
      <c r="AN639" s="10"/>
      <c r="AO639" s="10"/>
      <c r="AP639" s="10"/>
      <c r="AQ639" s="10"/>
      <c r="AR639" s="10"/>
      <c r="AS639" s="10"/>
      <c r="AT639" s="10"/>
      <c r="AU639" s="10"/>
      <c r="AV639" s="10"/>
      <c r="AW639" s="10"/>
      <c r="AX639" s="10"/>
      <c r="AY639" s="10"/>
      <c r="AZ639" s="10"/>
      <c r="BA639" s="10"/>
      <c r="BB639" s="10"/>
      <c r="BC639" s="10"/>
      <c r="BD639" s="10"/>
      <c r="BE639" s="10"/>
      <c r="BF639" s="10"/>
      <c r="BG639" s="10"/>
      <c r="BH639" s="10"/>
      <c r="BI639" s="10"/>
      <c r="BJ639" s="10"/>
      <c r="BK639" s="10"/>
      <c r="BL639" s="10"/>
      <c r="BM639" s="10"/>
      <c r="BN639" s="10"/>
      <c r="BO639" s="10"/>
      <c r="BP639" s="10"/>
      <c r="BQ639" s="10"/>
      <c r="BR639" s="10"/>
      <c r="BS639" s="10"/>
    </row>
    <row r="640" spans="1:71" ht="16.5" customHeight="1" x14ac:dyDescent="0.3">
      <c r="A640" s="10"/>
      <c r="B640" s="28">
        <f t="shared" ref="B640:N640" si="162">+B647*B633</f>
        <v>262470444.18038532</v>
      </c>
      <c r="C640" s="28">
        <f t="shared" si="162"/>
        <v>251386731.61463901</v>
      </c>
      <c r="D640" s="28">
        <f t="shared" si="162"/>
        <v>260705261.64401263</v>
      </c>
      <c r="E640" s="28">
        <f t="shared" si="162"/>
        <v>325314230.13286662</v>
      </c>
      <c r="F640" s="28">
        <f t="shared" si="162"/>
        <v>556576861.66399693</v>
      </c>
      <c r="G640" s="28">
        <f t="shared" si="162"/>
        <v>733917547.37447619</v>
      </c>
      <c r="H640" s="28">
        <f t="shared" si="162"/>
        <v>659770290.74082291</v>
      </c>
      <c r="I640" s="28">
        <f t="shared" si="162"/>
        <v>648000393.68159103</v>
      </c>
      <c r="J640" s="28">
        <f t="shared" si="162"/>
        <v>480003636.7143833</v>
      </c>
      <c r="K640" s="28">
        <f t="shared" si="162"/>
        <v>530365164.42965633</v>
      </c>
      <c r="L640" s="28">
        <f t="shared" si="162"/>
        <v>575028390.86506689</v>
      </c>
      <c r="M640" s="28">
        <f t="shared" si="162"/>
        <v>612799497.51688445</v>
      </c>
      <c r="N640" s="28">
        <f t="shared" si="162"/>
        <v>527805890.5575</v>
      </c>
      <c r="O640" s="19">
        <f>RATE(M$340-C$340,,-C640,M640)</f>
        <v>9.319492001533379E-2</v>
      </c>
      <c r="P640" s="42" t="s">
        <v>941</v>
      </c>
      <c r="Q640" s="10"/>
      <c r="R640" s="10"/>
      <c r="S640" s="10"/>
      <c r="T640" s="10"/>
      <c r="U640" s="10"/>
      <c r="V640" s="10"/>
      <c r="W640" s="10"/>
      <c r="X640" s="10"/>
      <c r="Y640" s="10"/>
      <c r="Z640" s="10"/>
      <c r="AA640" s="10"/>
      <c r="AB640" s="10"/>
      <c r="AC640" s="10"/>
      <c r="AD640" s="10"/>
      <c r="AE640" s="10"/>
      <c r="AF640" s="10"/>
      <c r="AG640" s="10"/>
      <c r="AH640" s="10"/>
      <c r="AI640" s="10"/>
      <c r="AJ640" s="10"/>
      <c r="AK640" s="10"/>
      <c r="AL640" s="10"/>
      <c r="AM640" s="10"/>
      <c r="AN640" s="10"/>
      <c r="AO640" s="10"/>
      <c r="AP640" s="10"/>
      <c r="AQ640" s="10"/>
      <c r="AR640" s="10"/>
      <c r="AS640" s="10"/>
      <c r="AT640" s="10"/>
      <c r="AU640" s="10"/>
      <c r="AV640" s="10"/>
      <c r="AW640" s="10"/>
      <c r="AX640" s="10"/>
      <c r="AY640" s="10"/>
      <c r="AZ640" s="10"/>
      <c r="BA640" s="10"/>
      <c r="BB640" s="10"/>
      <c r="BC640" s="10"/>
      <c r="BD640" s="10"/>
      <c r="BE640" s="10"/>
      <c r="BF640" s="10"/>
      <c r="BG640" s="10"/>
      <c r="BH640" s="10"/>
      <c r="BI640" s="10"/>
      <c r="BJ640" s="10"/>
      <c r="BK640" s="10"/>
      <c r="BL640" s="10"/>
      <c r="BM640" s="10"/>
      <c r="BN640" s="10"/>
      <c r="BO640" s="10"/>
      <c r="BP640" s="10"/>
      <c r="BQ640" s="10"/>
      <c r="BR640" s="10"/>
      <c r="BS640" s="10"/>
    </row>
    <row r="641" spans="1:71" ht="16.5" customHeight="1" x14ac:dyDescent="0.3">
      <c r="A641" s="10"/>
      <c r="B641" s="54">
        <f t="shared" ref="B641:N641" si="163">+B647/B$634</f>
        <v>3.5992789301840671</v>
      </c>
      <c r="C641" s="54">
        <f t="shared" si="163"/>
        <v>3.5104374782612862</v>
      </c>
      <c r="D641" s="55">
        <f t="shared" si="163"/>
        <v>6.3314461854210409</v>
      </c>
      <c r="E641" s="54">
        <f t="shared" si="163"/>
        <v>8.2874864370693597</v>
      </c>
      <c r="F641" s="55">
        <f t="shared" si="163"/>
        <v>12.838207845256973</v>
      </c>
      <c r="G641" s="54">
        <f t="shared" si="163"/>
        <v>16.042577199146017</v>
      </c>
      <c r="H641" s="55">
        <f t="shared" si="163"/>
        <v>14.112613282806421</v>
      </c>
      <c r="I641" s="54">
        <f t="shared" si="163"/>
        <v>13.394988076389279</v>
      </c>
      <c r="J641" s="55">
        <f t="shared" si="163"/>
        <v>11.275927339965484</v>
      </c>
      <c r="K641" s="54">
        <f t="shared" si="163"/>
        <v>10.53977397589818</v>
      </c>
      <c r="L641" s="55">
        <f t="shared" si="163"/>
        <v>9.99683581459003</v>
      </c>
      <c r="M641" s="54">
        <f t="shared" si="163"/>
        <v>8.8470334756270717</v>
      </c>
      <c r="N641" s="56">
        <f t="shared" si="163"/>
        <v>7.7052301280055389</v>
      </c>
      <c r="O641" s="57">
        <f t="shared" ref="O641:O644" si="164">(SUM(B641:N641)-MAX(B641:N641)-MIN(B641:N641))/(COUNTA(B641:N641)-2)</f>
        <v>9.7208019537466797</v>
      </c>
      <c r="P641" s="58" t="s">
        <v>942</v>
      </c>
      <c r="Q641" s="10"/>
      <c r="R641" s="10"/>
      <c r="S641" s="10"/>
      <c r="T641" s="10"/>
      <c r="U641" s="10"/>
      <c r="V641" s="10"/>
      <c r="W641" s="10"/>
      <c r="X641" s="10"/>
      <c r="Y641" s="10"/>
      <c r="Z641" s="10"/>
      <c r="AA641" s="10"/>
      <c r="AB641" s="10"/>
      <c r="AC641" s="10"/>
      <c r="AD641" s="10"/>
      <c r="AE641" s="10"/>
      <c r="AF641" s="10"/>
      <c r="AG641" s="10"/>
      <c r="AH641" s="10"/>
      <c r="AI641" s="10"/>
      <c r="AJ641" s="10"/>
      <c r="AK641" s="10"/>
      <c r="AL641" s="10"/>
      <c r="AM641" s="10"/>
      <c r="AN641" s="10"/>
      <c r="AO641" s="10"/>
      <c r="AP641" s="10"/>
      <c r="AQ641" s="10"/>
      <c r="AR641" s="10"/>
      <c r="AS641" s="10"/>
      <c r="AT641" s="10"/>
      <c r="AU641" s="10"/>
      <c r="AV641" s="10"/>
      <c r="AW641" s="10"/>
      <c r="AX641" s="10"/>
      <c r="AY641" s="10"/>
      <c r="AZ641" s="10"/>
      <c r="BA641" s="10"/>
      <c r="BB641" s="10"/>
      <c r="BC641" s="10"/>
      <c r="BD641" s="10"/>
      <c r="BE641" s="10"/>
      <c r="BF641" s="10"/>
      <c r="BG641" s="10"/>
      <c r="BH641" s="10"/>
      <c r="BI641" s="10"/>
      <c r="BJ641" s="10"/>
      <c r="BK641" s="10"/>
      <c r="BL641" s="10"/>
      <c r="BM641" s="10"/>
      <c r="BN641" s="10"/>
      <c r="BO641" s="10"/>
      <c r="BP641" s="10"/>
      <c r="BQ641" s="10"/>
      <c r="BR641" s="10"/>
      <c r="BS641" s="10"/>
    </row>
    <row r="642" spans="1:71" ht="16.5" customHeight="1" x14ac:dyDescent="0.3">
      <c r="A642" s="10"/>
      <c r="B642" s="54">
        <f t="shared" ref="B642:N642" si="165">+B647/B$635</f>
        <v>15.995482256263275</v>
      </c>
      <c r="C642" s="54">
        <f t="shared" si="165"/>
        <v>14.739451010001137</v>
      </c>
      <c r="D642" s="55">
        <f t="shared" si="165"/>
        <v>12.687964934034992</v>
      </c>
      <c r="E642" s="54">
        <f t="shared" si="165"/>
        <v>14.642113015333907</v>
      </c>
      <c r="F642" s="55">
        <f t="shared" si="165"/>
        <v>15.955429304238796</v>
      </c>
      <c r="G642" s="54">
        <f t="shared" si="165"/>
        <v>20.232534741618306</v>
      </c>
      <c r="H642" s="55">
        <f t="shared" si="165"/>
        <v>18.310084072837235</v>
      </c>
      <c r="I642" s="54">
        <f t="shared" si="165"/>
        <v>16.550715179015285</v>
      </c>
      <c r="J642" s="55">
        <f t="shared" si="165"/>
        <v>15.6523579564844</v>
      </c>
      <c r="K642" s="54">
        <f t="shared" si="165"/>
        <v>17.633396317087222</v>
      </c>
      <c r="L642" s="55">
        <f t="shared" si="165"/>
        <v>19.372850205024303</v>
      </c>
      <c r="M642" s="54">
        <f t="shared" si="165"/>
        <v>19.647576557529419</v>
      </c>
      <c r="N642" s="56">
        <f t="shared" si="165"/>
        <v>19.529098570754563</v>
      </c>
      <c r="O642" s="57">
        <f t="shared" si="164"/>
        <v>17.093504949506322</v>
      </c>
      <c r="P642" s="58" t="s">
        <v>943</v>
      </c>
      <c r="Q642" s="10"/>
      <c r="R642" s="10"/>
      <c r="S642" s="10"/>
      <c r="T642" s="10"/>
      <c r="U642" s="10"/>
      <c r="V642" s="10"/>
      <c r="W642" s="10"/>
      <c r="X642" s="10"/>
      <c r="Y642" s="10"/>
      <c r="Z642" s="10"/>
      <c r="AA642" s="10"/>
      <c r="AB642" s="10"/>
      <c r="AC642" s="10"/>
      <c r="AD642" s="10"/>
      <c r="AE642" s="10"/>
      <c r="AF642" s="10"/>
      <c r="AG642" s="10"/>
      <c r="AH642" s="10"/>
      <c r="AI642" s="10"/>
      <c r="AJ642" s="10"/>
      <c r="AK642" s="10"/>
      <c r="AL642" s="10"/>
      <c r="AM642" s="10"/>
      <c r="AN642" s="10"/>
      <c r="AO642" s="10"/>
      <c r="AP642" s="10"/>
      <c r="AQ642" s="10"/>
      <c r="AR642" s="10"/>
      <c r="AS642" s="10"/>
      <c r="AT642" s="10"/>
      <c r="AU642" s="10"/>
      <c r="AV642" s="10"/>
      <c r="AW642" s="10"/>
      <c r="AX642" s="10"/>
      <c r="AY642" s="10"/>
      <c r="AZ642" s="10"/>
      <c r="BA642" s="10"/>
      <c r="BB642" s="10"/>
      <c r="BC642" s="10"/>
      <c r="BD642" s="10"/>
      <c r="BE642" s="10"/>
      <c r="BF642" s="10"/>
      <c r="BG642" s="10"/>
      <c r="BH642" s="10"/>
      <c r="BI642" s="10"/>
      <c r="BJ642" s="10"/>
      <c r="BK642" s="10"/>
      <c r="BL642" s="10"/>
      <c r="BM642" s="10"/>
      <c r="BN642" s="10"/>
      <c r="BO642" s="10"/>
      <c r="BP642" s="10"/>
      <c r="BQ642" s="10"/>
      <c r="BR642" s="10"/>
      <c r="BS642" s="10"/>
    </row>
    <row r="643" spans="1:71" ht="16.5" customHeight="1" x14ac:dyDescent="0.3">
      <c r="A643" s="10"/>
      <c r="B643" s="54">
        <f t="shared" ref="B643:N643" si="166">+(B640+B424-B346-B352)/B533</f>
        <v>6.2293843426573288</v>
      </c>
      <c r="C643" s="54">
        <f t="shared" si="166"/>
        <v>5.6624470524881865</v>
      </c>
      <c r="D643" s="55">
        <f t="shared" si="166"/>
        <v>5.5226767068595999</v>
      </c>
      <c r="E643" s="54">
        <f t="shared" si="166"/>
        <v>5.8560497292698468</v>
      </c>
      <c r="F643" s="55">
        <f t="shared" si="166"/>
        <v>8.9263986161300668</v>
      </c>
      <c r="G643" s="54">
        <f t="shared" si="166"/>
        <v>11.68882513086983</v>
      </c>
      <c r="H643" s="55">
        <f t="shared" si="166"/>
        <v>10.290441686296896</v>
      </c>
      <c r="I643" s="54">
        <f t="shared" si="166"/>
        <v>9.8194176439468297</v>
      </c>
      <c r="J643" s="55">
        <f t="shared" si="166"/>
        <v>9.3571535106267199</v>
      </c>
      <c r="K643" s="54">
        <f t="shared" si="166"/>
        <v>9.0149406561525414</v>
      </c>
      <c r="L643" s="55">
        <f t="shared" si="166"/>
        <v>9.9307686145672385</v>
      </c>
      <c r="M643" s="54">
        <f t="shared" si="166"/>
        <v>8.9529419700154769</v>
      </c>
      <c r="N643" s="56">
        <f t="shared" si="166"/>
        <v>7.6345033499580923</v>
      </c>
      <c r="O643" s="57">
        <f t="shared" si="164"/>
        <v>8.3340406520099304</v>
      </c>
      <c r="P643" s="58" t="s">
        <v>944</v>
      </c>
      <c r="Q643" s="10"/>
      <c r="R643" s="10"/>
      <c r="S643" s="10"/>
      <c r="T643" s="10"/>
      <c r="U643" s="10"/>
      <c r="V643" s="10"/>
      <c r="W643" s="10"/>
      <c r="X643" s="10"/>
      <c r="Y643" s="10"/>
      <c r="Z643" s="10"/>
      <c r="AA643" s="10"/>
      <c r="AB643" s="10"/>
      <c r="AC643" s="10"/>
      <c r="AD643" s="10"/>
      <c r="AE643" s="10"/>
      <c r="AF643" s="10"/>
      <c r="AG643" s="10"/>
      <c r="AH643" s="10"/>
      <c r="AI643" s="10"/>
      <c r="AJ643" s="10"/>
      <c r="AK643" s="10"/>
      <c r="AL643" s="10"/>
      <c r="AM643" s="10"/>
      <c r="AN643" s="10"/>
      <c r="AO643" s="10"/>
      <c r="AP643" s="10"/>
      <c r="AQ643" s="10"/>
      <c r="AR643" s="10"/>
      <c r="AS643" s="10"/>
      <c r="AT643" s="10"/>
      <c r="AU643" s="10"/>
      <c r="AV643" s="10"/>
      <c r="AW643" s="10"/>
      <c r="AX643" s="10"/>
      <c r="AY643" s="10"/>
      <c r="AZ643" s="10"/>
      <c r="BA643" s="10"/>
      <c r="BB643" s="10"/>
      <c r="BC643" s="10"/>
      <c r="BD643" s="10"/>
      <c r="BE643" s="10"/>
      <c r="BF643" s="10"/>
      <c r="BG643" s="10"/>
      <c r="BH643" s="10"/>
      <c r="BI643" s="10"/>
      <c r="BJ643" s="10"/>
      <c r="BK643" s="10"/>
      <c r="BL643" s="10"/>
      <c r="BM643" s="10"/>
      <c r="BN643" s="10"/>
      <c r="BO643" s="10"/>
      <c r="BP643" s="10"/>
      <c r="BQ643" s="10"/>
      <c r="BR643" s="10"/>
      <c r="BS643" s="10"/>
    </row>
    <row r="644" spans="1:71" ht="16.5" customHeight="1" x14ac:dyDescent="0.3">
      <c r="A644" s="10"/>
      <c r="B644" s="54">
        <f t="shared" ref="B644:N644" si="167">B640/B457</f>
        <v>2.3690485444401128</v>
      </c>
      <c r="C644" s="54">
        <f t="shared" si="167"/>
        <v>2.4537066973763748</v>
      </c>
      <c r="D644" s="55">
        <f t="shared" si="167"/>
        <v>2.342794635584954</v>
      </c>
      <c r="E644" s="54">
        <f t="shared" si="167"/>
        <v>2.5729306040212911</v>
      </c>
      <c r="F644" s="55">
        <f t="shared" si="167"/>
        <v>3.9315077030026995</v>
      </c>
      <c r="G644" s="54">
        <f t="shared" si="167"/>
        <v>5.1395372655506737</v>
      </c>
      <c r="H644" s="55">
        <f t="shared" si="167"/>
        <v>4.4182314386404435</v>
      </c>
      <c r="I644" s="54">
        <f t="shared" si="167"/>
        <v>4.1732048428359665</v>
      </c>
      <c r="J644" s="55">
        <f t="shared" si="167"/>
        <v>3.154808134662018</v>
      </c>
      <c r="K644" s="54">
        <f t="shared" si="167"/>
        <v>3.3626623792398971</v>
      </c>
      <c r="L644" s="55">
        <f t="shared" si="167"/>
        <v>3.385390614921866</v>
      </c>
      <c r="M644" s="54">
        <f t="shared" si="167"/>
        <v>3.3876223855500003</v>
      </c>
      <c r="N644" s="56">
        <f t="shared" si="167"/>
        <v>3.1214791278843541</v>
      </c>
      <c r="O644" s="57">
        <f t="shared" si="164"/>
        <v>3.3027811338704582</v>
      </c>
      <c r="P644" s="58" t="s">
        <v>945</v>
      </c>
      <c r="Q644" s="10"/>
      <c r="R644" s="10"/>
      <c r="S644" s="10"/>
      <c r="T644" s="10"/>
      <c r="U644" s="10"/>
      <c r="V644" s="10"/>
      <c r="W644" s="10"/>
      <c r="X644" s="10"/>
      <c r="Y644" s="10"/>
      <c r="Z644" s="10"/>
      <c r="AA644" s="10"/>
      <c r="AB644" s="10"/>
      <c r="AC644" s="10"/>
      <c r="AD644" s="10"/>
      <c r="AE644" s="10"/>
      <c r="AF644" s="10"/>
      <c r="AG644" s="10"/>
      <c r="AH644" s="10"/>
      <c r="AI644" s="10"/>
      <c r="AJ644" s="10"/>
      <c r="AK644" s="10"/>
      <c r="AL644" s="10"/>
      <c r="AM644" s="10"/>
      <c r="AN644" s="10"/>
      <c r="AO644" s="10"/>
      <c r="AP644" s="10"/>
      <c r="AQ644" s="10"/>
      <c r="AR644" s="10"/>
      <c r="AS644" s="10"/>
      <c r="AT644" s="10"/>
      <c r="AU644" s="10"/>
      <c r="AV644" s="10"/>
      <c r="AW644" s="10"/>
      <c r="AX644" s="10"/>
      <c r="AY644" s="10"/>
      <c r="AZ644" s="10"/>
      <c r="BA644" s="10"/>
      <c r="BB644" s="10"/>
      <c r="BC644" s="10"/>
      <c r="BD644" s="10"/>
      <c r="BE644" s="10"/>
      <c r="BF644" s="10"/>
      <c r="BG644" s="10"/>
      <c r="BH644" s="10"/>
      <c r="BI644" s="10"/>
      <c r="BJ644" s="10"/>
      <c r="BK644" s="10"/>
      <c r="BL644" s="10"/>
      <c r="BM644" s="10"/>
      <c r="BN644" s="10"/>
      <c r="BO644" s="10"/>
      <c r="BP644" s="10"/>
      <c r="BQ644" s="10"/>
      <c r="BR644" s="10"/>
      <c r="BS644" s="10"/>
    </row>
    <row r="645" spans="1:71" ht="16.5" customHeight="1" x14ac:dyDescent="0.3">
      <c r="A645" s="121"/>
      <c r="B645" s="59">
        <v>109</v>
      </c>
      <c r="C645" s="59">
        <v>98.5</v>
      </c>
      <c r="D645" s="60">
        <v>100.5</v>
      </c>
      <c r="E645" s="59">
        <v>147.5</v>
      </c>
      <c r="F645" s="60">
        <v>227</v>
      </c>
      <c r="G645" s="59">
        <v>311</v>
      </c>
      <c r="H645" s="60">
        <v>254</v>
      </c>
      <c r="I645" s="59">
        <v>257</v>
      </c>
      <c r="J645" s="60">
        <v>190</v>
      </c>
      <c r="K645" s="59">
        <v>201</v>
      </c>
      <c r="L645" s="60">
        <v>215</v>
      </c>
      <c r="M645" s="59">
        <v>240</v>
      </c>
      <c r="N645" s="61">
        <v>224</v>
      </c>
      <c r="O645" s="19"/>
      <c r="P645" s="62" t="s">
        <v>946</v>
      </c>
      <c r="Q645" s="27"/>
      <c r="R645" s="27"/>
      <c r="S645" s="27"/>
      <c r="T645" s="27"/>
      <c r="U645" s="27"/>
      <c r="V645" s="27"/>
      <c r="W645" s="27"/>
      <c r="X645" s="27"/>
      <c r="Y645" s="27"/>
      <c r="Z645" s="27"/>
      <c r="AA645" s="27"/>
      <c r="AB645" s="27"/>
      <c r="AC645" s="27"/>
      <c r="AD645" s="27"/>
      <c r="AE645" s="27"/>
      <c r="AF645" s="27"/>
      <c r="AG645" s="27"/>
      <c r="AH645" s="27"/>
      <c r="AI645" s="27"/>
      <c r="AJ645" s="27"/>
      <c r="AK645" s="27"/>
      <c r="AL645" s="27"/>
      <c r="AM645" s="27"/>
      <c r="AN645" s="27"/>
      <c r="AO645" s="27"/>
      <c r="AP645" s="27"/>
      <c r="AQ645" s="27"/>
      <c r="AR645" s="27"/>
      <c r="AS645" s="27"/>
      <c r="AT645" s="27"/>
      <c r="AU645" s="27"/>
      <c r="AV645" s="27"/>
      <c r="AW645" s="27"/>
      <c r="AX645" s="27"/>
      <c r="AY645" s="27"/>
      <c r="AZ645" s="27"/>
      <c r="BA645" s="27"/>
      <c r="BB645" s="27"/>
      <c r="BC645" s="27"/>
      <c r="BD645" s="27"/>
      <c r="BE645" s="27"/>
      <c r="BF645" s="27"/>
      <c r="BG645" s="27"/>
      <c r="BH645" s="27"/>
      <c r="BI645" s="27"/>
      <c r="BJ645" s="27"/>
      <c r="BK645" s="27"/>
      <c r="BL645" s="27"/>
      <c r="BM645" s="27"/>
      <c r="BN645" s="27"/>
      <c r="BO645" s="27"/>
      <c r="BP645" s="27"/>
      <c r="BQ645" s="27"/>
      <c r="BR645" s="27"/>
      <c r="BS645" s="27"/>
    </row>
    <row r="646" spans="1:71" ht="16.5" customHeight="1" x14ac:dyDescent="0.3">
      <c r="A646" s="122"/>
      <c r="B646" s="64">
        <v>62</v>
      </c>
      <c r="C646" s="64">
        <v>71</v>
      </c>
      <c r="D646" s="65">
        <v>71.25</v>
      </c>
      <c r="E646" s="64">
        <v>77</v>
      </c>
      <c r="F646" s="65">
        <v>143.5</v>
      </c>
      <c r="G646" s="64">
        <v>194</v>
      </c>
      <c r="H646" s="65">
        <v>186.5</v>
      </c>
      <c r="I646" s="64">
        <v>151</v>
      </c>
      <c r="J646" s="65">
        <v>128</v>
      </c>
      <c r="K646" s="64">
        <v>147</v>
      </c>
      <c r="L646" s="65">
        <v>165</v>
      </c>
      <c r="M646" s="64">
        <v>166</v>
      </c>
      <c r="N646" s="66">
        <v>156.5</v>
      </c>
      <c r="O646" s="67"/>
      <c r="P646" s="68" t="s">
        <v>947</v>
      </c>
      <c r="Q646" s="63"/>
      <c r="R646" s="63"/>
      <c r="S646" s="63"/>
      <c r="T646" s="63"/>
      <c r="U646" s="63"/>
      <c r="V646" s="63"/>
      <c r="W646" s="63"/>
      <c r="X646" s="63"/>
      <c r="Y646" s="63"/>
      <c r="Z646" s="63"/>
      <c r="AA646" s="63"/>
      <c r="AB646" s="63"/>
      <c r="AC646" s="63"/>
      <c r="AD646" s="63"/>
      <c r="AE646" s="63"/>
      <c r="AF646" s="63"/>
      <c r="AG646" s="63"/>
      <c r="AH646" s="63"/>
      <c r="AI646" s="63"/>
      <c r="AJ646" s="63"/>
      <c r="AK646" s="63"/>
      <c r="AL646" s="63"/>
      <c r="AM646" s="63"/>
      <c r="AN646" s="63"/>
      <c r="AO646" s="63"/>
      <c r="AP646" s="63"/>
      <c r="AQ646" s="63"/>
      <c r="AR646" s="63"/>
      <c r="AS646" s="63"/>
      <c r="AT646" s="63"/>
      <c r="AU646" s="63"/>
      <c r="AV646" s="63"/>
      <c r="AW646" s="63"/>
      <c r="AX646" s="63"/>
      <c r="AY646" s="63"/>
      <c r="AZ646" s="63"/>
      <c r="BA646" s="63"/>
      <c r="BB646" s="63"/>
      <c r="BC646" s="63"/>
      <c r="BD646" s="63"/>
      <c r="BE646" s="63"/>
      <c r="BF646" s="63"/>
      <c r="BG646" s="63"/>
      <c r="BH646" s="63"/>
      <c r="BI646" s="63"/>
      <c r="BJ646" s="63"/>
      <c r="BK646" s="63"/>
      <c r="BL646" s="63"/>
      <c r="BM646" s="63"/>
      <c r="BN646" s="63"/>
      <c r="BO646" s="63"/>
      <c r="BP646" s="63"/>
      <c r="BQ646" s="63"/>
      <c r="BR646" s="63"/>
      <c r="BS646" s="63"/>
    </row>
    <row r="647" spans="1:71" ht="16.5" customHeight="1" x14ac:dyDescent="0.3">
      <c r="A647" s="123"/>
      <c r="B647" s="69">
        <v>88.268252923075266</v>
      </c>
      <c r="C647" s="69">
        <v>84.540823927650592</v>
      </c>
      <c r="D647" s="70">
        <v>87.6746257851227</v>
      </c>
      <c r="E647" s="69">
        <v>109.40248466645937</v>
      </c>
      <c r="F647" s="70">
        <v>187.17561647712768</v>
      </c>
      <c r="G647" s="69">
        <v>246.81491243186053</v>
      </c>
      <c r="H647" s="70">
        <v>221.87934750557318</v>
      </c>
      <c r="I647" s="69">
        <v>217.92115612236037</v>
      </c>
      <c r="J647" s="70">
        <v>161.42420355863979</v>
      </c>
      <c r="K647" s="69">
        <v>178.36067836762473</v>
      </c>
      <c r="L647" s="70">
        <v>193.38082655867967</v>
      </c>
      <c r="M647" s="69">
        <v>206.083169504523</v>
      </c>
      <c r="N647" s="71">
        <f>VLOOKUP(Q647,Price!1:1048576,5,FALSE)</f>
        <v>177.5</v>
      </c>
      <c r="O647" s="19"/>
      <c r="P647" s="58" t="s">
        <v>948</v>
      </c>
      <c r="Q647" s="153" t="s">
        <v>15</v>
      </c>
      <c r="R647" s="12"/>
      <c r="S647" s="12"/>
      <c r="T647" s="12"/>
      <c r="U647" s="12"/>
      <c r="V647" s="12"/>
      <c r="W647" s="12"/>
      <c r="X647" s="12"/>
      <c r="Y647" s="12"/>
      <c r="Z647" s="12"/>
      <c r="AA647" s="12"/>
      <c r="AB647" s="12"/>
      <c r="AC647" s="12"/>
      <c r="AD647" s="12"/>
      <c r="AE647" s="12"/>
      <c r="AF647" s="12"/>
      <c r="AG647" s="12"/>
      <c r="AH647" s="12"/>
      <c r="AI647" s="12"/>
      <c r="AJ647" s="12"/>
      <c r="AK647" s="12"/>
      <c r="AL647" s="12"/>
      <c r="AM647" s="12"/>
      <c r="AN647" s="12"/>
      <c r="AO647" s="12"/>
      <c r="AP647" s="12"/>
      <c r="AQ647" s="12"/>
      <c r="AR647" s="12"/>
      <c r="AS647" s="12"/>
      <c r="AT647" s="12"/>
      <c r="AU647" s="12"/>
      <c r="AV647" s="12"/>
      <c r="AW647" s="12"/>
      <c r="AX647" s="12"/>
      <c r="AY647" s="12"/>
      <c r="AZ647" s="12"/>
      <c r="BA647" s="12"/>
      <c r="BB647" s="12"/>
      <c r="BC647" s="12"/>
      <c r="BD647" s="12"/>
      <c r="BE647" s="12"/>
      <c r="BF647" s="12"/>
      <c r="BG647" s="12"/>
      <c r="BH647" s="12"/>
      <c r="BI647" s="12"/>
      <c r="BJ647" s="12"/>
      <c r="BK647" s="12"/>
      <c r="BL647" s="12"/>
      <c r="BM647" s="12"/>
      <c r="BN647" s="12"/>
      <c r="BO647" s="12"/>
      <c r="BP647" s="12"/>
      <c r="BQ647" s="12"/>
      <c r="BR647" s="12"/>
      <c r="BS647" s="12"/>
    </row>
    <row r="648" spans="1:71" ht="16.5" customHeight="1" x14ac:dyDescent="0.3">
      <c r="A648" s="10"/>
      <c r="B648" s="180" t="s">
        <v>1078</v>
      </c>
      <c r="C648" s="172"/>
      <c r="D648" s="172"/>
      <c r="E648" s="172"/>
      <c r="F648" s="172"/>
      <c r="G648" s="172"/>
      <c r="H648" s="172"/>
      <c r="I648" s="172"/>
      <c r="J648" s="172"/>
      <c r="K648" s="172"/>
      <c r="L648" s="172"/>
      <c r="M648" s="172"/>
      <c r="N648" s="173"/>
      <c r="O648" s="27"/>
      <c r="P648" s="109"/>
      <c r="Q648" s="10"/>
      <c r="R648" s="10"/>
      <c r="S648" s="10"/>
      <c r="T648" s="10"/>
      <c r="U648" s="10"/>
      <c r="V648" s="10"/>
      <c r="W648" s="10"/>
      <c r="X648" s="10"/>
      <c r="Y648" s="10"/>
      <c r="Z648" s="10"/>
      <c r="AA648" s="10"/>
      <c r="AB648" s="10"/>
      <c r="AC648" s="10"/>
      <c r="AD648" s="10"/>
      <c r="AE648" s="10"/>
      <c r="AF648" s="10"/>
      <c r="AG648" s="10"/>
      <c r="AH648" s="10"/>
      <c r="AI648" s="10"/>
      <c r="AJ648" s="10"/>
      <c r="AK648" s="10"/>
      <c r="AL648" s="10"/>
      <c r="AM648" s="10"/>
      <c r="AN648" s="10"/>
      <c r="AO648" s="10"/>
      <c r="AP648" s="10"/>
      <c r="AQ648" s="10"/>
      <c r="AR648" s="10"/>
      <c r="AS648" s="10"/>
      <c r="AT648" s="10"/>
      <c r="AU648" s="10"/>
      <c r="AV648" s="10"/>
      <c r="AW648" s="10"/>
      <c r="AX648" s="10"/>
      <c r="AY648" s="10"/>
      <c r="AZ648" s="10"/>
      <c r="BA648" s="10"/>
      <c r="BB648" s="10"/>
      <c r="BC648" s="10"/>
      <c r="BD648" s="10"/>
      <c r="BE648" s="10"/>
      <c r="BF648" s="10"/>
      <c r="BG648" s="10"/>
      <c r="BH648" s="10"/>
      <c r="BI648" s="10"/>
      <c r="BJ648" s="10"/>
      <c r="BK648" s="10"/>
      <c r="BL648" s="10"/>
      <c r="BM648" s="10"/>
      <c r="BN648" s="10"/>
      <c r="BO648" s="10"/>
      <c r="BP648" s="10"/>
      <c r="BQ648" s="10"/>
      <c r="BR648" s="10"/>
      <c r="BS648" s="10"/>
    </row>
    <row r="649" spans="1:71" ht="16.5" customHeight="1" x14ac:dyDescent="0.3">
      <c r="A649" s="10"/>
      <c r="B649" s="54"/>
      <c r="C649" s="124">
        <f t="shared" ref="C649:N649" si="168">365/(C457/((C358+B358)/2))</f>
        <v>20.59799192842107</v>
      </c>
      <c r="D649" s="124">
        <f t="shared" si="168"/>
        <v>18.667279170338535</v>
      </c>
      <c r="E649" s="124">
        <f t="shared" si="168"/>
        <v>18.254491382243888</v>
      </c>
      <c r="F649" s="124">
        <f t="shared" si="168"/>
        <v>19.468936000423348</v>
      </c>
      <c r="G649" s="124">
        <f t="shared" si="168"/>
        <v>29.625492110819852</v>
      </c>
      <c r="H649" s="124">
        <f t="shared" si="168"/>
        <v>38.413664070707533</v>
      </c>
      <c r="I649" s="124">
        <f t="shared" si="168"/>
        <v>38.438437330504605</v>
      </c>
      <c r="J649" s="124">
        <f t="shared" si="168"/>
        <v>36.589799553163083</v>
      </c>
      <c r="K649" s="124">
        <f t="shared" si="168"/>
        <v>36.086870393581741</v>
      </c>
      <c r="L649" s="124">
        <f t="shared" si="168"/>
        <v>39.015798226112715</v>
      </c>
      <c r="M649" s="124">
        <f t="shared" si="168"/>
        <v>39.758229339128349</v>
      </c>
      <c r="N649" s="125">
        <f t="shared" si="168"/>
        <v>43.792423559611358</v>
      </c>
      <c r="O649" s="27"/>
      <c r="P649" s="109" t="s">
        <v>1079</v>
      </c>
      <c r="Q649" s="10"/>
      <c r="R649" s="10"/>
      <c r="S649" s="10"/>
      <c r="T649" s="10"/>
      <c r="U649" s="10"/>
      <c r="V649" s="10"/>
      <c r="W649" s="10"/>
      <c r="X649" s="10"/>
      <c r="Y649" s="10"/>
      <c r="Z649" s="10"/>
      <c r="AA649" s="10"/>
      <c r="AB649" s="10"/>
      <c r="AC649" s="10"/>
      <c r="AD649" s="10"/>
      <c r="AE649" s="10"/>
      <c r="AF649" s="10"/>
      <c r="AG649" s="10"/>
      <c r="AH649" s="10"/>
      <c r="AI649" s="10"/>
      <c r="AJ649" s="10"/>
      <c r="AK649" s="10"/>
      <c r="AL649" s="10"/>
      <c r="AM649" s="10"/>
      <c r="AN649" s="10"/>
      <c r="AO649" s="10"/>
      <c r="AP649" s="10"/>
      <c r="AQ649" s="10"/>
      <c r="AR649" s="10"/>
      <c r="AS649" s="10"/>
      <c r="AT649" s="10"/>
      <c r="AU649" s="10"/>
      <c r="AV649" s="10"/>
      <c r="AW649" s="10"/>
      <c r="AX649" s="10"/>
      <c r="AY649" s="10"/>
      <c r="AZ649" s="10"/>
      <c r="BA649" s="10"/>
      <c r="BB649" s="10"/>
      <c r="BC649" s="10"/>
      <c r="BD649" s="10"/>
      <c r="BE649" s="10"/>
      <c r="BF649" s="10"/>
      <c r="BG649" s="10"/>
      <c r="BH649" s="10"/>
      <c r="BI649" s="10"/>
      <c r="BJ649" s="10"/>
      <c r="BK649" s="10"/>
      <c r="BL649" s="10"/>
      <c r="BM649" s="10"/>
      <c r="BN649" s="10"/>
      <c r="BO649" s="10"/>
      <c r="BP649" s="10"/>
      <c r="BQ649" s="10"/>
      <c r="BR649" s="10"/>
      <c r="BS649" s="10"/>
    </row>
    <row r="650" spans="1:71" ht="16.5" customHeight="1" x14ac:dyDescent="0.3">
      <c r="A650" s="10"/>
      <c r="B650" s="54"/>
      <c r="C650" s="124">
        <f t="shared" ref="C650:N650" si="169">365/(C477/((C364+B364)/2))</f>
        <v>6.1146206736502293</v>
      </c>
      <c r="D650" s="124">
        <f t="shared" si="169"/>
        <v>4.1481922596602869</v>
      </c>
      <c r="E650" s="124">
        <f t="shared" si="169"/>
        <v>4.834981370836072</v>
      </c>
      <c r="F650" s="124">
        <f t="shared" si="169"/>
        <v>5.4630961835208307</v>
      </c>
      <c r="G650" s="124">
        <f t="shared" si="169"/>
        <v>9.6503698156394506</v>
      </c>
      <c r="H650" s="124">
        <f t="shared" si="169"/>
        <v>11.761564538473314</v>
      </c>
      <c r="I650" s="124">
        <f t="shared" si="169"/>
        <v>16.306742368777289</v>
      </c>
      <c r="J650" s="124">
        <f t="shared" si="169"/>
        <v>17.909847354801279</v>
      </c>
      <c r="K650" s="124">
        <f t="shared" si="169"/>
        <v>13.91773245737075</v>
      </c>
      <c r="L650" s="124">
        <f t="shared" si="169"/>
        <v>13.712803045511482</v>
      </c>
      <c r="M650" s="124">
        <f t="shared" si="169"/>
        <v>14.109882589863879</v>
      </c>
      <c r="N650" s="125">
        <f t="shared" si="169"/>
        <v>12.820027064093928</v>
      </c>
      <c r="O650" s="27"/>
      <c r="P650" s="109" t="s">
        <v>1080</v>
      </c>
      <c r="Q650" s="10"/>
      <c r="R650" s="10"/>
      <c r="S650" s="10"/>
      <c r="T650" s="10"/>
      <c r="U650" s="10"/>
      <c r="V650" s="10"/>
      <c r="W650" s="10"/>
      <c r="X650" s="10"/>
      <c r="Y650" s="10"/>
      <c r="Z650" s="10"/>
      <c r="AA650" s="10"/>
      <c r="AB650" s="10"/>
      <c r="AC650" s="10"/>
      <c r="AD650" s="10"/>
      <c r="AE650" s="10"/>
      <c r="AF650" s="10"/>
      <c r="AG650" s="10"/>
      <c r="AH650" s="10"/>
      <c r="AI650" s="10"/>
      <c r="AJ650" s="10"/>
      <c r="AK650" s="10"/>
      <c r="AL650" s="10"/>
      <c r="AM650" s="10"/>
      <c r="AN650" s="10"/>
      <c r="AO650" s="10"/>
      <c r="AP650" s="10"/>
      <c r="AQ650" s="10"/>
      <c r="AR650" s="10"/>
      <c r="AS650" s="10"/>
      <c r="AT650" s="10"/>
      <c r="AU650" s="10"/>
      <c r="AV650" s="10"/>
      <c r="AW650" s="10"/>
      <c r="AX650" s="10"/>
      <c r="AY650" s="10"/>
      <c r="AZ650" s="10"/>
      <c r="BA650" s="10"/>
      <c r="BB650" s="10"/>
      <c r="BC650" s="10"/>
      <c r="BD650" s="10"/>
      <c r="BE650" s="10"/>
      <c r="BF650" s="10"/>
      <c r="BG650" s="10"/>
      <c r="BH650" s="10"/>
      <c r="BI650" s="10"/>
      <c r="BJ650" s="10"/>
      <c r="BK650" s="10"/>
      <c r="BL650" s="10"/>
      <c r="BM650" s="10"/>
      <c r="BN650" s="10"/>
      <c r="BO650" s="10"/>
      <c r="BP650" s="10"/>
      <c r="BQ650" s="10"/>
      <c r="BR650" s="10"/>
      <c r="BS650" s="10"/>
    </row>
    <row r="651" spans="1:71" ht="16.5" customHeight="1" x14ac:dyDescent="0.3">
      <c r="A651" s="10"/>
      <c r="B651" s="54"/>
      <c r="C651" s="124">
        <f t="shared" ref="C651:N651" si="170">365/(C477/((C400+B400)/2))</f>
        <v>19.241502391891395</v>
      </c>
      <c r="D651" s="124">
        <f t="shared" si="170"/>
        <v>15.641708600811214</v>
      </c>
      <c r="E651" s="124">
        <f t="shared" si="170"/>
        <v>15.99418511632652</v>
      </c>
      <c r="F651" s="124">
        <f t="shared" si="170"/>
        <v>39.784873251285227</v>
      </c>
      <c r="G651" s="124">
        <f t="shared" si="170"/>
        <v>81.043291961909858</v>
      </c>
      <c r="H651" s="124">
        <f t="shared" si="170"/>
        <v>96.868840498195738</v>
      </c>
      <c r="I651" s="124">
        <f t="shared" si="170"/>
        <v>109.39496832419385</v>
      </c>
      <c r="J651" s="124">
        <f t="shared" si="170"/>
        <v>136.4322954169989</v>
      </c>
      <c r="K651" s="124">
        <f t="shared" si="170"/>
        <v>131.41331172784334</v>
      </c>
      <c r="L651" s="124">
        <f t="shared" si="170"/>
        <v>123.16633004348296</v>
      </c>
      <c r="M651" s="124">
        <f t="shared" si="170"/>
        <v>128.93552823601112</v>
      </c>
      <c r="N651" s="125">
        <f t="shared" si="170"/>
        <v>140.37144176664748</v>
      </c>
      <c r="O651" s="27"/>
      <c r="P651" s="109" t="s">
        <v>1081</v>
      </c>
      <c r="Q651" s="10"/>
      <c r="R651" s="10"/>
      <c r="S651" s="10"/>
      <c r="T651" s="10"/>
      <c r="U651" s="10"/>
      <c r="V651" s="10"/>
      <c r="W651" s="10"/>
      <c r="X651" s="10"/>
      <c r="Y651" s="10"/>
      <c r="Z651" s="10"/>
      <c r="AA651" s="10"/>
      <c r="AB651" s="10"/>
      <c r="AC651" s="10"/>
      <c r="AD651" s="10"/>
      <c r="AE651" s="10"/>
      <c r="AF651" s="10"/>
      <c r="AG651" s="10"/>
      <c r="AH651" s="10"/>
      <c r="AI651" s="10"/>
      <c r="AJ651" s="10"/>
      <c r="AK651" s="10"/>
      <c r="AL651" s="10"/>
      <c r="AM651" s="10"/>
      <c r="AN651" s="10"/>
      <c r="AO651" s="10"/>
      <c r="AP651" s="10"/>
      <c r="AQ651" s="10"/>
      <c r="AR651" s="10"/>
      <c r="AS651" s="10"/>
      <c r="AT651" s="10"/>
      <c r="AU651" s="10"/>
      <c r="AV651" s="10"/>
      <c r="AW651" s="10"/>
      <c r="AX651" s="10"/>
      <c r="AY651" s="10"/>
      <c r="AZ651" s="10"/>
      <c r="BA651" s="10"/>
      <c r="BB651" s="10"/>
      <c r="BC651" s="10"/>
      <c r="BD651" s="10"/>
      <c r="BE651" s="10"/>
      <c r="BF651" s="10"/>
      <c r="BG651" s="10"/>
      <c r="BH651" s="10"/>
      <c r="BI651" s="10"/>
      <c r="BJ651" s="10"/>
      <c r="BK651" s="10"/>
      <c r="BL651" s="10"/>
      <c r="BM651" s="10"/>
      <c r="BN651" s="10"/>
      <c r="BO651" s="10"/>
      <c r="BP651" s="10"/>
      <c r="BQ651" s="10"/>
      <c r="BR651" s="10"/>
      <c r="BS651" s="10"/>
    </row>
    <row r="652" spans="1:71" ht="16.5" customHeight="1" x14ac:dyDescent="0.3">
      <c r="A652" s="10"/>
      <c r="B652" s="126"/>
      <c r="C652" s="127">
        <f t="shared" ref="C652:N652" si="171">C650+C649-C651</f>
        <v>7.471110210179905</v>
      </c>
      <c r="D652" s="127">
        <f t="shared" si="171"/>
        <v>7.1737628291876092</v>
      </c>
      <c r="E652" s="127">
        <f t="shared" si="171"/>
        <v>7.0952876367534401</v>
      </c>
      <c r="F652" s="127">
        <f t="shared" si="171"/>
        <v>-14.852841067341046</v>
      </c>
      <c r="G652" s="127">
        <f t="shared" si="171"/>
        <v>-41.767430035450559</v>
      </c>
      <c r="H652" s="127">
        <f t="shared" si="171"/>
        <v>-46.693611889014889</v>
      </c>
      <c r="I652" s="127">
        <f t="shared" si="171"/>
        <v>-54.649788624911963</v>
      </c>
      <c r="J652" s="127">
        <f t="shared" si="171"/>
        <v>-81.932648509034536</v>
      </c>
      <c r="K652" s="127">
        <f t="shared" si="171"/>
        <v>-81.408708876890842</v>
      </c>
      <c r="L652" s="127">
        <f t="shared" si="171"/>
        <v>-70.437728771858758</v>
      </c>
      <c r="M652" s="127">
        <f t="shared" si="171"/>
        <v>-75.067416307018902</v>
      </c>
      <c r="N652" s="128">
        <f t="shared" si="171"/>
        <v>-83.758991142942193</v>
      </c>
      <c r="O652" s="27"/>
      <c r="P652" s="109" t="s">
        <v>1082</v>
      </c>
      <c r="Q652" s="10"/>
      <c r="R652" s="10"/>
      <c r="S652" s="10"/>
      <c r="T652" s="10"/>
      <c r="U652" s="10"/>
      <c r="V652" s="10"/>
      <c r="W652" s="10"/>
      <c r="X652" s="10"/>
      <c r="Y652" s="10"/>
      <c r="Z652" s="10"/>
      <c r="AA652" s="10"/>
      <c r="AB652" s="10"/>
      <c r="AC652" s="10"/>
      <c r="AD652" s="10"/>
      <c r="AE652" s="10"/>
      <c r="AF652" s="10"/>
      <c r="AG652" s="10"/>
      <c r="AH652" s="10"/>
      <c r="AI652" s="10"/>
      <c r="AJ652" s="10"/>
      <c r="AK652" s="10"/>
      <c r="AL652" s="10"/>
      <c r="AM652" s="10"/>
      <c r="AN652" s="10"/>
      <c r="AO652" s="10"/>
      <c r="AP652" s="10"/>
      <c r="AQ652" s="10"/>
      <c r="AR652" s="10"/>
      <c r="AS652" s="10"/>
      <c r="AT652" s="10"/>
      <c r="AU652" s="10"/>
      <c r="AV652" s="10"/>
      <c r="AW652" s="10"/>
      <c r="AX652" s="10"/>
      <c r="AY652" s="10"/>
      <c r="AZ652" s="10"/>
      <c r="BA652" s="10"/>
      <c r="BB652" s="10"/>
      <c r="BC652" s="10"/>
      <c r="BD652" s="10"/>
      <c r="BE652" s="10"/>
      <c r="BF652" s="10"/>
      <c r="BG652" s="10"/>
      <c r="BH652" s="10"/>
      <c r="BI652" s="10"/>
      <c r="BJ652" s="10"/>
      <c r="BK652" s="10"/>
      <c r="BL652" s="10"/>
      <c r="BM652" s="10"/>
      <c r="BN652" s="10"/>
      <c r="BO652" s="10"/>
      <c r="BP652" s="10"/>
      <c r="BQ652" s="10"/>
      <c r="BR652" s="10"/>
      <c r="BS652" s="10"/>
    </row>
    <row r="653" spans="1:71" ht="16.5" customHeight="1" x14ac:dyDescent="0.3">
      <c r="A653" s="10"/>
      <c r="B653" s="157" t="s">
        <v>949</v>
      </c>
      <c r="C653" s="158"/>
      <c r="D653" s="158"/>
      <c r="E653" s="158"/>
      <c r="F653" s="158"/>
      <c r="G653" s="158"/>
      <c r="H653" s="158"/>
      <c r="I653" s="158"/>
      <c r="J653" s="158"/>
      <c r="K653" s="158"/>
      <c r="L653" s="158"/>
      <c r="M653" s="158"/>
      <c r="N653" s="159"/>
      <c r="O653" s="41"/>
      <c r="P653" s="42"/>
      <c r="Q653" s="10"/>
      <c r="R653" s="10"/>
      <c r="S653" s="10"/>
      <c r="T653" s="10"/>
      <c r="U653" s="10"/>
      <c r="V653" s="10"/>
      <c r="W653" s="10"/>
      <c r="X653" s="10"/>
      <c r="Y653" s="10"/>
      <c r="Z653" s="10"/>
      <c r="AA653" s="10"/>
      <c r="AB653" s="10"/>
      <c r="AC653" s="10"/>
      <c r="AD653" s="10"/>
      <c r="AE653" s="10"/>
      <c r="AF653" s="10"/>
      <c r="AG653" s="10"/>
      <c r="AH653" s="10"/>
      <c r="AI653" s="10"/>
      <c r="AJ653" s="10"/>
      <c r="AK653" s="10"/>
      <c r="AL653" s="10"/>
      <c r="AM653" s="10"/>
      <c r="AN653" s="10"/>
      <c r="AO653" s="10"/>
      <c r="AP653" s="10"/>
      <c r="AQ653" s="10"/>
      <c r="AR653" s="10"/>
      <c r="AS653" s="10"/>
      <c r="AT653" s="10"/>
      <c r="AU653" s="10"/>
      <c r="AV653" s="10"/>
      <c r="AW653" s="10"/>
      <c r="AX653" s="10"/>
      <c r="AY653" s="10"/>
      <c r="AZ653" s="10"/>
      <c r="BA653" s="10"/>
      <c r="BB653" s="10"/>
      <c r="BC653" s="10"/>
      <c r="BD653" s="10"/>
      <c r="BE653" s="10"/>
      <c r="BF653" s="10"/>
      <c r="BG653" s="10"/>
      <c r="BH653" s="10"/>
      <c r="BI653" s="10"/>
      <c r="BJ653" s="10"/>
      <c r="BK653" s="10"/>
      <c r="BL653" s="10"/>
      <c r="BM653" s="10"/>
      <c r="BN653" s="10"/>
      <c r="BO653" s="10"/>
      <c r="BP653" s="10"/>
      <c r="BQ653" s="10"/>
      <c r="BR653" s="10"/>
      <c r="BS653" s="10"/>
    </row>
    <row r="654" spans="1:71" ht="16.5" customHeight="1" x14ac:dyDescent="0.3">
      <c r="A654" s="10"/>
      <c r="B654" s="72"/>
      <c r="C654" s="73">
        <f t="shared" ref="C654:N654" si="172">+C642/C636/100</f>
        <v>3.7420540937809634</v>
      </c>
      <c r="D654" s="72">
        <f t="shared" si="172"/>
        <v>0.61968210268190604</v>
      </c>
      <c r="E654" s="73">
        <f t="shared" si="172"/>
        <v>1.8012584624943684</v>
      </c>
      <c r="F654" s="72">
        <f t="shared" si="172"/>
        <v>0.27988840127960457</v>
      </c>
      <c r="G654" s="73">
        <f t="shared" si="172"/>
        <v>5.0742380073229949</v>
      </c>
      <c r="H654" s="72">
        <f t="shared" si="172"/>
        <v>-27.563771010808519</v>
      </c>
      <c r="I654" s="73">
        <f t="shared" si="172"/>
        <v>1.9119199782315621</v>
      </c>
      <c r="J654" s="72">
        <f t="shared" si="172"/>
        <v>-0.7221739171479854</v>
      </c>
      <c r="K654" s="73">
        <f t="shared" si="172"/>
        <v>-9.1773772436075021</v>
      </c>
      <c r="L654" s="72">
        <f t="shared" si="172"/>
        <v>-14.74647383960084</v>
      </c>
      <c r="M654" s="73">
        <f t="shared" si="172"/>
        <v>3.8688162660674901</v>
      </c>
      <c r="N654" s="74">
        <f t="shared" si="172"/>
        <v>-1.463161230026869</v>
      </c>
      <c r="O654" s="41"/>
      <c r="P654" s="42" t="s">
        <v>950</v>
      </c>
      <c r="Q654" s="10"/>
      <c r="R654" s="10"/>
      <c r="S654" s="10"/>
      <c r="T654" s="10"/>
      <c r="U654" s="10"/>
      <c r="V654" s="10"/>
      <c r="W654" s="10"/>
      <c r="X654" s="10"/>
      <c r="Y654" s="10"/>
      <c r="Z654" s="10"/>
      <c r="AA654" s="10"/>
      <c r="AB654" s="10"/>
      <c r="AC654" s="10"/>
      <c r="AD654" s="10"/>
      <c r="AE654" s="10"/>
      <c r="AF654" s="10"/>
      <c r="AG654" s="10"/>
      <c r="AH654" s="10"/>
      <c r="AI654" s="10"/>
      <c r="AJ654" s="10"/>
      <c r="AK654" s="10"/>
      <c r="AL654" s="10"/>
      <c r="AM654" s="10"/>
      <c r="AN654" s="10"/>
      <c r="AO654" s="10"/>
      <c r="AP654" s="10"/>
      <c r="AQ654" s="10"/>
      <c r="AR654" s="10"/>
      <c r="AS654" s="10"/>
      <c r="AT654" s="10"/>
      <c r="AU654" s="10"/>
      <c r="AV654" s="10"/>
      <c r="AW654" s="10"/>
      <c r="AX654" s="10"/>
      <c r="AY654" s="10"/>
      <c r="AZ654" s="10"/>
      <c r="BA654" s="10"/>
      <c r="BB654" s="10"/>
      <c r="BC654" s="10"/>
      <c r="BD654" s="10"/>
      <c r="BE654" s="10"/>
      <c r="BF654" s="10"/>
      <c r="BG654" s="10"/>
      <c r="BH654" s="10"/>
      <c r="BI654" s="10"/>
      <c r="BJ654" s="10"/>
      <c r="BK654" s="10"/>
      <c r="BL654" s="10"/>
      <c r="BM654" s="10"/>
      <c r="BN654" s="10"/>
      <c r="BO654" s="10"/>
      <c r="BP654" s="10"/>
      <c r="BQ654" s="10"/>
      <c r="BR654" s="10"/>
      <c r="BS654" s="10"/>
    </row>
    <row r="655" spans="1:71" ht="16.5" customHeight="1" x14ac:dyDescent="0.3">
      <c r="A655" s="10"/>
      <c r="B655" s="75"/>
      <c r="C655" s="10"/>
      <c r="D655" s="75"/>
      <c r="E655" s="10"/>
      <c r="F655" s="75"/>
      <c r="G655" s="10"/>
      <c r="H655" s="75"/>
      <c r="I655" s="76"/>
      <c r="J655" s="77"/>
      <c r="K655" s="76"/>
      <c r="L655" s="77"/>
      <c r="M655" s="76"/>
      <c r="N655" s="78">
        <v>63.5</v>
      </c>
      <c r="O655" s="44"/>
      <c r="P655" s="45" t="s">
        <v>951</v>
      </c>
      <c r="Q655" s="10"/>
      <c r="R655" s="10"/>
      <c r="S655" s="10"/>
      <c r="T655" s="10"/>
      <c r="U655" s="10"/>
      <c r="V655" s="10"/>
      <c r="W655" s="10"/>
      <c r="X655" s="10"/>
      <c r="Y655" s="10"/>
      <c r="Z655" s="10"/>
      <c r="AA655" s="10"/>
      <c r="AB655" s="10"/>
      <c r="AC655" s="10"/>
      <c r="AD655" s="10"/>
      <c r="AE655" s="10"/>
      <c r="AF655" s="10"/>
      <c r="AG655" s="10"/>
      <c r="AH655" s="10"/>
      <c r="AI655" s="10"/>
      <c r="AJ655" s="10"/>
      <c r="AK655" s="10"/>
      <c r="AL655" s="10"/>
      <c r="AM655" s="10"/>
      <c r="AN655" s="10"/>
      <c r="AO655" s="10"/>
      <c r="AP655" s="10"/>
      <c r="AQ655" s="10"/>
      <c r="AR655" s="10"/>
      <c r="AS655" s="10"/>
      <c r="AT655" s="10"/>
      <c r="AU655" s="10"/>
      <c r="AV655" s="10"/>
      <c r="AW655" s="10"/>
      <c r="AX655" s="10"/>
      <c r="AY655" s="10"/>
      <c r="AZ655" s="10"/>
      <c r="BA655" s="10"/>
      <c r="BB655" s="10"/>
      <c r="BC655" s="10"/>
      <c r="BD655" s="10"/>
      <c r="BE655" s="10"/>
      <c r="BF655" s="10"/>
      <c r="BG655" s="10"/>
      <c r="BH655" s="10"/>
      <c r="BI655" s="10"/>
      <c r="BJ655" s="10"/>
      <c r="BK655" s="10"/>
      <c r="BL655" s="10"/>
      <c r="BM655" s="10"/>
      <c r="BN655" s="10"/>
      <c r="BO655" s="10"/>
      <c r="BP655" s="10"/>
      <c r="BQ655" s="10"/>
      <c r="BR655" s="10"/>
      <c r="BS655" s="10"/>
    </row>
    <row r="656" spans="1:71" ht="16.5" customHeight="1" x14ac:dyDescent="0.3">
      <c r="A656" s="10"/>
      <c r="B656" s="79">
        <f t="shared" ref="B656:N659" si="173">($O641-B641)/$O641</f>
        <v>0.62973436272952765</v>
      </c>
      <c r="C656" s="80">
        <f t="shared" si="173"/>
        <v>0.63887367575591214</v>
      </c>
      <c r="D656" s="79">
        <f t="shared" si="173"/>
        <v>0.34867038588511545</v>
      </c>
      <c r="E656" s="80">
        <f t="shared" si="173"/>
        <v>0.14744827880428923</v>
      </c>
      <c r="F656" s="79">
        <f t="shared" si="173"/>
        <v>-0.32069431167752099</v>
      </c>
      <c r="G656" s="80">
        <f t="shared" si="173"/>
        <v>-0.65033474352007969</v>
      </c>
      <c r="H656" s="79">
        <f t="shared" si="173"/>
        <v>-0.45179516566192462</v>
      </c>
      <c r="I656" s="80">
        <f t="shared" si="173"/>
        <v>-0.37797150277570057</v>
      </c>
      <c r="J656" s="79">
        <f t="shared" si="173"/>
        <v>-0.15997912452268553</v>
      </c>
      <c r="K656" s="80">
        <f t="shared" si="173"/>
        <v>-8.4249429835965853E-2</v>
      </c>
      <c r="L656" s="79">
        <f t="shared" si="173"/>
        <v>-2.8396202510530408E-2</v>
      </c>
      <c r="M656" s="80">
        <f t="shared" si="173"/>
        <v>8.9886460219759157E-2</v>
      </c>
      <c r="N656" s="81">
        <f t="shared" si="173"/>
        <v>0.20734624934563972</v>
      </c>
      <c r="O656" s="19"/>
      <c r="P656" s="82" t="s">
        <v>952</v>
      </c>
      <c r="Q656" s="10"/>
      <c r="R656" s="10"/>
      <c r="S656" s="10"/>
      <c r="T656" s="10"/>
      <c r="U656" s="10"/>
      <c r="V656" s="10"/>
      <c r="W656" s="10"/>
      <c r="X656" s="10"/>
      <c r="Y656" s="10"/>
      <c r="Z656" s="10"/>
      <c r="AA656" s="10"/>
      <c r="AB656" s="10"/>
      <c r="AC656" s="10"/>
      <c r="AD656" s="10"/>
      <c r="AE656" s="10"/>
      <c r="AF656" s="10"/>
      <c r="AG656" s="10"/>
      <c r="AH656" s="10"/>
      <c r="AI656" s="10"/>
      <c r="AJ656" s="10"/>
      <c r="AK656" s="10"/>
      <c r="AL656" s="10"/>
      <c r="AM656" s="10"/>
      <c r="AN656" s="10"/>
      <c r="AO656" s="10"/>
      <c r="AP656" s="10"/>
      <c r="AQ656" s="10"/>
      <c r="AR656" s="10"/>
      <c r="AS656" s="10"/>
      <c r="AT656" s="10"/>
      <c r="AU656" s="10"/>
      <c r="AV656" s="10"/>
      <c r="AW656" s="10"/>
      <c r="AX656" s="10"/>
      <c r="AY656" s="10"/>
      <c r="AZ656" s="10"/>
      <c r="BA656" s="10"/>
      <c r="BB656" s="10"/>
      <c r="BC656" s="10"/>
      <c r="BD656" s="10"/>
      <c r="BE656" s="10"/>
      <c r="BF656" s="10"/>
      <c r="BG656" s="10"/>
      <c r="BH656" s="10"/>
      <c r="BI656" s="10"/>
      <c r="BJ656" s="10"/>
      <c r="BK656" s="10"/>
      <c r="BL656" s="10"/>
      <c r="BM656" s="10"/>
      <c r="BN656" s="10"/>
      <c r="BO656" s="10"/>
      <c r="BP656" s="10"/>
      <c r="BQ656" s="10"/>
      <c r="BR656" s="10"/>
      <c r="BS656" s="10"/>
    </row>
    <row r="657" spans="1:71" ht="16.5" customHeight="1" x14ac:dyDescent="0.3">
      <c r="A657" s="10"/>
      <c r="B657" s="79">
        <f t="shared" si="173"/>
        <v>6.4236252101986802E-2</v>
      </c>
      <c r="C657" s="80">
        <f t="shared" si="173"/>
        <v>0.13771628150335385</v>
      </c>
      <c r="D657" s="79">
        <f t="shared" si="173"/>
        <v>0.25773181266715961</v>
      </c>
      <c r="E657" s="80">
        <f t="shared" si="173"/>
        <v>0.14341072479949257</v>
      </c>
      <c r="F657" s="79">
        <f t="shared" si="173"/>
        <v>6.6579419997792447E-2</v>
      </c>
      <c r="G657" s="80">
        <f t="shared" si="173"/>
        <v>-0.1836387447386934</v>
      </c>
      <c r="H657" s="79">
        <f t="shared" si="173"/>
        <v>-7.1172011060613341E-2</v>
      </c>
      <c r="I657" s="80">
        <f t="shared" si="173"/>
        <v>3.1754152942560412E-2</v>
      </c>
      <c r="J657" s="79">
        <f t="shared" si="173"/>
        <v>8.4309625046415315E-2</v>
      </c>
      <c r="K657" s="80">
        <f t="shared" si="173"/>
        <v>-3.1584591292173371E-2</v>
      </c>
      <c r="L657" s="79">
        <f t="shared" si="173"/>
        <v>-0.13334569254527351</v>
      </c>
      <c r="M657" s="80">
        <f t="shared" si="173"/>
        <v>-0.14941766569043299</v>
      </c>
      <c r="N657" s="81">
        <f t="shared" si="173"/>
        <v>-0.14248649580310815</v>
      </c>
      <c r="O657" s="19"/>
      <c r="P657" s="82" t="s">
        <v>953</v>
      </c>
      <c r="Q657" s="10"/>
      <c r="R657" s="10"/>
      <c r="S657" s="10"/>
      <c r="T657" s="10"/>
      <c r="U657" s="10"/>
      <c r="V657" s="10"/>
      <c r="W657" s="10"/>
      <c r="X657" s="10"/>
      <c r="Y657" s="10"/>
      <c r="Z657" s="10"/>
      <c r="AA657" s="10"/>
      <c r="AB657" s="10"/>
      <c r="AC657" s="10"/>
      <c r="AD657" s="10"/>
      <c r="AE657" s="10"/>
      <c r="AF657" s="10"/>
      <c r="AG657" s="10"/>
      <c r="AH657" s="10"/>
      <c r="AI657" s="10"/>
      <c r="AJ657" s="10"/>
      <c r="AK657" s="10"/>
      <c r="AL657" s="10"/>
      <c r="AM657" s="10"/>
      <c r="AN657" s="10"/>
      <c r="AO657" s="10"/>
      <c r="AP657" s="10"/>
      <c r="AQ657" s="10"/>
      <c r="AR657" s="10"/>
      <c r="AS657" s="10"/>
      <c r="AT657" s="10"/>
      <c r="AU657" s="10"/>
      <c r="AV657" s="10"/>
      <c r="AW657" s="10"/>
      <c r="AX657" s="10"/>
      <c r="AY657" s="10"/>
      <c r="AZ657" s="10"/>
      <c r="BA657" s="10"/>
      <c r="BB657" s="10"/>
      <c r="BC657" s="10"/>
      <c r="BD657" s="10"/>
      <c r="BE657" s="10"/>
      <c r="BF657" s="10"/>
      <c r="BG657" s="10"/>
      <c r="BH657" s="10"/>
      <c r="BI657" s="10"/>
      <c r="BJ657" s="10"/>
      <c r="BK657" s="10"/>
      <c r="BL657" s="10"/>
      <c r="BM657" s="10"/>
      <c r="BN657" s="10"/>
      <c r="BO657" s="10"/>
      <c r="BP657" s="10"/>
      <c r="BQ657" s="10"/>
      <c r="BR657" s="10"/>
      <c r="BS657" s="10"/>
    </row>
    <row r="658" spans="1:71" ht="16.5" customHeight="1" x14ac:dyDescent="0.3">
      <c r="A658" s="10"/>
      <c r="B658" s="79">
        <f t="shared" si="173"/>
        <v>0.25253732219856873</v>
      </c>
      <c r="C658" s="80">
        <f t="shared" si="173"/>
        <v>0.32056402303214498</v>
      </c>
      <c r="D658" s="79">
        <f t="shared" si="173"/>
        <v>0.33733504101306616</v>
      </c>
      <c r="E658" s="80">
        <f t="shared" si="173"/>
        <v>0.29733367356955037</v>
      </c>
      <c r="F658" s="79">
        <f t="shared" si="173"/>
        <v>-7.107692281021892E-2</v>
      </c>
      <c r="G658" s="80">
        <f t="shared" si="173"/>
        <v>-0.4025399705784759</v>
      </c>
      <c r="H658" s="79">
        <f t="shared" si="173"/>
        <v>-0.23474819910017336</v>
      </c>
      <c r="I658" s="80">
        <f t="shared" si="173"/>
        <v>-0.17823011117406407</v>
      </c>
      <c r="J658" s="79">
        <f t="shared" si="173"/>
        <v>-0.12276312311604146</v>
      </c>
      <c r="K658" s="80">
        <f t="shared" si="173"/>
        <v>-8.1701065854340116E-2</v>
      </c>
      <c r="L658" s="79">
        <f t="shared" si="173"/>
        <v>-0.19159109359182491</v>
      </c>
      <c r="M658" s="80">
        <f t="shared" si="173"/>
        <v>-7.4261854945030209E-2</v>
      </c>
      <c r="N658" s="81">
        <f t="shared" si="173"/>
        <v>8.393735179143022E-2</v>
      </c>
      <c r="O658" s="19"/>
      <c r="P658" s="82" t="s">
        <v>954</v>
      </c>
      <c r="Q658" s="10"/>
      <c r="R658" s="10"/>
      <c r="S658" s="10"/>
      <c r="T658" s="10"/>
      <c r="U658" s="10"/>
      <c r="V658" s="10"/>
      <c r="W658" s="10"/>
      <c r="X658" s="10"/>
      <c r="Y658" s="10"/>
      <c r="Z658" s="10"/>
      <c r="AA658" s="10"/>
      <c r="AB658" s="10"/>
      <c r="AC658" s="10"/>
      <c r="AD658" s="10"/>
      <c r="AE658" s="10"/>
      <c r="AF658" s="10"/>
      <c r="AG658" s="10"/>
      <c r="AH658" s="10"/>
      <c r="AI658" s="10"/>
      <c r="AJ658" s="10"/>
      <c r="AK658" s="10"/>
      <c r="AL658" s="10"/>
      <c r="AM658" s="10"/>
      <c r="AN658" s="10"/>
      <c r="AO658" s="10"/>
      <c r="AP658" s="10"/>
      <c r="AQ658" s="10"/>
      <c r="AR658" s="10"/>
      <c r="AS658" s="10"/>
      <c r="AT658" s="10"/>
      <c r="AU658" s="10"/>
      <c r="AV658" s="10"/>
      <c r="AW658" s="10"/>
      <c r="AX658" s="10"/>
      <c r="AY658" s="10"/>
      <c r="AZ658" s="10"/>
      <c r="BA658" s="10"/>
      <c r="BB658" s="10"/>
      <c r="BC658" s="10"/>
      <c r="BD658" s="10"/>
      <c r="BE658" s="10"/>
      <c r="BF658" s="10"/>
      <c r="BG658" s="10"/>
      <c r="BH658" s="10"/>
      <c r="BI658" s="10"/>
      <c r="BJ658" s="10"/>
      <c r="BK658" s="10"/>
      <c r="BL658" s="10"/>
      <c r="BM658" s="10"/>
      <c r="BN658" s="10"/>
      <c r="BO658" s="10"/>
      <c r="BP658" s="10"/>
      <c r="BQ658" s="10"/>
      <c r="BR658" s="10"/>
      <c r="BS658" s="10"/>
    </row>
    <row r="659" spans="1:71" ht="16.5" customHeight="1" x14ac:dyDescent="0.3">
      <c r="A659" s="10"/>
      <c r="B659" s="79">
        <f t="shared" si="173"/>
        <v>0.28271100977742486</v>
      </c>
      <c r="C659" s="80">
        <f t="shared" si="173"/>
        <v>0.25707862618770361</v>
      </c>
      <c r="D659" s="79">
        <f t="shared" si="173"/>
        <v>0.29066004054604633</v>
      </c>
      <c r="E659" s="80">
        <f t="shared" si="173"/>
        <v>0.22098059189101366</v>
      </c>
      <c r="F659" s="79">
        <f t="shared" si="173"/>
        <v>-0.19036277114597966</v>
      </c>
      <c r="G659" s="80">
        <f t="shared" si="173"/>
        <v>-0.5561240836833049</v>
      </c>
      <c r="H659" s="79">
        <f t="shared" si="173"/>
        <v>-0.33773061536863419</v>
      </c>
      <c r="I659" s="80">
        <f t="shared" si="173"/>
        <v>-0.26354265501858348</v>
      </c>
      <c r="J659" s="79">
        <f t="shared" si="173"/>
        <v>4.4802544646678974E-2</v>
      </c>
      <c r="K659" s="80">
        <f t="shared" si="173"/>
        <v>-1.8130552083923678E-2</v>
      </c>
      <c r="L659" s="79">
        <f t="shared" si="173"/>
        <v>-2.5012096685498343E-2</v>
      </c>
      <c r="M659" s="80">
        <f t="shared" si="173"/>
        <v>-2.568782133623199E-2</v>
      </c>
      <c r="N659" s="81">
        <f t="shared" si="173"/>
        <v>5.4893739136035395E-2</v>
      </c>
      <c r="O659" s="19"/>
      <c r="P659" s="82" t="s">
        <v>955</v>
      </c>
      <c r="Q659" s="10"/>
      <c r="R659" s="10"/>
      <c r="S659" s="10"/>
      <c r="T659" s="10"/>
      <c r="U659" s="10"/>
      <c r="V659" s="10"/>
      <c r="W659" s="10"/>
      <c r="X659" s="10"/>
      <c r="Y659" s="10"/>
      <c r="Z659" s="10"/>
      <c r="AA659" s="10"/>
      <c r="AB659" s="10"/>
      <c r="AC659" s="10"/>
      <c r="AD659" s="10"/>
      <c r="AE659" s="10"/>
      <c r="AF659" s="10"/>
      <c r="AG659" s="10"/>
      <c r="AH659" s="10"/>
      <c r="AI659" s="10"/>
      <c r="AJ659" s="10"/>
      <c r="AK659" s="10"/>
      <c r="AL659" s="10"/>
      <c r="AM659" s="10"/>
      <c r="AN659" s="10"/>
      <c r="AO659" s="10"/>
      <c r="AP659" s="10"/>
      <c r="AQ659" s="10"/>
      <c r="AR659" s="10"/>
      <c r="AS659" s="10"/>
      <c r="AT659" s="10"/>
      <c r="AU659" s="10"/>
      <c r="AV659" s="10"/>
      <c r="AW659" s="10"/>
      <c r="AX659" s="10"/>
      <c r="AY659" s="10"/>
      <c r="AZ659" s="10"/>
      <c r="BA659" s="10"/>
      <c r="BB659" s="10"/>
      <c r="BC659" s="10"/>
      <c r="BD659" s="10"/>
      <c r="BE659" s="10"/>
      <c r="BF659" s="10"/>
      <c r="BG659" s="10"/>
      <c r="BH659" s="10"/>
      <c r="BI659" s="10"/>
      <c r="BJ659" s="10"/>
      <c r="BK659" s="10"/>
      <c r="BL659" s="10"/>
      <c r="BM659" s="10"/>
      <c r="BN659" s="10"/>
      <c r="BO659" s="10"/>
      <c r="BP659" s="10"/>
      <c r="BQ659" s="10"/>
      <c r="BR659" s="10"/>
      <c r="BS659" s="10"/>
    </row>
    <row r="660" spans="1:71" ht="16.5" customHeight="1" x14ac:dyDescent="0.3">
      <c r="A660" s="10"/>
      <c r="B660" s="75"/>
      <c r="C660" s="10"/>
      <c r="D660" s="75"/>
      <c r="E660" s="10"/>
      <c r="F660" s="75"/>
      <c r="G660" s="10"/>
      <c r="H660" s="75"/>
      <c r="I660" s="51"/>
      <c r="J660" s="50"/>
      <c r="K660" s="51"/>
      <c r="L660" s="50"/>
      <c r="M660" s="51"/>
      <c r="N660" s="52">
        <f>N655/N647-1</f>
        <v>-0.6422535211267606</v>
      </c>
      <c r="O660" s="41"/>
      <c r="P660" s="53" t="s">
        <v>956</v>
      </c>
      <c r="Q660" s="10"/>
      <c r="R660" s="10"/>
      <c r="S660" s="10"/>
      <c r="T660" s="10"/>
      <c r="U660" s="10"/>
      <c r="V660" s="10"/>
      <c r="W660" s="10"/>
      <c r="X660" s="10"/>
      <c r="Y660" s="10"/>
      <c r="Z660" s="10"/>
      <c r="AA660" s="10"/>
      <c r="AB660" s="10"/>
      <c r="AC660" s="10"/>
      <c r="AD660" s="10"/>
      <c r="AE660" s="10"/>
      <c r="AF660" s="10"/>
      <c r="AG660" s="10"/>
      <c r="AH660" s="10"/>
      <c r="AI660" s="10"/>
      <c r="AJ660" s="10"/>
      <c r="AK660" s="10"/>
      <c r="AL660" s="10"/>
      <c r="AM660" s="10"/>
      <c r="AN660" s="10"/>
      <c r="AO660" s="10"/>
      <c r="AP660" s="10"/>
      <c r="AQ660" s="10"/>
      <c r="AR660" s="10"/>
      <c r="AS660" s="10"/>
      <c r="AT660" s="10"/>
      <c r="AU660" s="10"/>
      <c r="AV660" s="10"/>
      <c r="AW660" s="10"/>
      <c r="AX660" s="10"/>
      <c r="AY660" s="10"/>
      <c r="AZ660" s="10"/>
      <c r="BA660" s="10"/>
      <c r="BB660" s="10"/>
      <c r="BC660" s="10"/>
      <c r="BD660" s="10"/>
      <c r="BE660" s="10"/>
      <c r="BF660" s="10"/>
      <c r="BG660" s="10"/>
      <c r="BH660" s="10"/>
      <c r="BI660" s="10"/>
      <c r="BJ660" s="10"/>
      <c r="BK660" s="10"/>
      <c r="BL660" s="10"/>
      <c r="BM660" s="10"/>
      <c r="BN660" s="10"/>
      <c r="BO660" s="10"/>
      <c r="BP660" s="10"/>
      <c r="BQ660" s="10"/>
      <c r="BR660" s="10"/>
      <c r="BS660" s="10"/>
    </row>
    <row r="661" spans="1:71" ht="16.5" customHeight="1" x14ac:dyDescent="0.3">
      <c r="A661" s="10"/>
      <c r="B661" s="83">
        <f t="shared" ref="B661:N661" si="174">AVERAGE(B656:B660)</f>
        <v>0.30730473670187702</v>
      </c>
      <c r="C661" s="84">
        <f t="shared" si="174"/>
        <v>0.33855815161977865</v>
      </c>
      <c r="D661" s="83">
        <f t="shared" si="174"/>
        <v>0.30859932002784685</v>
      </c>
      <c r="E661" s="84">
        <f t="shared" si="174"/>
        <v>0.20229331726608646</v>
      </c>
      <c r="F661" s="83">
        <f t="shared" si="174"/>
        <v>-0.12888864640898179</v>
      </c>
      <c r="G661" s="84">
        <f t="shared" si="174"/>
        <v>-0.44815938563013846</v>
      </c>
      <c r="H661" s="83">
        <f t="shared" si="174"/>
        <v>-0.27386149779783636</v>
      </c>
      <c r="I661" s="84">
        <f t="shared" si="174"/>
        <v>-0.19699752900644696</v>
      </c>
      <c r="J661" s="85">
        <f t="shared" si="174"/>
        <v>-3.8407519486408179E-2</v>
      </c>
      <c r="K661" s="86">
        <f t="shared" si="174"/>
        <v>-5.3916409766600754E-2</v>
      </c>
      <c r="L661" s="85">
        <f t="shared" si="174"/>
        <v>-9.4586271333281804E-2</v>
      </c>
      <c r="M661" s="86">
        <f t="shared" si="174"/>
        <v>-3.9870220437984008E-2</v>
      </c>
      <c r="N661" s="87">
        <f t="shared" si="174"/>
        <v>-8.7712535331352676E-2</v>
      </c>
      <c r="O661" s="19"/>
      <c r="P661" s="82" t="s">
        <v>957</v>
      </c>
      <c r="Q661" s="10"/>
      <c r="R661" s="10"/>
      <c r="S661" s="10"/>
      <c r="T661" s="10"/>
      <c r="U661" s="10"/>
      <c r="V661" s="10"/>
      <c r="W661" s="10"/>
      <c r="X661" s="10"/>
      <c r="Y661" s="10"/>
      <c r="Z661" s="10"/>
      <c r="AA661" s="10"/>
      <c r="AB661" s="10"/>
      <c r="AC661" s="10"/>
      <c r="AD661" s="10"/>
      <c r="AE661" s="10"/>
      <c r="AF661" s="10"/>
      <c r="AG661" s="10"/>
      <c r="AH661" s="10"/>
      <c r="AI661" s="10"/>
      <c r="AJ661" s="10"/>
      <c r="AK661" s="10"/>
      <c r="AL661" s="10"/>
      <c r="AM661" s="10"/>
      <c r="AN661" s="10"/>
      <c r="AO661" s="10"/>
      <c r="AP661" s="10"/>
      <c r="AQ661" s="10"/>
      <c r="AR661" s="10"/>
      <c r="AS661" s="10"/>
      <c r="AT661" s="10"/>
      <c r="AU661" s="10"/>
      <c r="AV661" s="10"/>
      <c r="AW661" s="10"/>
      <c r="AX661" s="10"/>
      <c r="AY661" s="10"/>
      <c r="AZ661" s="10"/>
      <c r="BA661" s="10"/>
      <c r="BB661" s="10"/>
      <c r="BC661" s="10"/>
      <c r="BD661" s="10"/>
      <c r="BE661" s="10"/>
      <c r="BF661" s="10"/>
      <c r="BG661" s="10"/>
      <c r="BH661" s="10"/>
      <c r="BI661" s="10"/>
      <c r="BJ661" s="10"/>
      <c r="BK661" s="10"/>
      <c r="BL661" s="10"/>
      <c r="BM661" s="10"/>
      <c r="BN661" s="10"/>
      <c r="BO661" s="10"/>
      <c r="BP661" s="10"/>
      <c r="BQ661" s="10"/>
      <c r="BR661" s="10"/>
      <c r="BS661" s="10"/>
    </row>
    <row r="662" spans="1:71" ht="16.5" customHeight="1" x14ac:dyDescent="0.3">
      <c r="A662" s="10"/>
      <c r="B662" s="160" t="s">
        <v>958</v>
      </c>
      <c r="C662" s="158"/>
      <c r="D662" s="158"/>
      <c r="E662" s="158"/>
      <c r="F662" s="158"/>
      <c r="G662" s="158"/>
      <c r="H662" s="158"/>
      <c r="I662" s="158"/>
      <c r="J662" s="158"/>
      <c r="K662" s="158"/>
      <c r="L662" s="158"/>
      <c r="M662" s="158"/>
      <c r="N662" s="159"/>
      <c r="O662" s="41"/>
      <c r="P662" s="42"/>
      <c r="Q662" s="10"/>
      <c r="R662" s="10"/>
      <c r="S662" s="10"/>
      <c r="T662" s="10"/>
      <c r="U662" s="10"/>
      <c r="V662" s="10"/>
      <c r="W662" s="10"/>
      <c r="X662" s="10"/>
      <c r="Y662" s="10"/>
      <c r="Z662" s="10"/>
      <c r="AA662" s="10"/>
      <c r="AB662" s="10"/>
      <c r="AC662" s="10"/>
      <c r="AD662" s="10"/>
      <c r="AE662" s="10"/>
      <c r="AF662" s="10"/>
      <c r="AG662" s="10"/>
      <c r="AH662" s="10"/>
      <c r="AI662" s="10"/>
      <c r="AJ662" s="10"/>
      <c r="AK662" s="10"/>
      <c r="AL662" s="10"/>
      <c r="AM662" s="10"/>
      <c r="AN662" s="10"/>
      <c r="AO662" s="10"/>
      <c r="AP662" s="10"/>
      <c r="AQ662" s="10"/>
      <c r="AR662" s="10"/>
      <c r="AS662" s="10"/>
      <c r="AT662" s="10"/>
      <c r="AU662" s="10"/>
      <c r="AV662" s="10"/>
      <c r="AW662" s="10"/>
      <c r="AX662" s="10"/>
      <c r="AY662" s="10"/>
      <c r="AZ662" s="10"/>
      <c r="BA662" s="10"/>
      <c r="BB662" s="10"/>
      <c r="BC662" s="10"/>
      <c r="BD662" s="10"/>
      <c r="BE662" s="10"/>
      <c r="BF662" s="10"/>
      <c r="BG662" s="10"/>
      <c r="BH662" s="10"/>
      <c r="BI662" s="10"/>
      <c r="BJ662" s="10"/>
      <c r="BK662" s="10"/>
      <c r="BL662" s="10"/>
      <c r="BM662" s="10"/>
      <c r="BN662" s="10"/>
      <c r="BO662" s="10"/>
      <c r="BP662" s="10"/>
      <c r="BQ662" s="10"/>
      <c r="BR662" s="10"/>
      <c r="BS662" s="10"/>
    </row>
    <row r="663" spans="1:71" ht="16.5" customHeight="1" x14ac:dyDescent="0.3">
      <c r="A663" s="12"/>
      <c r="B663" s="88"/>
      <c r="C663" s="89">
        <f t="shared" ref="C663:N663" si="175">+B$637+B663</f>
        <v>6.3</v>
      </c>
      <c r="D663" s="89">
        <f t="shared" si="175"/>
        <v>12.6</v>
      </c>
      <c r="E663" s="89">
        <f t="shared" si="175"/>
        <v>29.9</v>
      </c>
      <c r="F663" s="89">
        <f t="shared" si="175"/>
        <v>37.989999999999995</v>
      </c>
      <c r="G663" s="89">
        <f t="shared" si="175"/>
        <v>48.149999999999991</v>
      </c>
      <c r="H663" s="89">
        <f t="shared" si="175"/>
        <v>59.54999999999999</v>
      </c>
      <c r="I663" s="89">
        <f t="shared" si="175"/>
        <v>71.339999999999989</v>
      </c>
      <c r="J663" s="89">
        <f t="shared" si="175"/>
        <v>83.799999999999983</v>
      </c>
      <c r="K663" s="89">
        <f t="shared" si="175"/>
        <v>96.079999999999984</v>
      </c>
      <c r="L663" s="89">
        <f t="shared" si="175"/>
        <v>103.87999999999998</v>
      </c>
      <c r="M663" s="89">
        <f t="shared" si="175"/>
        <v>111.22999999999998</v>
      </c>
      <c r="N663" s="90">
        <f t="shared" si="175"/>
        <v>118.30999999999997</v>
      </c>
      <c r="O663" s="19"/>
      <c r="P663" s="58" t="s">
        <v>959</v>
      </c>
      <c r="Q663" s="12"/>
      <c r="R663" s="12"/>
      <c r="S663" s="12"/>
      <c r="T663" s="12"/>
      <c r="U663" s="12"/>
      <c r="V663" s="12"/>
      <c r="W663" s="12"/>
      <c r="X663" s="12"/>
      <c r="Y663" s="12"/>
      <c r="Z663" s="12"/>
      <c r="AA663" s="12"/>
      <c r="AB663" s="12"/>
      <c r="AC663" s="12"/>
      <c r="AD663" s="12"/>
      <c r="AE663" s="12"/>
      <c r="AF663" s="12"/>
      <c r="AG663" s="12"/>
      <c r="AH663" s="12"/>
      <c r="AI663" s="12"/>
      <c r="AJ663" s="12"/>
      <c r="AK663" s="12"/>
      <c r="AL663" s="12"/>
      <c r="AM663" s="12"/>
      <c r="AN663" s="12"/>
      <c r="AO663" s="12"/>
      <c r="AP663" s="12"/>
      <c r="AQ663" s="12"/>
      <c r="AR663" s="12"/>
      <c r="AS663" s="12"/>
      <c r="AT663" s="12"/>
      <c r="AU663" s="12"/>
      <c r="AV663" s="12"/>
      <c r="AW663" s="12"/>
      <c r="AX663" s="12"/>
      <c r="AY663" s="12"/>
      <c r="AZ663" s="12"/>
      <c r="BA663" s="12"/>
      <c r="BB663" s="12"/>
      <c r="BC663" s="12"/>
      <c r="BD663" s="12"/>
      <c r="BE663" s="12"/>
      <c r="BF663" s="12"/>
      <c r="BG663" s="12"/>
      <c r="BH663" s="12"/>
      <c r="BI663" s="12"/>
      <c r="BJ663" s="12"/>
      <c r="BK663" s="12"/>
      <c r="BL663" s="12"/>
      <c r="BM663" s="12"/>
      <c r="BN663" s="12"/>
      <c r="BO663" s="12"/>
      <c r="BP663" s="12"/>
      <c r="BQ663" s="12"/>
      <c r="BR663" s="12"/>
      <c r="BS663" s="12"/>
    </row>
    <row r="664" spans="1:71" ht="16.5" customHeight="1" x14ac:dyDescent="0.3">
      <c r="A664" s="12"/>
      <c r="B664" s="100">
        <f t="shared" ref="B664:N664" si="176">+B$647+B663</f>
        <v>88.268252923075266</v>
      </c>
      <c r="C664" s="91">
        <f t="shared" si="176"/>
        <v>90.84082392765059</v>
      </c>
      <c r="D664" s="91">
        <f t="shared" si="176"/>
        <v>100.27462578512269</v>
      </c>
      <c r="E664" s="91">
        <f t="shared" si="176"/>
        <v>139.30248466645938</v>
      </c>
      <c r="F664" s="91">
        <f t="shared" si="176"/>
        <v>225.16561647712768</v>
      </c>
      <c r="G664" s="91">
        <f t="shared" si="176"/>
        <v>294.96491243186051</v>
      </c>
      <c r="H664" s="91">
        <f t="shared" si="176"/>
        <v>281.42934750557316</v>
      </c>
      <c r="I664" s="91">
        <f t="shared" si="176"/>
        <v>289.26115612236038</v>
      </c>
      <c r="J664" s="91">
        <f t="shared" si="176"/>
        <v>245.22420355863977</v>
      </c>
      <c r="K664" s="91">
        <f t="shared" si="176"/>
        <v>274.44067836762474</v>
      </c>
      <c r="L664" s="91">
        <f t="shared" si="176"/>
        <v>297.26082655867964</v>
      </c>
      <c r="M664" s="91">
        <f t="shared" si="176"/>
        <v>317.31316950452299</v>
      </c>
      <c r="N664" s="92">
        <f t="shared" si="176"/>
        <v>295.80999999999995</v>
      </c>
      <c r="O664" s="19"/>
      <c r="P664" s="58" t="s">
        <v>960</v>
      </c>
      <c r="Q664" s="12"/>
      <c r="R664" s="12"/>
      <c r="S664" s="12"/>
      <c r="T664" s="12"/>
      <c r="U664" s="12"/>
      <c r="V664" s="12"/>
      <c r="W664" s="12"/>
      <c r="X664" s="12"/>
      <c r="Y664" s="12"/>
      <c r="Z664" s="12"/>
      <c r="AA664" s="12"/>
      <c r="AB664" s="12"/>
      <c r="AC664" s="12"/>
      <c r="AD664" s="12"/>
      <c r="AE664" s="12"/>
      <c r="AF664" s="12"/>
      <c r="AG664" s="12"/>
      <c r="AH664" s="12"/>
      <c r="AI664" s="12"/>
      <c r="AJ664" s="12"/>
      <c r="AK664" s="12"/>
      <c r="AL664" s="12"/>
      <c r="AM664" s="12"/>
      <c r="AN664" s="12"/>
      <c r="AO664" s="12"/>
      <c r="AP664" s="12"/>
      <c r="AQ664" s="12"/>
      <c r="AR664" s="12"/>
      <c r="AS664" s="12"/>
      <c r="AT664" s="12"/>
      <c r="AU664" s="12"/>
      <c r="AV664" s="12"/>
      <c r="AW664" s="12"/>
      <c r="AX664" s="12"/>
      <c r="AY664" s="12"/>
      <c r="AZ664" s="12"/>
      <c r="BA664" s="12"/>
      <c r="BB664" s="12"/>
      <c r="BC664" s="12"/>
      <c r="BD664" s="12"/>
      <c r="BE664" s="12"/>
      <c r="BF664" s="12"/>
      <c r="BG664" s="12"/>
      <c r="BH664" s="12"/>
      <c r="BI664" s="12"/>
      <c r="BJ664" s="12"/>
      <c r="BK664" s="12"/>
      <c r="BL664" s="12"/>
      <c r="BM664" s="12"/>
      <c r="BN664" s="12"/>
      <c r="BO664" s="12"/>
      <c r="BP664" s="12"/>
      <c r="BQ664" s="12"/>
      <c r="BR664" s="12"/>
      <c r="BS664" s="12"/>
    </row>
    <row r="665" spans="1:71" ht="16.5" customHeight="1" x14ac:dyDescent="0.3">
      <c r="A665" s="12"/>
      <c r="B665" s="93"/>
      <c r="C665" s="12"/>
      <c r="D665" s="12"/>
      <c r="E665" s="12"/>
      <c r="F665" s="12"/>
      <c r="G665" s="12"/>
      <c r="H665" s="12"/>
      <c r="I665" s="94"/>
      <c r="J665" s="94"/>
      <c r="K665" s="94"/>
      <c r="L665" s="94"/>
      <c r="M665" s="94"/>
      <c r="N665" s="101">
        <f>+N664/B664-1</f>
        <v>2.3512615261321059</v>
      </c>
      <c r="O665" s="19"/>
      <c r="P665" s="95" t="s">
        <v>961</v>
      </c>
      <c r="Q665" s="12"/>
      <c r="R665" s="12"/>
      <c r="S665" s="12"/>
      <c r="T665" s="12"/>
      <c r="U665" s="12"/>
      <c r="V665" s="12"/>
      <c r="W665" s="12"/>
      <c r="X665" s="12"/>
      <c r="Y665" s="12"/>
      <c r="Z665" s="12"/>
      <c r="AA665" s="12"/>
      <c r="AB665" s="12"/>
      <c r="AC665" s="12"/>
      <c r="AD665" s="12"/>
      <c r="AE665" s="12"/>
      <c r="AF665" s="12"/>
      <c r="AG665" s="12"/>
      <c r="AH665" s="12"/>
      <c r="AI665" s="12"/>
      <c r="AJ665" s="12"/>
      <c r="AK665" s="12"/>
      <c r="AL665" s="12"/>
      <c r="AM665" s="12"/>
      <c r="AN665" s="12"/>
      <c r="AO665" s="12"/>
      <c r="AP665" s="12"/>
      <c r="AQ665" s="12"/>
      <c r="AR665" s="12"/>
      <c r="AS665" s="12"/>
      <c r="AT665" s="12"/>
      <c r="AU665" s="12"/>
      <c r="AV665" s="12"/>
      <c r="AW665" s="12"/>
      <c r="AX665" s="12"/>
      <c r="AY665" s="12"/>
      <c r="AZ665" s="12"/>
      <c r="BA665" s="12"/>
      <c r="BB665" s="12"/>
      <c r="BC665" s="12"/>
      <c r="BD665" s="12"/>
      <c r="BE665" s="12"/>
      <c r="BF665" s="12"/>
      <c r="BG665" s="12"/>
      <c r="BH665" s="12"/>
      <c r="BI665" s="12"/>
      <c r="BJ665" s="12"/>
      <c r="BK665" s="12"/>
      <c r="BL665" s="12"/>
      <c r="BM665" s="12"/>
      <c r="BN665" s="12"/>
      <c r="BO665" s="12"/>
      <c r="BP665" s="12"/>
      <c r="BQ665" s="12"/>
      <c r="BR665" s="12"/>
      <c r="BS665" s="12"/>
    </row>
    <row r="666" spans="1:71" ht="16.5" customHeight="1" x14ac:dyDescent="0.3">
      <c r="A666" s="29"/>
      <c r="B666" s="96"/>
      <c r="C666" s="97">
        <f t="shared" ref="C666:N666" si="177">RATE(C$340-$B$340,,-$B664,C664)</f>
        <v>2.9144918126082001E-2</v>
      </c>
      <c r="D666" s="97">
        <f t="shared" si="177"/>
        <v>6.5843054705710238E-2</v>
      </c>
      <c r="E666" s="97">
        <f t="shared" si="177"/>
        <v>0.16426393319521221</v>
      </c>
      <c r="F666" s="97">
        <f t="shared" si="177"/>
        <v>0.26378846055459843</v>
      </c>
      <c r="G666" s="97">
        <f t="shared" si="177"/>
        <v>0.27289671400511201</v>
      </c>
      <c r="H666" s="97">
        <f t="shared" si="177"/>
        <v>0.21318623893157237</v>
      </c>
      <c r="I666" s="97">
        <f t="shared" si="177"/>
        <v>0.18478841275476438</v>
      </c>
      <c r="J666" s="97">
        <f t="shared" si="177"/>
        <v>0.13623941448182916</v>
      </c>
      <c r="K666" s="97">
        <f t="shared" si="177"/>
        <v>0.13432686280767689</v>
      </c>
      <c r="L666" s="97">
        <f t="shared" si="177"/>
        <v>0.12910235969109241</v>
      </c>
      <c r="M666" s="97">
        <f t="shared" si="177"/>
        <v>0.12335413393716035</v>
      </c>
      <c r="N666" s="98">
        <f t="shared" si="177"/>
        <v>0.10603115394417548</v>
      </c>
      <c r="O666" s="29"/>
      <c r="P666" s="99" t="s">
        <v>962</v>
      </c>
      <c r="Q666" s="29"/>
      <c r="R666" s="29"/>
      <c r="S666" s="29"/>
      <c r="T666" s="29"/>
      <c r="U666" s="29"/>
      <c r="V666" s="29"/>
      <c r="W666" s="29"/>
      <c r="X666" s="29"/>
      <c r="Y666" s="29"/>
      <c r="Z666" s="29"/>
      <c r="AA666" s="29"/>
      <c r="AB666" s="29"/>
      <c r="AC666" s="29"/>
      <c r="AD666" s="29"/>
      <c r="AE666" s="29"/>
      <c r="AF666" s="29"/>
      <c r="AG666" s="29"/>
      <c r="AH666" s="29"/>
      <c r="AI666" s="29"/>
      <c r="AJ666" s="29"/>
      <c r="AK666" s="29"/>
      <c r="AL666" s="29"/>
      <c r="AM666" s="29"/>
      <c r="AN666" s="29"/>
      <c r="AO666" s="29"/>
      <c r="AP666" s="29"/>
      <c r="AQ666" s="29"/>
      <c r="AR666" s="29"/>
      <c r="AS666" s="29"/>
      <c r="AT666" s="29"/>
      <c r="AU666" s="29"/>
      <c r="AV666" s="29"/>
      <c r="AW666" s="29"/>
      <c r="AX666" s="29"/>
      <c r="AY666" s="29"/>
      <c r="AZ666" s="29"/>
      <c r="BA666" s="29"/>
      <c r="BB666" s="29"/>
      <c r="BC666" s="29"/>
      <c r="BD666" s="29"/>
      <c r="BE666" s="29"/>
      <c r="BF666" s="29"/>
      <c r="BG666" s="29"/>
      <c r="BH666" s="29"/>
      <c r="BI666" s="29"/>
      <c r="BJ666" s="29"/>
      <c r="BK666" s="29"/>
      <c r="BL666" s="29"/>
      <c r="BM666" s="29"/>
      <c r="BN666" s="29"/>
      <c r="BO666" s="29"/>
      <c r="BP666" s="29"/>
      <c r="BQ666" s="29"/>
      <c r="BR666" s="29"/>
      <c r="BS666" s="29"/>
    </row>
    <row r="667" spans="1:71" ht="16.5" customHeight="1" x14ac:dyDescent="0.3">
      <c r="A667" s="12"/>
      <c r="B667" s="88"/>
      <c r="C667" s="89"/>
      <c r="D667" s="89">
        <f t="shared" ref="D667:N667" si="178">+C$637+C667</f>
        <v>6.3</v>
      </c>
      <c r="E667" s="89">
        <f t="shared" si="178"/>
        <v>23.6</v>
      </c>
      <c r="F667" s="89">
        <f t="shared" si="178"/>
        <v>31.69</v>
      </c>
      <c r="G667" s="89">
        <f t="shared" si="178"/>
        <v>41.85</v>
      </c>
      <c r="H667" s="89">
        <f t="shared" si="178"/>
        <v>53.25</v>
      </c>
      <c r="I667" s="89">
        <f t="shared" si="178"/>
        <v>65.039999999999992</v>
      </c>
      <c r="J667" s="89">
        <f t="shared" si="178"/>
        <v>77.5</v>
      </c>
      <c r="K667" s="89">
        <f t="shared" si="178"/>
        <v>89.78</v>
      </c>
      <c r="L667" s="89">
        <f t="shared" si="178"/>
        <v>97.58</v>
      </c>
      <c r="M667" s="89">
        <f t="shared" si="178"/>
        <v>104.92999999999999</v>
      </c>
      <c r="N667" s="90">
        <f t="shared" si="178"/>
        <v>112.00999999999999</v>
      </c>
      <c r="O667" s="19"/>
      <c r="P667" s="58" t="s">
        <v>959</v>
      </c>
      <c r="Q667" s="12"/>
      <c r="R667" s="12"/>
      <c r="S667" s="12"/>
      <c r="T667" s="12"/>
      <c r="U667" s="12"/>
      <c r="V667" s="12"/>
      <c r="W667" s="12"/>
      <c r="X667" s="12"/>
      <c r="Y667" s="12"/>
      <c r="Z667" s="12"/>
      <c r="AA667" s="12"/>
      <c r="AB667" s="12"/>
      <c r="AC667" s="12"/>
      <c r="AD667" s="12"/>
      <c r="AE667" s="12"/>
      <c r="AF667" s="12"/>
      <c r="AG667" s="12"/>
      <c r="AH667" s="12"/>
      <c r="AI667" s="12"/>
      <c r="AJ667" s="12"/>
      <c r="AK667" s="12"/>
      <c r="AL667" s="12"/>
      <c r="AM667" s="12"/>
      <c r="AN667" s="12"/>
      <c r="AO667" s="12"/>
      <c r="AP667" s="12"/>
      <c r="AQ667" s="12"/>
      <c r="AR667" s="12"/>
      <c r="AS667" s="12"/>
      <c r="AT667" s="12"/>
      <c r="AU667" s="12"/>
      <c r="AV667" s="12"/>
      <c r="AW667" s="12"/>
      <c r="AX667" s="12"/>
      <c r="AY667" s="12"/>
      <c r="AZ667" s="12"/>
      <c r="BA667" s="12"/>
      <c r="BB667" s="12"/>
      <c r="BC667" s="12"/>
      <c r="BD667" s="12"/>
      <c r="BE667" s="12"/>
      <c r="BF667" s="12"/>
      <c r="BG667" s="12"/>
      <c r="BH667" s="12"/>
      <c r="BI667" s="12"/>
      <c r="BJ667" s="12"/>
      <c r="BK667" s="12"/>
      <c r="BL667" s="12"/>
      <c r="BM667" s="12"/>
      <c r="BN667" s="12"/>
      <c r="BO667" s="12"/>
      <c r="BP667" s="12"/>
      <c r="BQ667" s="12"/>
      <c r="BR667" s="12"/>
      <c r="BS667" s="12"/>
    </row>
    <row r="668" spans="1:71" ht="16.5" customHeight="1" x14ac:dyDescent="0.3">
      <c r="A668" s="12"/>
      <c r="B668" s="100"/>
      <c r="C668" s="91">
        <f t="shared" ref="C668:N668" si="179">+C$647+C667</f>
        <v>84.540823927650592</v>
      </c>
      <c r="D668" s="91">
        <f t="shared" si="179"/>
        <v>93.974625785122697</v>
      </c>
      <c r="E668" s="91">
        <f t="shared" si="179"/>
        <v>133.00248466645937</v>
      </c>
      <c r="F668" s="91">
        <f t="shared" si="179"/>
        <v>218.86561647712767</v>
      </c>
      <c r="G668" s="91">
        <f t="shared" si="179"/>
        <v>288.66491243186056</v>
      </c>
      <c r="H668" s="91">
        <f t="shared" si="179"/>
        <v>275.12934750557315</v>
      </c>
      <c r="I668" s="91">
        <f t="shared" si="179"/>
        <v>282.96115612236036</v>
      </c>
      <c r="J668" s="91">
        <f t="shared" si="179"/>
        <v>238.92420355863979</v>
      </c>
      <c r="K668" s="91">
        <f t="shared" si="179"/>
        <v>268.14067836762473</v>
      </c>
      <c r="L668" s="91">
        <f t="shared" si="179"/>
        <v>290.96082655867968</v>
      </c>
      <c r="M668" s="91">
        <f t="shared" si="179"/>
        <v>311.01316950452298</v>
      </c>
      <c r="N668" s="92">
        <f t="shared" si="179"/>
        <v>289.51</v>
      </c>
      <c r="O668" s="19"/>
      <c r="P668" s="58" t="s">
        <v>960</v>
      </c>
      <c r="Q668" s="12"/>
      <c r="R668" s="12"/>
      <c r="S668" s="12"/>
      <c r="T668" s="12"/>
      <c r="U668" s="12"/>
      <c r="V668" s="12"/>
      <c r="W668" s="12"/>
      <c r="X668" s="12"/>
      <c r="Y668" s="12"/>
      <c r="Z668" s="12"/>
      <c r="AA668" s="12"/>
      <c r="AB668" s="12"/>
      <c r="AC668" s="12"/>
      <c r="AD668" s="12"/>
      <c r="AE668" s="12"/>
      <c r="AF668" s="12"/>
      <c r="AG668" s="12"/>
      <c r="AH668" s="12"/>
      <c r="AI668" s="12"/>
      <c r="AJ668" s="12"/>
      <c r="AK668" s="12"/>
      <c r="AL668" s="12"/>
      <c r="AM668" s="12"/>
      <c r="AN668" s="12"/>
      <c r="AO668" s="12"/>
      <c r="AP668" s="12"/>
      <c r="AQ668" s="12"/>
      <c r="AR668" s="12"/>
      <c r="AS668" s="12"/>
      <c r="AT668" s="12"/>
      <c r="AU668" s="12"/>
      <c r="AV668" s="12"/>
      <c r="AW668" s="12"/>
      <c r="AX668" s="12"/>
      <c r="AY668" s="12"/>
      <c r="AZ668" s="12"/>
      <c r="BA668" s="12"/>
      <c r="BB668" s="12"/>
      <c r="BC668" s="12"/>
      <c r="BD668" s="12"/>
      <c r="BE668" s="12"/>
      <c r="BF668" s="12"/>
      <c r="BG668" s="12"/>
      <c r="BH668" s="12"/>
      <c r="BI668" s="12"/>
      <c r="BJ668" s="12"/>
      <c r="BK668" s="12"/>
      <c r="BL668" s="12"/>
      <c r="BM668" s="12"/>
      <c r="BN668" s="12"/>
      <c r="BO668" s="12"/>
      <c r="BP668" s="12"/>
      <c r="BQ668" s="12"/>
      <c r="BR668" s="12"/>
      <c r="BS668" s="12"/>
    </row>
    <row r="669" spans="1:71" ht="16.5" customHeight="1" x14ac:dyDescent="0.3">
      <c r="A669" s="12"/>
      <c r="B669" s="93"/>
      <c r="C669" s="12"/>
      <c r="D669" s="12"/>
      <c r="E669" s="12"/>
      <c r="F669" s="12"/>
      <c r="G669" s="12"/>
      <c r="H669" s="12"/>
      <c r="I669" s="94"/>
      <c r="J669" s="94"/>
      <c r="K669" s="94"/>
      <c r="L669" s="94"/>
      <c r="M669" s="94"/>
      <c r="N669" s="101">
        <f>+N668/C668-1</f>
        <v>2.4244993903508734</v>
      </c>
      <c r="O669" s="19"/>
      <c r="P669" s="95" t="s">
        <v>961</v>
      </c>
      <c r="Q669" s="12"/>
      <c r="R669" s="12"/>
      <c r="S669" s="12"/>
      <c r="T669" s="12"/>
      <c r="U669" s="12"/>
      <c r="V669" s="12"/>
      <c r="W669" s="12"/>
      <c r="X669" s="12"/>
      <c r="Y669" s="12"/>
      <c r="Z669" s="12"/>
      <c r="AA669" s="12"/>
      <c r="AB669" s="12"/>
      <c r="AC669" s="12"/>
      <c r="AD669" s="12"/>
      <c r="AE669" s="12"/>
      <c r="AF669" s="12"/>
      <c r="AG669" s="12"/>
      <c r="AH669" s="12"/>
      <c r="AI669" s="12"/>
      <c r="AJ669" s="12"/>
      <c r="AK669" s="12"/>
      <c r="AL669" s="12"/>
      <c r="AM669" s="12"/>
      <c r="AN669" s="12"/>
      <c r="AO669" s="12"/>
      <c r="AP669" s="12"/>
      <c r="AQ669" s="12"/>
      <c r="AR669" s="12"/>
      <c r="AS669" s="12"/>
      <c r="AT669" s="12"/>
      <c r="AU669" s="12"/>
      <c r="AV669" s="12"/>
      <c r="AW669" s="12"/>
      <c r="AX669" s="12"/>
      <c r="AY669" s="12"/>
      <c r="AZ669" s="12"/>
      <c r="BA669" s="12"/>
      <c r="BB669" s="12"/>
      <c r="BC669" s="12"/>
      <c r="BD669" s="12"/>
      <c r="BE669" s="12"/>
      <c r="BF669" s="12"/>
      <c r="BG669" s="12"/>
      <c r="BH669" s="12"/>
      <c r="BI669" s="12"/>
      <c r="BJ669" s="12"/>
      <c r="BK669" s="12"/>
      <c r="BL669" s="12"/>
      <c r="BM669" s="12"/>
      <c r="BN669" s="12"/>
      <c r="BO669" s="12"/>
      <c r="BP669" s="12"/>
      <c r="BQ669" s="12"/>
      <c r="BR669" s="12"/>
      <c r="BS669" s="12"/>
    </row>
    <row r="670" spans="1:71" ht="16.5" customHeight="1" x14ac:dyDescent="0.3">
      <c r="A670" s="29"/>
      <c r="B670" s="96"/>
      <c r="C670" s="97"/>
      <c r="D670" s="97">
        <f t="shared" ref="D670:N670" si="180">RATE(D$340-$C$340,,-$C668,D668)</f>
        <v>0.11158871441264244</v>
      </c>
      <c r="E670" s="97">
        <f t="shared" si="180"/>
        <v>0.25428618556220484</v>
      </c>
      <c r="F670" s="97">
        <f t="shared" si="180"/>
        <v>0.37310480812080993</v>
      </c>
      <c r="G670" s="97">
        <f t="shared" si="180"/>
        <v>0.35935184343768012</v>
      </c>
      <c r="H670" s="97">
        <f t="shared" si="180"/>
        <v>0.26617603229817194</v>
      </c>
      <c r="I670" s="97">
        <f t="shared" si="180"/>
        <v>0.22304768760884888</v>
      </c>
      <c r="J670" s="97">
        <f t="shared" si="180"/>
        <v>0.15999532434461802</v>
      </c>
      <c r="K670" s="97">
        <f t="shared" si="180"/>
        <v>0.15521289610660136</v>
      </c>
      <c r="L670" s="97">
        <f t="shared" si="180"/>
        <v>0.14720463757854224</v>
      </c>
      <c r="M670" s="97">
        <f t="shared" si="180"/>
        <v>0.13912459874489672</v>
      </c>
      <c r="N670" s="98">
        <f t="shared" si="180"/>
        <v>0.11840663723144967</v>
      </c>
      <c r="O670" s="29"/>
      <c r="P670" s="99" t="s">
        <v>962</v>
      </c>
      <c r="Q670" s="29"/>
      <c r="R670" s="29"/>
      <c r="S670" s="29"/>
      <c r="T670" s="29"/>
      <c r="U670" s="29"/>
      <c r="V670" s="29"/>
      <c r="W670" s="29"/>
      <c r="X670" s="29"/>
      <c r="Y670" s="29"/>
      <c r="Z670" s="29"/>
      <c r="AA670" s="29"/>
      <c r="AB670" s="29"/>
      <c r="AC670" s="29"/>
      <c r="AD670" s="29"/>
      <c r="AE670" s="29"/>
      <c r="AF670" s="29"/>
      <c r="AG670" s="29"/>
      <c r="AH670" s="29"/>
      <c r="AI670" s="29"/>
      <c r="AJ670" s="29"/>
      <c r="AK670" s="29"/>
      <c r="AL670" s="29"/>
      <c r="AM670" s="29"/>
      <c r="AN670" s="29"/>
      <c r="AO670" s="29"/>
      <c r="AP670" s="29"/>
      <c r="AQ670" s="29"/>
      <c r="AR670" s="29"/>
      <c r="AS670" s="29"/>
      <c r="AT670" s="29"/>
      <c r="AU670" s="29"/>
      <c r="AV670" s="29"/>
      <c r="AW670" s="29"/>
      <c r="AX670" s="29"/>
      <c r="AY670" s="29"/>
      <c r="AZ670" s="29"/>
      <c r="BA670" s="29"/>
      <c r="BB670" s="29"/>
      <c r="BC670" s="29"/>
      <c r="BD670" s="29"/>
      <c r="BE670" s="29"/>
      <c r="BF670" s="29"/>
      <c r="BG670" s="29"/>
      <c r="BH670" s="29"/>
      <c r="BI670" s="29"/>
      <c r="BJ670" s="29"/>
      <c r="BK670" s="29"/>
      <c r="BL670" s="29"/>
      <c r="BM670" s="29"/>
      <c r="BN670" s="29"/>
      <c r="BO670" s="29"/>
      <c r="BP670" s="29"/>
      <c r="BQ670" s="29"/>
      <c r="BR670" s="29"/>
      <c r="BS670" s="29"/>
    </row>
    <row r="671" spans="1:71" ht="16.5" customHeight="1" x14ac:dyDescent="0.3">
      <c r="A671" s="12"/>
      <c r="B671" s="88"/>
      <c r="C671" s="89"/>
      <c r="D671" s="89"/>
      <c r="E671" s="89">
        <f t="shared" ref="E671:N671" si="181">+D$637+D671</f>
        <v>17.3</v>
      </c>
      <c r="F671" s="89">
        <f t="shared" si="181"/>
        <v>25.39</v>
      </c>
      <c r="G671" s="89">
        <f t="shared" si="181"/>
        <v>35.549999999999997</v>
      </c>
      <c r="H671" s="89">
        <f t="shared" si="181"/>
        <v>46.949999999999996</v>
      </c>
      <c r="I671" s="89">
        <f t="shared" si="181"/>
        <v>58.739999999999995</v>
      </c>
      <c r="J671" s="89">
        <f t="shared" si="181"/>
        <v>71.199999999999989</v>
      </c>
      <c r="K671" s="89">
        <f t="shared" si="181"/>
        <v>83.47999999999999</v>
      </c>
      <c r="L671" s="89">
        <f t="shared" si="181"/>
        <v>91.279999999999987</v>
      </c>
      <c r="M671" s="89">
        <f t="shared" si="181"/>
        <v>98.629999999999981</v>
      </c>
      <c r="N671" s="90">
        <f t="shared" si="181"/>
        <v>105.70999999999998</v>
      </c>
      <c r="O671" s="19"/>
      <c r="P671" s="58" t="s">
        <v>959</v>
      </c>
      <c r="Q671" s="12"/>
      <c r="R671" s="12"/>
      <c r="S671" s="12"/>
      <c r="T671" s="12"/>
      <c r="U671" s="12"/>
      <c r="V671" s="12"/>
      <c r="W671" s="12"/>
      <c r="X671" s="12"/>
      <c r="Y671" s="12"/>
      <c r="Z671" s="12"/>
      <c r="AA671" s="12"/>
      <c r="AB671" s="12"/>
      <c r="AC671" s="12"/>
      <c r="AD671" s="12"/>
      <c r="AE671" s="12"/>
      <c r="AF671" s="12"/>
      <c r="AG671" s="12"/>
      <c r="AH671" s="12"/>
      <c r="AI671" s="12"/>
      <c r="AJ671" s="12"/>
      <c r="AK671" s="12"/>
      <c r="AL671" s="12"/>
      <c r="AM671" s="12"/>
      <c r="AN671" s="12"/>
      <c r="AO671" s="12"/>
      <c r="AP671" s="12"/>
      <c r="AQ671" s="12"/>
      <c r="AR671" s="12"/>
      <c r="AS671" s="12"/>
      <c r="AT671" s="12"/>
      <c r="AU671" s="12"/>
      <c r="AV671" s="12"/>
      <c r="AW671" s="12"/>
      <c r="AX671" s="12"/>
      <c r="AY671" s="12"/>
      <c r="AZ671" s="12"/>
      <c r="BA671" s="12"/>
      <c r="BB671" s="12"/>
      <c r="BC671" s="12"/>
      <c r="BD671" s="12"/>
      <c r="BE671" s="12"/>
      <c r="BF671" s="12"/>
      <c r="BG671" s="12"/>
      <c r="BH671" s="12"/>
      <c r="BI671" s="12"/>
      <c r="BJ671" s="12"/>
      <c r="BK671" s="12"/>
      <c r="BL671" s="12"/>
      <c r="BM671" s="12"/>
      <c r="BN671" s="12"/>
      <c r="BO671" s="12"/>
      <c r="BP671" s="12"/>
      <c r="BQ671" s="12"/>
      <c r="BR671" s="12"/>
      <c r="BS671" s="12"/>
    </row>
    <row r="672" spans="1:71" ht="16.5" customHeight="1" x14ac:dyDescent="0.3">
      <c r="A672" s="12"/>
      <c r="B672" s="100"/>
      <c r="C672" s="91"/>
      <c r="D672" s="91">
        <f t="shared" ref="D672:N672" si="182">+D$647+D671</f>
        <v>87.6746257851227</v>
      </c>
      <c r="E672" s="91">
        <f t="shared" si="182"/>
        <v>126.70248466645937</v>
      </c>
      <c r="F672" s="91">
        <f t="shared" si="182"/>
        <v>212.56561647712766</v>
      </c>
      <c r="G672" s="91">
        <f t="shared" si="182"/>
        <v>282.36491243186055</v>
      </c>
      <c r="H672" s="91">
        <f t="shared" si="182"/>
        <v>268.8293475055732</v>
      </c>
      <c r="I672" s="91">
        <f t="shared" si="182"/>
        <v>276.66115612236035</v>
      </c>
      <c r="J672" s="91">
        <f t="shared" si="182"/>
        <v>232.62420355863978</v>
      </c>
      <c r="K672" s="91">
        <f t="shared" si="182"/>
        <v>261.84067836762472</v>
      </c>
      <c r="L672" s="91">
        <f t="shared" si="182"/>
        <v>284.66082655867967</v>
      </c>
      <c r="M672" s="91">
        <f t="shared" si="182"/>
        <v>304.71316950452297</v>
      </c>
      <c r="N672" s="92">
        <f t="shared" si="182"/>
        <v>283.20999999999998</v>
      </c>
      <c r="O672" s="19"/>
      <c r="P672" s="58" t="s">
        <v>960</v>
      </c>
      <c r="Q672" s="12"/>
      <c r="R672" s="12"/>
      <c r="S672" s="12"/>
      <c r="T672" s="12"/>
      <c r="U672" s="12"/>
      <c r="V672" s="12"/>
      <c r="W672" s="12"/>
      <c r="X672" s="12"/>
      <c r="Y672" s="12"/>
      <c r="Z672" s="12"/>
      <c r="AA672" s="12"/>
      <c r="AB672" s="12"/>
      <c r="AC672" s="12"/>
      <c r="AD672" s="12"/>
      <c r="AE672" s="12"/>
      <c r="AF672" s="12"/>
      <c r="AG672" s="12"/>
      <c r="AH672" s="12"/>
      <c r="AI672" s="12"/>
      <c r="AJ672" s="12"/>
      <c r="AK672" s="12"/>
      <c r="AL672" s="12"/>
      <c r="AM672" s="12"/>
      <c r="AN672" s="12"/>
      <c r="AO672" s="12"/>
      <c r="AP672" s="12"/>
      <c r="AQ672" s="12"/>
      <c r="AR672" s="12"/>
      <c r="AS672" s="12"/>
      <c r="AT672" s="12"/>
      <c r="AU672" s="12"/>
      <c r="AV672" s="12"/>
      <c r="AW672" s="12"/>
      <c r="AX672" s="12"/>
      <c r="AY672" s="12"/>
      <c r="AZ672" s="12"/>
      <c r="BA672" s="12"/>
      <c r="BB672" s="12"/>
      <c r="BC672" s="12"/>
      <c r="BD672" s="12"/>
      <c r="BE672" s="12"/>
      <c r="BF672" s="12"/>
      <c r="BG672" s="12"/>
      <c r="BH672" s="12"/>
      <c r="BI672" s="12"/>
      <c r="BJ672" s="12"/>
      <c r="BK672" s="12"/>
      <c r="BL672" s="12"/>
      <c r="BM672" s="12"/>
      <c r="BN672" s="12"/>
      <c r="BO672" s="12"/>
      <c r="BP672" s="12"/>
      <c r="BQ672" s="12"/>
      <c r="BR672" s="12"/>
      <c r="BS672" s="12"/>
    </row>
    <row r="673" spans="1:71" ht="16.5" customHeight="1" x14ac:dyDescent="0.3">
      <c r="A673" s="12"/>
      <c r="B673" s="93"/>
      <c r="C673" s="12"/>
      <c r="D673" s="12"/>
      <c r="E673" s="12"/>
      <c r="F673" s="12"/>
      <c r="G673" s="12"/>
      <c r="H673" s="12"/>
      <c r="I673" s="94"/>
      <c r="J673" s="94"/>
      <c r="K673" s="94"/>
      <c r="L673" s="94"/>
      <c r="M673" s="94"/>
      <c r="N673" s="101">
        <f>+N672/D672-1</f>
        <v>2.2302390510808112</v>
      </c>
      <c r="O673" s="19"/>
      <c r="P673" s="95" t="s">
        <v>961</v>
      </c>
      <c r="Q673" s="12"/>
      <c r="R673" s="12"/>
      <c r="S673" s="12"/>
      <c r="T673" s="12"/>
      <c r="U673" s="12"/>
      <c r="V673" s="12"/>
      <c r="W673" s="12"/>
      <c r="X673" s="12"/>
      <c r="Y673" s="12"/>
      <c r="Z673" s="12"/>
      <c r="AA673" s="12"/>
      <c r="AB673" s="12"/>
      <c r="AC673" s="12"/>
      <c r="AD673" s="12"/>
      <c r="AE673" s="12"/>
      <c r="AF673" s="12"/>
      <c r="AG673" s="12"/>
      <c r="AH673" s="12"/>
      <c r="AI673" s="12"/>
      <c r="AJ673" s="12"/>
      <c r="AK673" s="12"/>
      <c r="AL673" s="12"/>
      <c r="AM673" s="12"/>
      <c r="AN673" s="12"/>
      <c r="AO673" s="12"/>
      <c r="AP673" s="12"/>
      <c r="AQ673" s="12"/>
      <c r="AR673" s="12"/>
      <c r="AS673" s="12"/>
      <c r="AT673" s="12"/>
      <c r="AU673" s="12"/>
      <c r="AV673" s="12"/>
      <c r="AW673" s="12"/>
      <c r="AX673" s="12"/>
      <c r="AY673" s="12"/>
      <c r="AZ673" s="12"/>
      <c r="BA673" s="12"/>
      <c r="BB673" s="12"/>
      <c r="BC673" s="12"/>
      <c r="BD673" s="12"/>
      <c r="BE673" s="12"/>
      <c r="BF673" s="12"/>
      <c r="BG673" s="12"/>
      <c r="BH673" s="12"/>
      <c r="BI673" s="12"/>
      <c r="BJ673" s="12"/>
      <c r="BK673" s="12"/>
      <c r="BL673" s="12"/>
      <c r="BM673" s="12"/>
      <c r="BN673" s="12"/>
      <c r="BO673" s="12"/>
      <c r="BP673" s="12"/>
      <c r="BQ673" s="12"/>
      <c r="BR673" s="12"/>
      <c r="BS673" s="12"/>
    </row>
    <row r="674" spans="1:71" ht="16.5" customHeight="1" x14ac:dyDescent="0.3">
      <c r="A674" s="29"/>
      <c r="B674" s="96"/>
      <c r="C674" s="97"/>
      <c r="D674" s="97"/>
      <c r="E674" s="97">
        <f t="shared" ref="E674:N674" si="183">RATE(E$340-$D$340,,-$D672,E672)</f>
        <v>0.44514428812035156</v>
      </c>
      <c r="F674" s="97">
        <f t="shared" si="183"/>
        <v>0.55707505746634511</v>
      </c>
      <c r="G674" s="97">
        <f t="shared" si="183"/>
        <v>0.47676798727377107</v>
      </c>
      <c r="H674" s="97">
        <f t="shared" si="183"/>
        <v>0.32327677211486416</v>
      </c>
      <c r="I674" s="97">
        <f t="shared" si="183"/>
        <v>0.25838882612791564</v>
      </c>
      <c r="J674" s="97">
        <f t="shared" si="183"/>
        <v>0.1766035734850587</v>
      </c>
      <c r="K674" s="97">
        <f t="shared" si="183"/>
        <v>0.16917752040261996</v>
      </c>
      <c r="L674" s="97">
        <f t="shared" si="183"/>
        <v>0.15859519530343824</v>
      </c>
      <c r="M674" s="97">
        <f t="shared" si="183"/>
        <v>0.14845249010758546</v>
      </c>
      <c r="N674" s="98">
        <f t="shared" si="183"/>
        <v>0.12440680754476295</v>
      </c>
      <c r="O674" s="29"/>
      <c r="P674" s="99" t="s">
        <v>962</v>
      </c>
      <c r="Q674" s="29"/>
      <c r="R674" s="29"/>
      <c r="S674" s="29"/>
      <c r="T674" s="29"/>
      <c r="U674" s="29"/>
      <c r="V674" s="29"/>
      <c r="W674" s="29"/>
      <c r="X674" s="29"/>
      <c r="Y674" s="29"/>
      <c r="Z674" s="29"/>
      <c r="AA674" s="29"/>
      <c r="AB674" s="29"/>
      <c r="AC674" s="29"/>
      <c r="AD674" s="29"/>
      <c r="AE674" s="29"/>
      <c r="AF674" s="29"/>
      <c r="AG674" s="29"/>
      <c r="AH674" s="29"/>
      <c r="AI674" s="29"/>
      <c r="AJ674" s="29"/>
      <c r="AK674" s="29"/>
      <c r="AL674" s="29"/>
      <c r="AM674" s="29"/>
      <c r="AN674" s="29"/>
      <c r="AO674" s="29"/>
      <c r="AP674" s="29"/>
      <c r="AQ674" s="29"/>
      <c r="AR674" s="29"/>
      <c r="AS674" s="29"/>
      <c r="AT674" s="29"/>
      <c r="AU674" s="29"/>
      <c r="AV674" s="29"/>
      <c r="AW674" s="29"/>
      <c r="AX674" s="29"/>
      <c r="AY674" s="29"/>
      <c r="AZ674" s="29"/>
      <c r="BA674" s="29"/>
      <c r="BB674" s="29"/>
      <c r="BC674" s="29"/>
      <c r="BD674" s="29"/>
      <c r="BE674" s="29"/>
      <c r="BF674" s="29"/>
      <c r="BG674" s="29"/>
      <c r="BH674" s="29"/>
      <c r="BI674" s="29"/>
      <c r="BJ674" s="29"/>
      <c r="BK674" s="29"/>
      <c r="BL674" s="29"/>
      <c r="BM674" s="29"/>
      <c r="BN674" s="29"/>
      <c r="BO674" s="29"/>
      <c r="BP674" s="29"/>
      <c r="BQ674" s="29"/>
      <c r="BR674" s="29"/>
      <c r="BS674" s="29"/>
    </row>
    <row r="675" spans="1:71" ht="16.5" customHeight="1" x14ac:dyDescent="0.3">
      <c r="A675" s="12"/>
      <c r="B675" s="88"/>
      <c r="C675" s="89"/>
      <c r="D675" s="89"/>
      <c r="E675" s="89"/>
      <c r="F675" s="89">
        <f t="shared" ref="F675:N675" si="184">+E$637+E675</f>
        <v>8.09</v>
      </c>
      <c r="G675" s="89">
        <f t="shared" si="184"/>
        <v>18.25</v>
      </c>
      <c r="H675" s="89">
        <f t="shared" si="184"/>
        <v>29.65</v>
      </c>
      <c r="I675" s="89">
        <f t="shared" si="184"/>
        <v>41.44</v>
      </c>
      <c r="J675" s="89">
        <f t="shared" si="184"/>
        <v>53.9</v>
      </c>
      <c r="K675" s="89">
        <f t="shared" si="184"/>
        <v>66.180000000000007</v>
      </c>
      <c r="L675" s="89">
        <f t="shared" si="184"/>
        <v>73.98</v>
      </c>
      <c r="M675" s="89">
        <f t="shared" si="184"/>
        <v>81.33</v>
      </c>
      <c r="N675" s="90">
        <f t="shared" si="184"/>
        <v>88.41</v>
      </c>
      <c r="O675" s="19"/>
      <c r="P675" s="58" t="s">
        <v>959</v>
      </c>
      <c r="Q675" s="12"/>
      <c r="R675" s="12"/>
      <c r="S675" s="12"/>
      <c r="T675" s="12"/>
      <c r="U675" s="12"/>
      <c r="V675" s="12"/>
      <c r="W675" s="12"/>
      <c r="X675" s="12"/>
      <c r="Y675" s="12"/>
      <c r="Z675" s="12"/>
      <c r="AA675" s="12"/>
      <c r="AB675" s="12"/>
      <c r="AC675" s="12"/>
      <c r="AD675" s="12"/>
      <c r="AE675" s="12"/>
      <c r="AF675" s="12"/>
      <c r="AG675" s="12"/>
      <c r="AH675" s="12"/>
      <c r="AI675" s="12"/>
      <c r="AJ675" s="12"/>
      <c r="AK675" s="12"/>
      <c r="AL675" s="12"/>
      <c r="AM675" s="12"/>
      <c r="AN675" s="12"/>
      <c r="AO675" s="12"/>
      <c r="AP675" s="12"/>
      <c r="AQ675" s="12"/>
      <c r="AR675" s="12"/>
      <c r="AS675" s="12"/>
      <c r="AT675" s="12"/>
      <c r="AU675" s="12"/>
      <c r="AV675" s="12"/>
      <c r="AW675" s="12"/>
      <c r="AX675" s="12"/>
      <c r="AY675" s="12"/>
      <c r="AZ675" s="12"/>
      <c r="BA675" s="12"/>
      <c r="BB675" s="12"/>
      <c r="BC675" s="12"/>
      <c r="BD675" s="12"/>
      <c r="BE675" s="12"/>
      <c r="BF675" s="12"/>
      <c r="BG675" s="12"/>
      <c r="BH675" s="12"/>
      <c r="BI675" s="12"/>
      <c r="BJ675" s="12"/>
      <c r="BK675" s="12"/>
      <c r="BL675" s="12"/>
      <c r="BM675" s="12"/>
      <c r="BN675" s="12"/>
      <c r="BO675" s="12"/>
      <c r="BP675" s="12"/>
      <c r="BQ675" s="12"/>
      <c r="BR675" s="12"/>
      <c r="BS675" s="12"/>
    </row>
    <row r="676" spans="1:71" ht="16.5" customHeight="1" x14ac:dyDescent="0.3">
      <c r="A676" s="12"/>
      <c r="B676" s="100"/>
      <c r="C676" s="91"/>
      <c r="D676" s="91"/>
      <c r="E676" s="91">
        <f t="shared" ref="E676:N676" si="185">+E$647+E675</f>
        <v>109.40248466645937</v>
      </c>
      <c r="F676" s="91">
        <f t="shared" si="185"/>
        <v>195.26561647712768</v>
      </c>
      <c r="G676" s="91">
        <f t="shared" si="185"/>
        <v>265.06491243186053</v>
      </c>
      <c r="H676" s="91">
        <f t="shared" si="185"/>
        <v>251.52934750557318</v>
      </c>
      <c r="I676" s="91">
        <f t="shared" si="185"/>
        <v>259.3611561223604</v>
      </c>
      <c r="J676" s="91">
        <f t="shared" si="185"/>
        <v>215.32420355863979</v>
      </c>
      <c r="K676" s="91">
        <f t="shared" si="185"/>
        <v>244.54067836762474</v>
      </c>
      <c r="L676" s="91">
        <f t="shared" si="185"/>
        <v>267.36082655867966</v>
      </c>
      <c r="M676" s="91">
        <f t="shared" si="185"/>
        <v>287.41316950452301</v>
      </c>
      <c r="N676" s="92">
        <f t="shared" si="185"/>
        <v>265.90999999999997</v>
      </c>
      <c r="O676" s="19"/>
      <c r="P676" s="58" t="s">
        <v>960</v>
      </c>
      <c r="Q676" s="12"/>
      <c r="R676" s="12"/>
      <c r="S676" s="12"/>
      <c r="T676" s="12"/>
      <c r="U676" s="12"/>
      <c r="V676" s="12"/>
      <c r="W676" s="12"/>
      <c r="X676" s="12"/>
      <c r="Y676" s="12"/>
      <c r="Z676" s="12"/>
      <c r="AA676" s="12"/>
      <c r="AB676" s="12"/>
      <c r="AC676" s="12"/>
      <c r="AD676" s="12"/>
      <c r="AE676" s="12"/>
      <c r="AF676" s="12"/>
      <c r="AG676" s="12"/>
      <c r="AH676" s="12"/>
      <c r="AI676" s="12"/>
      <c r="AJ676" s="12"/>
      <c r="AK676" s="12"/>
      <c r="AL676" s="12"/>
      <c r="AM676" s="12"/>
      <c r="AN676" s="12"/>
      <c r="AO676" s="12"/>
      <c r="AP676" s="12"/>
      <c r="AQ676" s="12"/>
      <c r="AR676" s="12"/>
      <c r="AS676" s="12"/>
      <c r="AT676" s="12"/>
      <c r="AU676" s="12"/>
      <c r="AV676" s="12"/>
      <c r="AW676" s="12"/>
      <c r="AX676" s="12"/>
      <c r="AY676" s="12"/>
      <c r="AZ676" s="12"/>
      <c r="BA676" s="12"/>
      <c r="BB676" s="12"/>
      <c r="BC676" s="12"/>
      <c r="BD676" s="12"/>
      <c r="BE676" s="12"/>
      <c r="BF676" s="12"/>
      <c r="BG676" s="12"/>
      <c r="BH676" s="12"/>
      <c r="BI676" s="12"/>
      <c r="BJ676" s="12"/>
      <c r="BK676" s="12"/>
      <c r="BL676" s="12"/>
      <c r="BM676" s="12"/>
      <c r="BN676" s="12"/>
      <c r="BO676" s="12"/>
      <c r="BP676" s="12"/>
      <c r="BQ676" s="12"/>
      <c r="BR676" s="12"/>
      <c r="BS676" s="12"/>
    </row>
    <row r="677" spans="1:71" ht="16.5" customHeight="1" x14ac:dyDescent="0.3">
      <c r="A677" s="12"/>
      <c r="B677" s="93"/>
      <c r="C677" s="12"/>
      <c r="D677" s="12"/>
      <c r="E677" s="12"/>
      <c r="F677" s="12"/>
      <c r="G677" s="12"/>
      <c r="H677" s="12"/>
      <c r="I677" s="94"/>
      <c r="J677" s="94"/>
      <c r="K677" s="94"/>
      <c r="L677" s="94"/>
      <c r="M677" s="94"/>
      <c r="N677" s="101">
        <f>+N676/E676-1</f>
        <v>1.4305663697738913</v>
      </c>
      <c r="O677" s="19"/>
      <c r="P677" s="95" t="s">
        <v>961</v>
      </c>
      <c r="Q677" s="12"/>
      <c r="R677" s="12"/>
      <c r="S677" s="12"/>
      <c r="T677" s="12"/>
      <c r="U677" s="12"/>
      <c r="V677" s="12"/>
      <c r="W677" s="12"/>
      <c r="X677" s="12"/>
      <c r="Y677" s="12"/>
      <c r="Z677" s="12"/>
      <c r="AA677" s="12"/>
      <c r="AB677" s="12"/>
      <c r="AC677" s="12"/>
      <c r="AD677" s="12"/>
      <c r="AE677" s="12"/>
      <c r="AF677" s="12"/>
      <c r="AG677" s="12"/>
      <c r="AH677" s="12"/>
      <c r="AI677" s="12"/>
      <c r="AJ677" s="12"/>
      <c r="AK677" s="12"/>
      <c r="AL677" s="12"/>
      <c r="AM677" s="12"/>
      <c r="AN677" s="12"/>
      <c r="AO677" s="12"/>
      <c r="AP677" s="12"/>
      <c r="AQ677" s="12"/>
      <c r="AR677" s="12"/>
      <c r="AS677" s="12"/>
      <c r="AT677" s="12"/>
      <c r="AU677" s="12"/>
      <c r="AV677" s="12"/>
      <c r="AW677" s="12"/>
      <c r="AX677" s="12"/>
      <c r="AY677" s="12"/>
      <c r="AZ677" s="12"/>
      <c r="BA677" s="12"/>
      <c r="BB677" s="12"/>
      <c r="BC677" s="12"/>
      <c r="BD677" s="12"/>
      <c r="BE677" s="12"/>
      <c r="BF677" s="12"/>
      <c r="BG677" s="12"/>
      <c r="BH677" s="12"/>
      <c r="BI677" s="12"/>
      <c r="BJ677" s="12"/>
      <c r="BK677" s="12"/>
      <c r="BL677" s="12"/>
      <c r="BM677" s="12"/>
      <c r="BN677" s="12"/>
      <c r="BO677" s="12"/>
      <c r="BP677" s="12"/>
      <c r="BQ677" s="12"/>
      <c r="BR677" s="12"/>
      <c r="BS677" s="12"/>
    </row>
    <row r="678" spans="1:71" ht="16.5" customHeight="1" x14ac:dyDescent="0.3">
      <c r="A678" s="29"/>
      <c r="B678" s="96"/>
      <c r="C678" s="97"/>
      <c r="D678" s="97"/>
      <c r="E678" s="97"/>
      <c r="F678" s="97">
        <f t="shared" ref="F678:N678" si="186">RATE(F$340-$E$340,,-$E676,F676)</f>
        <v>0.78483712753365131</v>
      </c>
      <c r="G678" s="97">
        <f t="shared" si="186"/>
        <v>0.55654803843659761</v>
      </c>
      <c r="H678" s="97">
        <f t="shared" si="186"/>
        <v>0.31983758897788284</v>
      </c>
      <c r="I678" s="97">
        <f t="shared" si="186"/>
        <v>0.24085043413645607</v>
      </c>
      <c r="J678" s="97">
        <f t="shared" si="186"/>
        <v>0.14502015890111022</v>
      </c>
      <c r="K678" s="97">
        <f t="shared" si="186"/>
        <v>0.14345915117313449</v>
      </c>
      <c r="L678" s="97">
        <f t="shared" si="186"/>
        <v>0.13615780343937398</v>
      </c>
      <c r="M678" s="97">
        <f t="shared" si="186"/>
        <v>0.12832688104072087</v>
      </c>
      <c r="N678" s="98">
        <f t="shared" si="186"/>
        <v>0.10371358270700443</v>
      </c>
      <c r="O678" s="29"/>
      <c r="P678" s="99" t="s">
        <v>962</v>
      </c>
      <c r="Q678" s="29"/>
      <c r="R678" s="29"/>
      <c r="S678" s="29"/>
      <c r="T678" s="29"/>
      <c r="U678" s="29"/>
      <c r="V678" s="29"/>
      <c r="W678" s="29"/>
      <c r="X678" s="29"/>
      <c r="Y678" s="29"/>
      <c r="Z678" s="29"/>
      <c r="AA678" s="29"/>
      <c r="AB678" s="29"/>
      <c r="AC678" s="29"/>
      <c r="AD678" s="29"/>
      <c r="AE678" s="29"/>
      <c r="AF678" s="29"/>
      <c r="AG678" s="29"/>
      <c r="AH678" s="29"/>
      <c r="AI678" s="29"/>
      <c r="AJ678" s="29"/>
      <c r="AK678" s="29"/>
      <c r="AL678" s="29"/>
      <c r="AM678" s="29"/>
      <c r="AN678" s="29"/>
      <c r="AO678" s="29"/>
      <c r="AP678" s="29"/>
      <c r="AQ678" s="29"/>
      <c r="AR678" s="29"/>
      <c r="AS678" s="29"/>
      <c r="AT678" s="29"/>
      <c r="AU678" s="29"/>
      <c r="AV678" s="29"/>
      <c r="AW678" s="29"/>
      <c r="AX678" s="29"/>
      <c r="AY678" s="29"/>
      <c r="AZ678" s="29"/>
      <c r="BA678" s="29"/>
      <c r="BB678" s="29"/>
      <c r="BC678" s="29"/>
      <c r="BD678" s="29"/>
      <c r="BE678" s="29"/>
      <c r="BF678" s="29"/>
      <c r="BG678" s="29"/>
      <c r="BH678" s="29"/>
      <c r="BI678" s="29"/>
      <c r="BJ678" s="29"/>
      <c r="BK678" s="29"/>
      <c r="BL678" s="29"/>
      <c r="BM678" s="29"/>
      <c r="BN678" s="29"/>
      <c r="BO678" s="29"/>
      <c r="BP678" s="29"/>
      <c r="BQ678" s="29"/>
      <c r="BR678" s="29"/>
      <c r="BS678" s="29"/>
    </row>
    <row r="679" spans="1:71" ht="16.5" customHeight="1" x14ac:dyDescent="0.3">
      <c r="A679" s="12"/>
      <c r="B679" s="88"/>
      <c r="C679" s="89"/>
      <c r="D679" s="89"/>
      <c r="E679" s="89"/>
      <c r="F679" s="89"/>
      <c r="G679" s="89">
        <f t="shared" ref="G679:N679" si="187">+F$637+F679</f>
        <v>10.16</v>
      </c>
      <c r="H679" s="89">
        <f t="shared" si="187"/>
        <v>21.560000000000002</v>
      </c>
      <c r="I679" s="89">
        <f t="shared" si="187"/>
        <v>33.35</v>
      </c>
      <c r="J679" s="89">
        <f t="shared" si="187"/>
        <v>45.81</v>
      </c>
      <c r="K679" s="89">
        <f t="shared" si="187"/>
        <v>58.09</v>
      </c>
      <c r="L679" s="89">
        <f t="shared" si="187"/>
        <v>65.89</v>
      </c>
      <c r="M679" s="89">
        <f t="shared" si="187"/>
        <v>73.239999999999995</v>
      </c>
      <c r="N679" s="90">
        <f t="shared" si="187"/>
        <v>80.319999999999993</v>
      </c>
      <c r="O679" s="19"/>
      <c r="P679" s="58" t="s">
        <v>959</v>
      </c>
      <c r="Q679" s="12"/>
      <c r="R679" s="12"/>
      <c r="S679" s="12"/>
      <c r="T679" s="12"/>
      <c r="U679" s="12"/>
      <c r="V679" s="12"/>
      <c r="W679" s="12"/>
      <c r="X679" s="12"/>
      <c r="Y679" s="12"/>
      <c r="Z679" s="12"/>
      <c r="AA679" s="12"/>
      <c r="AB679" s="12"/>
      <c r="AC679" s="12"/>
      <c r="AD679" s="12"/>
      <c r="AE679" s="12"/>
      <c r="AF679" s="12"/>
      <c r="AG679" s="12"/>
      <c r="AH679" s="12"/>
      <c r="AI679" s="12"/>
      <c r="AJ679" s="12"/>
      <c r="AK679" s="12"/>
      <c r="AL679" s="12"/>
      <c r="AM679" s="12"/>
      <c r="AN679" s="12"/>
      <c r="AO679" s="12"/>
      <c r="AP679" s="12"/>
      <c r="AQ679" s="12"/>
      <c r="AR679" s="12"/>
      <c r="AS679" s="12"/>
      <c r="AT679" s="12"/>
      <c r="AU679" s="12"/>
      <c r="AV679" s="12"/>
      <c r="AW679" s="12"/>
      <c r="AX679" s="12"/>
      <c r="AY679" s="12"/>
      <c r="AZ679" s="12"/>
      <c r="BA679" s="12"/>
      <c r="BB679" s="12"/>
      <c r="BC679" s="12"/>
      <c r="BD679" s="12"/>
      <c r="BE679" s="12"/>
      <c r="BF679" s="12"/>
      <c r="BG679" s="12"/>
      <c r="BH679" s="12"/>
      <c r="BI679" s="12"/>
      <c r="BJ679" s="12"/>
      <c r="BK679" s="12"/>
      <c r="BL679" s="12"/>
      <c r="BM679" s="12"/>
      <c r="BN679" s="12"/>
      <c r="BO679" s="12"/>
      <c r="BP679" s="12"/>
      <c r="BQ679" s="12"/>
      <c r="BR679" s="12"/>
      <c r="BS679" s="12"/>
    </row>
    <row r="680" spans="1:71" ht="16.5" customHeight="1" x14ac:dyDescent="0.3">
      <c r="A680" s="12"/>
      <c r="B680" s="100"/>
      <c r="C680" s="91"/>
      <c r="D680" s="91"/>
      <c r="E680" s="91"/>
      <c r="F680" s="91">
        <f t="shared" ref="F680:N680" si="188">+F$647+F679</f>
        <v>187.17561647712768</v>
      </c>
      <c r="G680" s="91">
        <f t="shared" si="188"/>
        <v>256.97491243186056</v>
      </c>
      <c r="H680" s="91">
        <f t="shared" si="188"/>
        <v>243.43934750557318</v>
      </c>
      <c r="I680" s="91">
        <f t="shared" si="188"/>
        <v>251.27115612236037</v>
      </c>
      <c r="J680" s="91">
        <f t="shared" si="188"/>
        <v>207.23420355863979</v>
      </c>
      <c r="K680" s="91">
        <f t="shared" si="188"/>
        <v>236.45067836762473</v>
      </c>
      <c r="L680" s="91">
        <f t="shared" si="188"/>
        <v>259.27082655867969</v>
      </c>
      <c r="M680" s="91">
        <f t="shared" si="188"/>
        <v>279.32316950452298</v>
      </c>
      <c r="N680" s="92">
        <f t="shared" si="188"/>
        <v>257.82</v>
      </c>
      <c r="O680" s="19"/>
      <c r="P680" s="58" t="s">
        <v>960</v>
      </c>
      <c r="Q680" s="12"/>
      <c r="R680" s="12"/>
      <c r="S680" s="12"/>
      <c r="T680" s="12"/>
      <c r="U680" s="12"/>
      <c r="V680" s="12"/>
      <c r="W680" s="12"/>
      <c r="X680" s="12"/>
      <c r="Y680" s="12"/>
      <c r="Z680" s="12"/>
      <c r="AA680" s="12"/>
      <c r="AB680" s="12"/>
      <c r="AC680" s="12"/>
      <c r="AD680" s="12"/>
      <c r="AE680" s="12"/>
      <c r="AF680" s="12"/>
      <c r="AG680" s="12"/>
      <c r="AH680" s="12"/>
      <c r="AI680" s="12"/>
      <c r="AJ680" s="12"/>
      <c r="AK680" s="12"/>
      <c r="AL680" s="12"/>
      <c r="AM680" s="12"/>
      <c r="AN680" s="12"/>
      <c r="AO680" s="12"/>
      <c r="AP680" s="12"/>
      <c r="AQ680" s="12"/>
      <c r="AR680" s="12"/>
      <c r="AS680" s="12"/>
      <c r="AT680" s="12"/>
      <c r="AU680" s="12"/>
      <c r="AV680" s="12"/>
      <c r="AW680" s="12"/>
      <c r="AX680" s="12"/>
      <c r="AY680" s="12"/>
      <c r="AZ680" s="12"/>
      <c r="BA680" s="12"/>
      <c r="BB680" s="12"/>
      <c r="BC680" s="12"/>
      <c r="BD680" s="12"/>
      <c r="BE680" s="12"/>
      <c r="BF680" s="12"/>
      <c r="BG680" s="12"/>
      <c r="BH680" s="12"/>
      <c r="BI680" s="12"/>
      <c r="BJ680" s="12"/>
      <c r="BK680" s="12"/>
      <c r="BL680" s="12"/>
      <c r="BM680" s="12"/>
      <c r="BN680" s="12"/>
      <c r="BO680" s="12"/>
      <c r="BP680" s="12"/>
      <c r="BQ680" s="12"/>
      <c r="BR680" s="12"/>
      <c r="BS680" s="12"/>
    </row>
    <row r="681" spans="1:71" ht="16.5" customHeight="1" x14ac:dyDescent="0.3">
      <c r="A681" s="12"/>
      <c r="B681" s="93"/>
      <c r="C681" s="12"/>
      <c r="D681" s="12"/>
      <c r="E681" s="12"/>
      <c r="F681" s="12"/>
      <c r="G681" s="12"/>
      <c r="H681" s="12"/>
      <c r="I681" s="94"/>
      <c r="J681" s="94"/>
      <c r="K681" s="94"/>
      <c r="L681" s="94"/>
      <c r="M681" s="94"/>
      <c r="N681" s="101">
        <f>+N680/F680-1</f>
        <v>0.37742300440882937</v>
      </c>
      <c r="O681" s="19"/>
      <c r="P681" s="95" t="s">
        <v>961</v>
      </c>
      <c r="Q681" s="12"/>
      <c r="R681" s="12"/>
      <c r="S681" s="12"/>
      <c r="T681" s="12"/>
      <c r="U681" s="12"/>
      <c r="V681" s="12"/>
      <c r="W681" s="12"/>
      <c r="X681" s="12"/>
      <c r="Y681" s="12"/>
      <c r="Z681" s="12"/>
      <c r="AA681" s="12"/>
      <c r="AB681" s="12"/>
      <c r="AC681" s="12"/>
      <c r="AD681" s="12"/>
      <c r="AE681" s="12"/>
      <c r="AF681" s="12"/>
      <c r="AG681" s="12"/>
      <c r="AH681" s="12"/>
      <c r="AI681" s="12"/>
      <c r="AJ681" s="12"/>
      <c r="AK681" s="12"/>
      <c r="AL681" s="12"/>
      <c r="AM681" s="12"/>
      <c r="AN681" s="12"/>
      <c r="AO681" s="12"/>
      <c r="AP681" s="12"/>
      <c r="AQ681" s="12"/>
      <c r="AR681" s="12"/>
      <c r="AS681" s="12"/>
      <c r="AT681" s="12"/>
      <c r="AU681" s="12"/>
      <c r="AV681" s="12"/>
      <c r="AW681" s="12"/>
      <c r="AX681" s="12"/>
      <c r="AY681" s="12"/>
      <c r="AZ681" s="12"/>
      <c r="BA681" s="12"/>
      <c r="BB681" s="12"/>
      <c r="BC681" s="12"/>
      <c r="BD681" s="12"/>
      <c r="BE681" s="12"/>
      <c r="BF681" s="12"/>
      <c r="BG681" s="12"/>
      <c r="BH681" s="12"/>
      <c r="BI681" s="12"/>
      <c r="BJ681" s="12"/>
      <c r="BK681" s="12"/>
      <c r="BL681" s="12"/>
      <c r="BM681" s="12"/>
      <c r="BN681" s="12"/>
      <c r="BO681" s="12"/>
      <c r="BP681" s="12"/>
      <c r="BQ681" s="12"/>
      <c r="BR681" s="12"/>
      <c r="BS681" s="12"/>
    </row>
    <row r="682" spans="1:71" ht="16.5" customHeight="1" x14ac:dyDescent="0.3">
      <c r="A682" s="29"/>
      <c r="B682" s="96"/>
      <c r="C682" s="97"/>
      <c r="D682" s="97"/>
      <c r="E682" s="97"/>
      <c r="F682" s="97"/>
      <c r="G682" s="97">
        <f t="shared" ref="G682:N682" si="189">RATE(G$340-$F$340,,-$F680,G680)</f>
        <v>0.37290805965242868</v>
      </c>
      <c r="H682" s="97">
        <f t="shared" si="189"/>
        <v>0.14043556248312578</v>
      </c>
      <c r="I682" s="97">
        <f t="shared" si="189"/>
        <v>0.10314124333455896</v>
      </c>
      <c r="J682" s="97">
        <f t="shared" si="189"/>
        <v>2.5777198325297648E-2</v>
      </c>
      <c r="K682" s="97">
        <f t="shared" si="189"/>
        <v>4.7847926712882259E-2</v>
      </c>
      <c r="L682" s="97">
        <f t="shared" si="189"/>
        <v>5.5805848377804258E-2</v>
      </c>
      <c r="M682" s="97">
        <f t="shared" si="189"/>
        <v>5.8855782658935131E-2</v>
      </c>
      <c r="N682" s="98">
        <f t="shared" si="189"/>
        <v>4.0838663782455702E-2</v>
      </c>
      <c r="O682" s="29"/>
      <c r="P682" s="99" t="s">
        <v>962</v>
      </c>
      <c r="Q682" s="29"/>
      <c r="R682" s="29"/>
      <c r="S682" s="29"/>
      <c r="T682" s="29"/>
      <c r="U682" s="29"/>
      <c r="V682" s="29"/>
      <c r="W682" s="29"/>
      <c r="X682" s="29"/>
      <c r="Y682" s="29"/>
      <c r="Z682" s="29"/>
      <c r="AA682" s="29"/>
      <c r="AB682" s="29"/>
      <c r="AC682" s="29"/>
      <c r="AD682" s="29"/>
      <c r="AE682" s="29"/>
      <c r="AF682" s="29"/>
      <c r="AG682" s="29"/>
      <c r="AH682" s="29"/>
      <c r="AI682" s="29"/>
      <c r="AJ682" s="29"/>
      <c r="AK682" s="29"/>
      <c r="AL682" s="29"/>
      <c r="AM682" s="29"/>
      <c r="AN682" s="29"/>
      <c r="AO682" s="29"/>
      <c r="AP682" s="29"/>
      <c r="AQ682" s="29"/>
      <c r="AR682" s="29"/>
      <c r="AS682" s="29"/>
      <c r="AT682" s="29"/>
      <c r="AU682" s="29"/>
      <c r="AV682" s="29"/>
      <c r="AW682" s="29"/>
      <c r="AX682" s="29"/>
      <c r="AY682" s="29"/>
      <c r="AZ682" s="29"/>
      <c r="BA682" s="29"/>
      <c r="BB682" s="29"/>
      <c r="BC682" s="29"/>
      <c r="BD682" s="29"/>
      <c r="BE682" s="29"/>
      <c r="BF682" s="29"/>
      <c r="BG682" s="29"/>
      <c r="BH682" s="29"/>
      <c r="BI682" s="29"/>
      <c r="BJ682" s="29"/>
      <c r="BK682" s="29"/>
      <c r="BL682" s="29"/>
      <c r="BM682" s="29"/>
      <c r="BN682" s="29"/>
      <c r="BO682" s="29"/>
      <c r="BP682" s="29"/>
      <c r="BQ682" s="29"/>
      <c r="BR682" s="29"/>
      <c r="BS682" s="29"/>
    </row>
    <row r="683" spans="1:71" ht="16.5" customHeight="1" x14ac:dyDescent="0.3">
      <c r="A683" s="12"/>
      <c r="B683" s="88"/>
      <c r="C683" s="89"/>
      <c r="D683" s="89"/>
      <c r="E683" s="89"/>
      <c r="F683" s="89"/>
      <c r="G683" s="89"/>
      <c r="H683" s="89">
        <f t="shared" ref="H683:N683" si="190">+G$637+G683</f>
        <v>11.4</v>
      </c>
      <c r="I683" s="89">
        <f t="shared" si="190"/>
        <v>23.189999999999998</v>
      </c>
      <c r="J683" s="89">
        <f t="shared" si="190"/>
        <v>35.65</v>
      </c>
      <c r="K683" s="89">
        <f t="shared" si="190"/>
        <v>47.93</v>
      </c>
      <c r="L683" s="89">
        <f t="shared" si="190"/>
        <v>55.73</v>
      </c>
      <c r="M683" s="89">
        <f t="shared" si="190"/>
        <v>63.08</v>
      </c>
      <c r="N683" s="90">
        <f t="shared" si="190"/>
        <v>70.16</v>
      </c>
      <c r="O683" s="19"/>
      <c r="P683" s="58" t="s">
        <v>959</v>
      </c>
      <c r="Q683" s="12"/>
      <c r="R683" s="12"/>
      <c r="S683" s="12"/>
      <c r="T683" s="12"/>
      <c r="U683" s="12"/>
      <c r="V683" s="12"/>
      <c r="W683" s="12"/>
      <c r="X683" s="12"/>
      <c r="Y683" s="12"/>
      <c r="Z683" s="12"/>
      <c r="AA683" s="12"/>
      <c r="AB683" s="12"/>
      <c r="AC683" s="12"/>
      <c r="AD683" s="12"/>
      <c r="AE683" s="12"/>
      <c r="AF683" s="12"/>
      <c r="AG683" s="12"/>
      <c r="AH683" s="12"/>
      <c r="AI683" s="12"/>
      <c r="AJ683" s="12"/>
      <c r="AK683" s="12"/>
      <c r="AL683" s="12"/>
      <c r="AM683" s="12"/>
      <c r="AN683" s="12"/>
      <c r="AO683" s="12"/>
      <c r="AP683" s="12"/>
      <c r="AQ683" s="12"/>
      <c r="AR683" s="12"/>
      <c r="AS683" s="12"/>
      <c r="AT683" s="12"/>
      <c r="AU683" s="12"/>
      <c r="AV683" s="12"/>
      <c r="AW683" s="12"/>
      <c r="AX683" s="12"/>
      <c r="AY683" s="12"/>
      <c r="AZ683" s="12"/>
      <c r="BA683" s="12"/>
      <c r="BB683" s="12"/>
      <c r="BC683" s="12"/>
      <c r="BD683" s="12"/>
      <c r="BE683" s="12"/>
      <c r="BF683" s="12"/>
      <c r="BG683" s="12"/>
      <c r="BH683" s="12"/>
      <c r="BI683" s="12"/>
      <c r="BJ683" s="12"/>
      <c r="BK683" s="12"/>
      <c r="BL683" s="12"/>
      <c r="BM683" s="12"/>
      <c r="BN683" s="12"/>
      <c r="BO683" s="12"/>
      <c r="BP683" s="12"/>
      <c r="BQ683" s="12"/>
      <c r="BR683" s="12"/>
      <c r="BS683" s="12"/>
    </row>
    <row r="684" spans="1:71" ht="16.5" customHeight="1" x14ac:dyDescent="0.3">
      <c r="A684" s="12"/>
      <c r="B684" s="100"/>
      <c r="C684" s="91"/>
      <c r="D684" s="91"/>
      <c r="E684" s="91"/>
      <c r="F684" s="91"/>
      <c r="G684" s="91">
        <f t="shared" ref="G684:N684" si="191">+G$647+G683</f>
        <v>246.81491243186053</v>
      </c>
      <c r="H684" s="91">
        <f t="shared" si="191"/>
        <v>233.27934750557318</v>
      </c>
      <c r="I684" s="91">
        <f t="shared" si="191"/>
        <v>241.11115612236037</v>
      </c>
      <c r="J684" s="91">
        <f t="shared" si="191"/>
        <v>197.07420355863979</v>
      </c>
      <c r="K684" s="91">
        <f t="shared" si="191"/>
        <v>226.29067836762474</v>
      </c>
      <c r="L684" s="91">
        <f t="shared" si="191"/>
        <v>249.11082655867966</v>
      </c>
      <c r="M684" s="91">
        <f t="shared" si="191"/>
        <v>269.16316950452301</v>
      </c>
      <c r="N684" s="92">
        <f t="shared" si="191"/>
        <v>247.66</v>
      </c>
      <c r="O684" s="19"/>
      <c r="P684" s="58" t="s">
        <v>960</v>
      </c>
      <c r="Q684" s="12"/>
      <c r="R684" s="12"/>
      <c r="S684" s="12"/>
      <c r="T684" s="12"/>
      <c r="U684" s="12"/>
      <c r="V684" s="12"/>
      <c r="W684" s="12"/>
      <c r="X684" s="12"/>
      <c r="Y684" s="12"/>
      <c r="Z684" s="12"/>
      <c r="AA684" s="12"/>
      <c r="AB684" s="12"/>
      <c r="AC684" s="12"/>
      <c r="AD684" s="12"/>
      <c r="AE684" s="12"/>
      <c r="AF684" s="12"/>
      <c r="AG684" s="12"/>
      <c r="AH684" s="12"/>
      <c r="AI684" s="12"/>
      <c r="AJ684" s="12"/>
      <c r="AK684" s="12"/>
      <c r="AL684" s="12"/>
      <c r="AM684" s="12"/>
      <c r="AN684" s="12"/>
      <c r="AO684" s="12"/>
      <c r="AP684" s="12"/>
      <c r="AQ684" s="12"/>
      <c r="AR684" s="12"/>
      <c r="AS684" s="12"/>
      <c r="AT684" s="12"/>
      <c r="AU684" s="12"/>
      <c r="AV684" s="12"/>
      <c r="AW684" s="12"/>
      <c r="AX684" s="12"/>
      <c r="AY684" s="12"/>
      <c r="AZ684" s="12"/>
      <c r="BA684" s="12"/>
      <c r="BB684" s="12"/>
      <c r="BC684" s="12"/>
      <c r="BD684" s="12"/>
      <c r="BE684" s="12"/>
      <c r="BF684" s="12"/>
      <c r="BG684" s="12"/>
      <c r="BH684" s="12"/>
      <c r="BI684" s="12"/>
      <c r="BJ684" s="12"/>
      <c r="BK684" s="12"/>
      <c r="BL684" s="12"/>
      <c r="BM684" s="12"/>
      <c r="BN684" s="12"/>
      <c r="BO684" s="12"/>
      <c r="BP684" s="12"/>
      <c r="BQ684" s="12"/>
      <c r="BR684" s="12"/>
      <c r="BS684" s="12"/>
    </row>
    <row r="685" spans="1:71" ht="16.5" customHeight="1" x14ac:dyDescent="0.3">
      <c r="A685" s="12"/>
      <c r="B685" s="93"/>
      <c r="C685" s="12"/>
      <c r="D685" s="12"/>
      <c r="E685" s="12"/>
      <c r="F685" s="12"/>
      <c r="G685" s="12"/>
      <c r="H685" s="12"/>
      <c r="I685" s="94"/>
      <c r="J685" s="94"/>
      <c r="K685" s="94"/>
      <c r="L685" s="94"/>
      <c r="M685" s="94"/>
      <c r="N685" s="101">
        <f>+N684/G684-1</f>
        <v>3.4239728864551289E-3</v>
      </c>
      <c r="O685" s="19"/>
      <c r="P685" s="95" t="s">
        <v>961</v>
      </c>
      <c r="Q685" s="12"/>
      <c r="R685" s="12"/>
      <c r="S685" s="12"/>
      <c r="T685" s="12"/>
      <c r="U685" s="12"/>
      <c r="V685" s="12"/>
      <c r="W685" s="12"/>
      <c r="X685" s="12"/>
      <c r="Y685" s="12"/>
      <c r="Z685" s="12"/>
      <c r="AA685" s="12"/>
      <c r="AB685" s="12"/>
      <c r="AC685" s="12"/>
      <c r="AD685" s="12"/>
      <c r="AE685" s="12"/>
      <c r="AF685" s="12"/>
      <c r="AG685" s="12"/>
      <c r="AH685" s="12"/>
      <c r="AI685" s="12"/>
      <c r="AJ685" s="12"/>
      <c r="AK685" s="12"/>
      <c r="AL685" s="12"/>
      <c r="AM685" s="12"/>
      <c r="AN685" s="12"/>
      <c r="AO685" s="12"/>
      <c r="AP685" s="12"/>
      <c r="AQ685" s="12"/>
      <c r="AR685" s="12"/>
      <c r="AS685" s="12"/>
      <c r="AT685" s="12"/>
      <c r="AU685" s="12"/>
      <c r="AV685" s="12"/>
      <c r="AW685" s="12"/>
      <c r="AX685" s="12"/>
      <c r="AY685" s="12"/>
      <c r="AZ685" s="12"/>
      <c r="BA685" s="12"/>
      <c r="BB685" s="12"/>
      <c r="BC685" s="12"/>
      <c r="BD685" s="12"/>
      <c r="BE685" s="12"/>
      <c r="BF685" s="12"/>
      <c r="BG685" s="12"/>
      <c r="BH685" s="12"/>
      <c r="BI685" s="12"/>
      <c r="BJ685" s="12"/>
      <c r="BK685" s="12"/>
      <c r="BL685" s="12"/>
      <c r="BM685" s="12"/>
      <c r="BN685" s="12"/>
      <c r="BO685" s="12"/>
      <c r="BP685" s="12"/>
      <c r="BQ685" s="12"/>
      <c r="BR685" s="12"/>
      <c r="BS685" s="12"/>
    </row>
    <row r="686" spans="1:71" ht="16.5" customHeight="1" x14ac:dyDescent="0.3">
      <c r="A686" s="29"/>
      <c r="B686" s="96"/>
      <c r="C686" s="97"/>
      <c r="D686" s="97"/>
      <c r="E686" s="97"/>
      <c r="F686" s="97"/>
      <c r="G686" s="97"/>
      <c r="H686" s="97">
        <f t="shared" ref="H686:N686" si="192">RATE(H$340-$G$340,,-$G684,H684)</f>
        <v>-5.4840952651206594E-2</v>
      </c>
      <c r="I686" s="97">
        <f t="shared" si="192"/>
        <v>-1.1622262339067097E-2</v>
      </c>
      <c r="J686" s="97">
        <f t="shared" si="192"/>
        <v>-7.227456977220266E-2</v>
      </c>
      <c r="K686" s="97">
        <f t="shared" si="192"/>
        <v>-2.1470738610129426E-2</v>
      </c>
      <c r="L686" s="97">
        <f t="shared" si="192"/>
        <v>1.8535498386525028E-3</v>
      </c>
      <c r="M686" s="97">
        <f t="shared" si="192"/>
        <v>1.4551365222171542E-2</v>
      </c>
      <c r="N686" s="98">
        <f t="shared" si="192"/>
        <v>4.8842273081743486E-4</v>
      </c>
      <c r="O686" s="29"/>
      <c r="P686" s="99" t="s">
        <v>962</v>
      </c>
      <c r="Q686" s="29"/>
      <c r="R686" s="29"/>
      <c r="S686" s="29"/>
      <c r="T686" s="29"/>
      <c r="U686" s="29"/>
      <c r="V686" s="29"/>
      <c r="W686" s="29"/>
      <c r="X686" s="29"/>
      <c r="Y686" s="29"/>
      <c r="Z686" s="29"/>
      <c r="AA686" s="29"/>
      <c r="AB686" s="29"/>
      <c r="AC686" s="29"/>
      <c r="AD686" s="29"/>
      <c r="AE686" s="29"/>
      <c r="AF686" s="29"/>
      <c r="AG686" s="29"/>
      <c r="AH686" s="29"/>
      <c r="AI686" s="29"/>
      <c r="AJ686" s="29"/>
      <c r="AK686" s="29"/>
      <c r="AL686" s="29"/>
      <c r="AM686" s="29"/>
      <c r="AN686" s="29"/>
      <c r="AO686" s="29"/>
      <c r="AP686" s="29"/>
      <c r="AQ686" s="29"/>
      <c r="AR686" s="29"/>
      <c r="AS686" s="29"/>
      <c r="AT686" s="29"/>
      <c r="AU686" s="29"/>
      <c r="AV686" s="29"/>
      <c r="AW686" s="29"/>
      <c r="AX686" s="29"/>
      <c r="AY686" s="29"/>
      <c r="AZ686" s="29"/>
      <c r="BA686" s="29"/>
      <c r="BB686" s="29"/>
      <c r="BC686" s="29"/>
      <c r="BD686" s="29"/>
      <c r="BE686" s="29"/>
      <c r="BF686" s="29"/>
      <c r="BG686" s="29"/>
      <c r="BH686" s="29"/>
      <c r="BI686" s="29"/>
      <c r="BJ686" s="29"/>
      <c r="BK686" s="29"/>
      <c r="BL686" s="29"/>
      <c r="BM686" s="29"/>
      <c r="BN686" s="29"/>
      <c r="BO686" s="29"/>
      <c r="BP686" s="29"/>
      <c r="BQ686" s="29"/>
      <c r="BR686" s="29"/>
      <c r="BS686" s="29"/>
    </row>
    <row r="687" spans="1:71" ht="16.5" customHeight="1" x14ac:dyDescent="0.3">
      <c r="A687" s="12"/>
      <c r="B687" s="88"/>
      <c r="C687" s="89"/>
      <c r="D687" s="89"/>
      <c r="E687" s="89"/>
      <c r="F687" s="89"/>
      <c r="G687" s="89"/>
      <c r="H687" s="89"/>
      <c r="I687" s="89">
        <f t="shared" ref="I687:N687" si="193">+H$637+H687</f>
        <v>11.79</v>
      </c>
      <c r="J687" s="89">
        <f t="shared" si="193"/>
        <v>24.25</v>
      </c>
      <c r="K687" s="89">
        <f t="shared" si="193"/>
        <v>36.53</v>
      </c>
      <c r="L687" s="89">
        <f t="shared" si="193"/>
        <v>44.33</v>
      </c>
      <c r="M687" s="89">
        <f t="shared" si="193"/>
        <v>51.68</v>
      </c>
      <c r="N687" s="90">
        <f t="shared" si="193"/>
        <v>58.76</v>
      </c>
      <c r="O687" s="19"/>
      <c r="P687" s="58" t="s">
        <v>959</v>
      </c>
      <c r="Q687" s="12"/>
      <c r="R687" s="12"/>
      <c r="S687" s="12"/>
      <c r="T687" s="12"/>
      <c r="U687" s="12"/>
      <c r="V687" s="12"/>
      <c r="W687" s="12"/>
      <c r="X687" s="12"/>
      <c r="Y687" s="12"/>
      <c r="Z687" s="12"/>
      <c r="AA687" s="12"/>
      <c r="AB687" s="12"/>
      <c r="AC687" s="12"/>
      <c r="AD687" s="12"/>
      <c r="AE687" s="12"/>
      <c r="AF687" s="12"/>
      <c r="AG687" s="12"/>
      <c r="AH687" s="12"/>
      <c r="AI687" s="12"/>
      <c r="AJ687" s="12"/>
      <c r="AK687" s="12"/>
      <c r="AL687" s="12"/>
      <c r="AM687" s="12"/>
      <c r="AN687" s="12"/>
      <c r="AO687" s="12"/>
      <c r="AP687" s="12"/>
      <c r="AQ687" s="12"/>
      <c r="AR687" s="12"/>
      <c r="AS687" s="12"/>
      <c r="AT687" s="12"/>
      <c r="AU687" s="12"/>
      <c r="AV687" s="12"/>
      <c r="AW687" s="12"/>
      <c r="AX687" s="12"/>
      <c r="AY687" s="12"/>
      <c r="AZ687" s="12"/>
      <c r="BA687" s="12"/>
      <c r="BB687" s="12"/>
      <c r="BC687" s="12"/>
      <c r="BD687" s="12"/>
      <c r="BE687" s="12"/>
      <c r="BF687" s="12"/>
      <c r="BG687" s="12"/>
      <c r="BH687" s="12"/>
      <c r="BI687" s="12"/>
      <c r="BJ687" s="12"/>
      <c r="BK687" s="12"/>
      <c r="BL687" s="12"/>
      <c r="BM687" s="12"/>
      <c r="BN687" s="12"/>
      <c r="BO687" s="12"/>
      <c r="BP687" s="12"/>
      <c r="BQ687" s="12"/>
      <c r="BR687" s="12"/>
      <c r="BS687" s="12"/>
    </row>
    <row r="688" spans="1:71" ht="16.5" customHeight="1" x14ac:dyDescent="0.3">
      <c r="A688" s="12"/>
      <c r="B688" s="100"/>
      <c r="C688" s="91"/>
      <c r="D688" s="91"/>
      <c r="E688" s="91"/>
      <c r="F688" s="91"/>
      <c r="G688" s="91"/>
      <c r="H688" s="91">
        <f t="shared" ref="H688:N688" si="194">+H$647+H687</f>
        <v>221.87934750557318</v>
      </c>
      <c r="I688" s="91">
        <f t="shared" si="194"/>
        <v>229.71115612236036</v>
      </c>
      <c r="J688" s="91">
        <f t="shared" si="194"/>
        <v>185.67420355863979</v>
      </c>
      <c r="K688" s="91">
        <f t="shared" si="194"/>
        <v>214.89067836762473</v>
      </c>
      <c r="L688" s="91">
        <f t="shared" si="194"/>
        <v>237.71082655867968</v>
      </c>
      <c r="M688" s="91">
        <f t="shared" si="194"/>
        <v>257.76316950452298</v>
      </c>
      <c r="N688" s="92">
        <f t="shared" si="194"/>
        <v>236.26</v>
      </c>
      <c r="O688" s="19"/>
      <c r="P688" s="58" t="s">
        <v>960</v>
      </c>
      <c r="Q688" s="12"/>
      <c r="R688" s="12"/>
      <c r="S688" s="12"/>
      <c r="T688" s="12"/>
      <c r="U688" s="12"/>
      <c r="V688" s="12"/>
      <c r="W688" s="12"/>
      <c r="X688" s="12"/>
      <c r="Y688" s="12"/>
      <c r="Z688" s="12"/>
      <c r="AA688" s="12"/>
      <c r="AB688" s="12"/>
      <c r="AC688" s="12"/>
      <c r="AD688" s="12"/>
      <c r="AE688" s="12"/>
      <c r="AF688" s="12"/>
      <c r="AG688" s="12"/>
      <c r="AH688" s="12"/>
      <c r="AI688" s="12"/>
      <c r="AJ688" s="12"/>
      <c r="AK688" s="12"/>
      <c r="AL688" s="12"/>
      <c r="AM688" s="12"/>
      <c r="AN688" s="12"/>
      <c r="AO688" s="12"/>
      <c r="AP688" s="12"/>
      <c r="AQ688" s="12"/>
      <c r="AR688" s="12"/>
      <c r="AS688" s="12"/>
      <c r="AT688" s="12"/>
      <c r="AU688" s="12"/>
      <c r="AV688" s="12"/>
      <c r="AW688" s="12"/>
      <c r="AX688" s="12"/>
      <c r="AY688" s="12"/>
      <c r="AZ688" s="12"/>
      <c r="BA688" s="12"/>
      <c r="BB688" s="12"/>
      <c r="BC688" s="12"/>
      <c r="BD688" s="12"/>
      <c r="BE688" s="12"/>
      <c r="BF688" s="12"/>
      <c r="BG688" s="12"/>
      <c r="BH688" s="12"/>
      <c r="BI688" s="12"/>
      <c r="BJ688" s="12"/>
      <c r="BK688" s="12"/>
      <c r="BL688" s="12"/>
      <c r="BM688" s="12"/>
      <c r="BN688" s="12"/>
      <c r="BO688" s="12"/>
      <c r="BP688" s="12"/>
      <c r="BQ688" s="12"/>
      <c r="BR688" s="12"/>
      <c r="BS688" s="12"/>
    </row>
    <row r="689" spans="1:71" ht="16.5" customHeight="1" x14ac:dyDescent="0.3">
      <c r="A689" s="12"/>
      <c r="B689" s="93"/>
      <c r="C689" s="12"/>
      <c r="D689" s="12"/>
      <c r="E689" s="12"/>
      <c r="F689" s="12"/>
      <c r="G689" s="12"/>
      <c r="H689" s="12"/>
      <c r="I689" s="94"/>
      <c r="J689" s="94"/>
      <c r="K689" s="94"/>
      <c r="L689" s="94"/>
      <c r="M689" s="94"/>
      <c r="N689" s="101">
        <f>+N688/H688-1</f>
        <v>6.4812938455507174E-2</v>
      </c>
      <c r="O689" s="19"/>
      <c r="P689" s="95" t="s">
        <v>961</v>
      </c>
      <c r="Q689" s="12"/>
      <c r="R689" s="12"/>
      <c r="S689" s="12"/>
      <c r="T689" s="12"/>
      <c r="U689" s="12"/>
      <c r="V689" s="12"/>
      <c r="W689" s="12"/>
      <c r="X689" s="12"/>
      <c r="Y689" s="12"/>
      <c r="Z689" s="12"/>
      <c r="AA689" s="12"/>
      <c r="AB689" s="12"/>
      <c r="AC689" s="12"/>
      <c r="AD689" s="12"/>
      <c r="AE689" s="12"/>
      <c r="AF689" s="12"/>
      <c r="AG689" s="12"/>
      <c r="AH689" s="12"/>
      <c r="AI689" s="12"/>
      <c r="AJ689" s="12"/>
      <c r="AK689" s="12"/>
      <c r="AL689" s="12"/>
      <c r="AM689" s="12"/>
      <c r="AN689" s="12"/>
      <c r="AO689" s="12"/>
      <c r="AP689" s="12"/>
      <c r="AQ689" s="12"/>
      <c r="AR689" s="12"/>
      <c r="AS689" s="12"/>
      <c r="AT689" s="12"/>
      <c r="AU689" s="12"/>
      <c r="AV689" s="12"/>
      <c r="AW689" s="12"/>
      <c r="AX689" s="12"/>
      <c r="AY689" s="12"/>
      <c r="AZ689" s="12"/>
      <c r="BA689" s="12"/>
      <c r="BB689" s="12"/>
      <c r="BC689" s="12"/>
      <c r="BD689" s="12"/>
      <c r="BE689" s="12"/>
      <c r="BF689" s="12"/>
      <c r="BG689" s="12"/>
      <c r="BH689" s="12"/>
      <c r="BI689" s="12"/>
      <c r="BJ689" s="12"/>
      <c r="BK689" s="12"/>
      <c r="BL689" s="12"/>
      <c r="BM689" s="12"/>
      <c r="BN689" s="12"/>
      <c r="BO689" s="12"/>
      <c r="BP689" s="12"/>
      <c r="BQ689" s="12"/>
      <c r="BR689" s="12"/>
      <c r="BS689" s="12"/>
    </row>
    <row r="690" spans="1:71" ht="16.5" customHeight="1" x14ac:dyDescent="0.3">
      <c r="A690" s="29"/>
      <c r="B690" s="96"/>
      <c r="C690" s="97"/>
      <c r="D690" s="97"/>
      <c r="E690" s="97"/>
      <c r="F690" s="97"/>
      <c r="G690" s="97"/>
      <c r="H690" s="97"/>
      <c r="I690" s="97">
        <f t="shared" ref="I690:N690" si="195">RATE(I$340-$H$340,,-$H688,I688)</f>
        <v>3.5297600722349616E-2</v>
      </c>
      <c r="J690" s="97">
        <f t="shared" si="195"/>
        <v>-8.52185595730338E-2</v>
      </c>
      <c r="K690" s="97">
        <f t="shared" si="195"/>
        <v>-1.0611406977511102E-2</v>
      </c>
      <c r="L690" s="97">
        <f t="shared" si="195"/>
        <v>1.7379589235329135E-2</v>
      </c>
      <c r="M690" s="97">
        <f t="shared" si="195"/>
        <v>3.0435462739102956E-2</v>
      </c>
      <c r="N690" s="98">
        <f t="shared" si="195"/>
        <v>1.0521488834699425E-2</v>
      </c>
      <c r="O690" s="29"/>
      <c r="P690" s="99" t="s">
        <v>962</v>
      </c>
      <c r="Q690" s="29"/>
      <c r="R690" s="29"/>
      <c r="S690" s="29"/>
      <c r="T690" s="29"/>
      <c r="U690" s="29"/>
      <c r="V690" s="29"/>
      <c r="W690" s="29"/>
      <c r="X690" s="29"/>
      <c r="Y690" s="29"/>
      <c r="Z690" s="29"/>
      <c r="AA690" s="29"/>
      <c r="AB690" s="29"/>
      <c r="AC690" s="29"/>
      <c r="AD690" s="29"/>
      <c r="AE690" s="29"/>
      <c r="AF690" s="29"/>
      <c r="AG690" s="29"/>
      <c r="AH690" s="29"/>
      <c r="AI690" s="29"/>
      <c r="AJ690" s="29"/>
      <c r="AK690" s="29"/>
      <c r="AL690" s="29"/>
      <c r="AM690" s="29"/>
      <c r="AN690" s="29"/>
      <c r="AO690" s="29"/>
      <c r="AP690" s="29"/>
      <c r="AQ690" s="29"/>
      <c r="AR690" s="29"/>
      <c r="AS690" s="29"/>
      <c r="AT690" s="29"/>
      <c r="AU690" s="29"/>
      <c r="AV690" s="29"/>
      <c r="AW690" s="29"/>
      <c r="AX690" s="29"/>
      <c r="AY690" s="29"/>
      <c r="AZ690" s="29"/>
      <c r="BA690" s="29"/>
      <c r="BB690" s="29"/>
      <c r="BC690" s="29"/>
      <c r="BD690" s="29"/>
      <c r="BE690" s="29"/>
      <c r="BF690" s="29"/>
      <c r="BG690" s="29"/>
      <c r="BH690" s="29"/>
      <c r="BI690" s="29"/>
      <c r="BJ690" s="29"/>
      <c r="BK690" s="29"/>
      <c r="BL690" s="29"/>
      <c r="BM690" s="29"/>
      <c r="BN690" s="29"/>
      <c r="BO690" s="29"/>
      <c r="BP690" s="29"/>
      <c r="BQ690" s="29"/>
      <c r="BR690" s="29"/>
      <c r="BS690" s="29"/>
    </row>
    <row r="691" spans="1:71" ht="16.5" customHeight="1" x14ac:dyDescent="0.3">
      <c r="A691" s="12"/>
      <c r="B691" s="88"/>
      <c r="C691" s="89"/>
      <c r="D691" s="89"/>
      <c r="E691" s="89"/>
      <c r="F691" s="89"/>
      <c r="G691" s="89"/>
      <c r="H691" s="89"/>
      <c r="I691" s="89"/>
      <c r="J691" s="89">
        <f t="shared" ref="J691:N691" si="196">+I$637+I691</f>
        <v>12.46</v>
      </c>
      <c r="K691" s="89">
        <f t="shared" si="196"/>
        <v>24.740000000000002</v>
      </c>
      <c r="L691" s="89">
        <f t="shared" si="196"/>
        <v>32.54</v>
      </c>
      <c r="M691" s="89">
        <f t="shared" si="196"/>
        <v>39.89</v>
      </c>
      <c r="N691" s="90">
        <f t="shared" si="196"/>
        <v>46.97</v>
      </c>
      <c r="O691" s="19"/>
      <c r="P691" s="58" t="s">
        <v>959</v>
      </c>
      <c r="Q691" s="12"/>
      <c r="R691" s="12"/>
      <c r="S691" s="12"/>
      <c r="T691" s="12"/>
      <c r="U691" s="12"/>
      <c r="V691" s="12"/>
      <c r="W691" s="12"/>
      <c r="X691" s="12"/>
      <c r="Y691" s="12"/>
      <c r="Z691" s="12"/>
      <c r="AA691" s="12"/>
      <c r="AB691" s="12"/>
      <c r="AC691" s="12"/>
      <c r="AD691" s="12"/>
      <c r="AE691" s="12"/>
      <c r="AF691" s="12"/>
      <c r="AG691" s="12"/>
      <c r="AH691" s="12"/>
      <c r="AI691" s="12"/>
      <c r="AJ691" s="12"/>
      <c r="AK691" s="12"/>
      <c r="AL691" s="12"/>
      <c r="AM691" s="12"/>
      <c r="AN691" s="12"/>
      <c r="AO691" s="12"/>
      <c r="AP691" s="12"/>
      <c r="AQ691" s="12"/>
      <c r="AR691" s="12"/>
      <c r="AS691" s="12"/>
      <c r="AT691" s="12"/>
      <c r="AU691" s="12"/>
      <c r="AV691" s="12"/>
      <c r="AW691" s="12"/>
      <c r="AX691" s="12"/>
      <c r="AY691" s="12"/>
      <c r="AZ691" s="12"/>
      <c r="BA691" s="12"/>
      <c r="BB691" s="12"/>
      <c r="BC691" s="12"/>
      <c r="BD691" s="12"/>
      <c r="BE691" s="12"/>
      <c r="BF691" s="12"/>
      <c r="BG691" s="12"/>
      <c r="BH691" s="12"/>
      <c r="BI691" s="12"/>
      <c r="BJ691" s="12"/>
      <c r="BK691" s="12"/>
      <c r="BL691" s="12"/>
      <c r="BM691" s="12"/>
      <c r="BN691" s="12"/>
      <c r="BO691" s="12"/>
      <c r="BP691" s="12"/>
      <c r="BQ691" s="12"/>
      <c r="BR691" s="12"/>
      <c r="BS691" s="12"/>
    </row>
    <row r="692" spans="1:71" ht="16.5" customHeight="1" x14ac:dyDescent="0.3">
      <c r="A692" s="12"/>
      <c r="B692" s="100"/>
      <c r="C692" s="91"/>
      <c r="D692" s="91"/>
      <c r="E692" s="91"/>
      <c r="F692" s="91"/>
      <c r="G692" s="91"/>
      <c r="H692" s="91"/>
      <c r="I692" s="91">
        <f t="shared" ref="I692:N692" si="197">+I$647+I691</f>
        <v>217.92115612236037</v>
      </c>
      <c r="J692" s="91">
        <f t="shared" si="197"/>
        <v>173.8842035586398</v>
      </c>
      <c r="K692" s="91">
        <f t="shared" si="197"/>
        <v>203.10067836762474</v>
      </c>
      <c r="L692" s="91">
        <f t="shared" si="197"/>
        <v>225.92082655867966</v>
      </c>
      <c r="M692" s="91">
        <f t="shared" si="197"/>
        <v>245.97316950452301</v>
      </c>
      <c r="N692" s="92">
        <f t="shared" si="197"/>
        <v>224.47</v>
      </c>
      <c r="O692" s="19"/>
      <c r="P692" s="58" t="s">
        <v>960</v>
      </c>
      <c r="Q692" s="12"/>
      <c r="R692" s="12"/>
      <c r="S692" s="12"/>
      <c r="T692" s="12"/>
      <c r="U692" s="12"/>
      <c r="V692" s="12"/>
      <c r="W692" s="12"/>
      <c r="X692" s="12"/>
      <c r="Y692" s="12"/>
      <c r="Z692" s="12"/>
      <c r="AA692" s="12"/>
      <c r="AB692" s="12"/>
      <c r="AC692" s="12"/>
      <c r="AD692" s="12"/>
      <c r="AE692" s="12"/>
      <c r="AF692" s="12"/>
      <c r="AG692" s="12"/>
      <c r="AH692" s="12"/>
      <c r="AI692" s="12"/>
      <c r="AJ692" s="12"/>
      <c r="AK692" s="12"/>
      <c r="AL692" s="12"/>
      <c r="AM692" s="12"/>
      <c r="AN692" s="12"/>
      <c r="AO692" s="12"/>
      <c r="AP692" s="12"/>
      <c r="AQ692" s="12"/>
      <c r="AR692" s="12"/>
      <c r="AS692" s="12"/>
      <c r="AT692" s="12"/>
      <c r="AU692" s="12"/>
      <c r="AV692" s="12"/>
      <c r="AW692" s="12"/>
      <c r="AX692" s="12"/>
      <c r="AY692" s="12"/>
      <c r="AZ692" s="12"/>
      <c r="BA692" s="12"/>
      <c r="BB692" s="12"/>
      <c r="BC692" s="12"/>
      <c r="BD692" s="12"/>
      <c r="BE692" s="12"/>
      <c r="BF692" s="12"/>
      <c r="BG692" s="12"/>
      <c r="BH692" s="12"/>
      <c r="BI692" s="12"/>
      <c r="BJ692" s="12"/>
      <c r="BK692" s="12"/>
      <c r="BL692" s="12"/>
      <c r="BM692" s="12"/>
      <c r="BN692" s="12"/>
      <c r="BO692" s="12"/>
      <c r="BP692" s="12"/>
      <c r="BQ692" s="12"/>
      <c r="BR692" s="12"/>
      <c r="BS692" s="12"/>
    </row>
    <row r="693" spans="1:71" ht="16.5" customHeight="1" x14ac:dyDescent="0.3">
      <c r="A693" s="12"/>
      <c r="B693" s="93"/>
      <c r="C693" s="12"/>
      <c r="D693" s="12"/>
      <c r="E693" s="12"/>
      <c r="F693" s="12"/>
      <c r="G693" s="12"/>
      <c r="H693" s="12"/>
      <c r="I693" s="94"/>
      <c r="J693" s="94"/>
      <c r="K693" s="94"/>
      <c r="L693" s="94"/>
      <c r="M693" s="94"/>
      <c r="N693" s="101">
        <f>+N692/I692-1</f>
        <v>3.0051436924107167E-2</v>
      </c>
      <c r="O693" s="19"/>
      <c r="P693" s="95" t="s">
        <v>961</v>
      </c>
      <c r="Q693" s="12"/>
      <c r="R693" s="12"/>
      <c r="S693" s="12"/>
      <c r="T693" s="12"/>
      <c r="U693" s="12"/>
      <c r="V693" s="12"/>
      <c r="W693" s="12"/>
      <c r="X693" s="12"/>
      <c r="Y693" s="12"/>
      <c r="Z693" s="12"/>
      <c r="AA693" s="12"/>
      <c r="AB693" s="12"/>
      <c r="AC693" s="12"/>
      <c r="AD693" s="12"/>
      <c r="AE693" s="12"/>
      <c r="AF693" s="12"/>
      <c r="AG693" s="12"/>
      <c r="AH693" s="12"/>
      <c r="AI693" s="12"/>
      <c r="AJ693" s="12"/>
      <c r="AK693" s="12"/>
      <c r="AL693" s="12"/>
      <c r="AM693" s="12"/>
      <c r="AN693" s="12"/>
      <c r="AO693" s="12"/>
      <c r="AP693" s="12"/>
      <c r="AQ693" s="12"/>
      <c r="AR693" s="12"/>
      <c r="AS693" s="12"/>
      <c r="AT693" s="12"/>
      <c r="AU693" s="12"/>
      <c r="AV693" s="12"/>
      <c r="AW693" s="12"/>
      <c r="AX693" s="12"/>
      <c r="AY693" s="12"/>
      <c r="AZ693" s="12"/>
      <c r="BA693" s="12"/>
      <c r="BB693" s="12"/>
      <c r="BC693" s="12"/>
      <c r="BD693" s="12"/>
      <c r="BE693" s="12"/>
      <c r="BF693" s="12"/>
      <c r="BG693" s="12"/>
      <c r="BH693" s="12"/>
      <c r="BI693" s="12"/>
      <c r="BJ693" s="12"/>
      <c r="BK693" s="12"/>
      <c r="BL693" s="12"/>
      <c r="BM693" s="12"/>
      <c r="BN693" s="12"/>
      <c r="BO693" s="12"/>
      <c r="BP693" s="12"/>
      <c r="BQ693" s="12"/>
      <c r="BR693" s="12"/>
      <c r="BS693" s="12"/>
    </row>
    <row r="694" spans="1:71" ht="16.5" customHeight="1" x14ac:dyDescent="0.3">
      <c r="A694" s="29"/>
      <c r="B694" s="96"/>
      <c r="C694" s="97"/>
      <c r="D694" s="97"/>
      <c r="E694" s="97"/>
      <c r="F694" s="97"/>
      <c r="G694" s="97"/>
      <c r="H694" s="97"/>
      <c r="I694" s="97"/>
      <c r="J694" s="97">
        <f t="shared" ref="J694:N694" si="198">RATE(J$340-$I$340,,-$I692,J692)</f>
        <v>-0.20207745474236705</v>
      </c>
      <c r="K694" s="97">
        <f t="shared" si="198"/>
        <v>-3.460290008051186E-2</v>
      </c>
      <c r="L694" s="97">
        <f t="shared" si="198"/>
        <v>1.2089590296983145E-2</v>
      </c>
      <c r="M694" s="97">
        <f t="shared" si="198"/>
        <v>3.073514810819165E-2</v>
      </c>
      <c r="N694" s="98">
        <f t="shared" si="198"/>
        <v>5.9393161616334254E-3</v>
      </c>
      <c r="O694" s="29"/>
      <c r="P694" s="99" t="s">
        <v>962</v>
      </c>
      <c r="Q694" s="29"/>
      <c r="R694" s="29"/>
      <c r="S694" s="29"/>
      <c r="T694" s="29"/>
      <c r="U694" s="29"/>
      <c r="V694" s="29"/>
      <c r="W694" s="29"/>
      <c r="X694" s="29"/>
      <c r="Y694" s="29"/>
      <c r="Z694" s="29"/>
      <c r="AA694" s="29"/>
      <c r="AB694" s="29"/>
      <c r="AC694" s="29"/>
      <c r="AD694" s="29"/>
      <c r="AE694" s="29"/>
      <c r="AF694" s="29"/>
      <c r="AG694" s="29"/>
      <c r="AH694" s="29"/>
      <c r="AI694" s="29"/>
      <c r="AJ694" s="29"/>
      <c r="AK694" s="29"/>
      <c r="AL694" s="29"/>
      <c r="AM694" s="29"/>
      <c r="AN694" s="29"/>
      <c r="AO694" s="29"/>
      <c r="AP694" s="29"/>
      <c r="AQ694" s="29"/>
      <c r="AR694" s="29"/>
      <c r="AS694" s="29"/>
      <c r="AT694" s="29"/>
      <c r="AU694" s="29"/>
      <c r="AV694" s="29"/>
      <c r="AW694" s="29"/>
      <c r="AX694" s="29"/>
      <c r="AY694" s="29"/>
      <c r="AZ694" s="29"/>
      <c r="BA694" s="29"/>
      <c r="BB694" s="29"/>
      <c r="BC694" s="29"/>
      <c r="BD694" s="29"/>
      <c r="BE694" s="29"/>
      <c r="BF694" s="29"/>
      <c r="BG694" s="29"/>
      <c r="BH694" s="29"/>
      <c r="BI694" s="29"/>
      <c r="BJ694" s="29"/>
      <c r="BK694" s="29"/>
      <c r="BL694" s="29"/>
      <c r="BM694" s="29"/>
      <c r="BN694" s="29"/>
      <c r="BO694" s="29"/>
      <c r="BP694" s="29"/>
      <c r="BQ694" s="29"/>
      <c r="BR694" s="29"/>
      <c r="BS694" s="29"/>
    </row>
    <row r="695" spans="1:71" ht="16.5" customHeight="1" x14ac:dyDescent="0.3">
      <c r="A695" s="12"/>
      <c r="B695" s="88"/>
      <c r="C695" s="89"/>
      <c r="D695" s="89"/>
      <c r="E695" s="89"/>
      <c r="F695" s="89"/>
      <c r="G695" s="89"/>
      <c r="H695" s="89"/>
      <c r="I695" s="89"/>
      <c r="J695" s="89"/>
      <c r="K695" s="89">
        <f t="shared" ref="K695:N695" si="199">+J$637+J695</f>
        <v>12.280000000000001</v>
      </c>
      <c r="L695" s="89">
        <f t="shared" si="199"/>
        <v>20.080000000000002</v>
      </c>
      <c r="M695" s="89">
        <f t="shared" si="199"/>
        <v>27.43</v>
      </c>
      <c r="N695" s="90">
        <f t="shared" si="199"/>
        <v>34.51</v>
      </c>
      <c r="O695" s="19"/>
      <c r="P695" s="58" t="s">
        <v>959</v>
      </c>
      <c r="Q695" s="12"/>
      <c r="R695" s="12"/>
      <c r="S695" s="12"/>
      <c r="T695" s="12"/>
      <c r="U695" s="12"/>
      <c r="V695" s="12"/>
      <c r="W695" s="12"/>
      <c r="X695" s="12"/>
      <c r="Y695" s="12"/>
      <c r="Z695" s="12"/>
      <c r="AA695" s="12"/>
      <c r="AB695" s="12"/>
      <c r="AC695" s="12"/>
      <c r="AD695" s="12"/>
      <c r="AE695" s="12"/>
      <c r="AF695" s="12"/>
      <c r="AG695" s="12"/>
      <c r="AH695" s="12"/>
      <c r="AI695" s="12"/>
      <c r="AJ695" s="12"/>
      <c r="AK695" s="12"/>
      <c r="AL695" s="12"/>
      <c r="AM695" s="12"/>
      <c r="AN695" s="12"/>
      <c r="AO695" s="12"/>
      <c r="AP695" s="12"/>
      <c r="AQ695" s="12"/>
      <c r="AR695" s="12"/>
      <c r="AS695" s="12"/>
      <c r="AT695" s="12"/>
      <c r="AU695" s="12"/>
      <c r="AV695" s="12"/>
      <c r="AW695" s="12"/>
      <c r="AX695" s="12"/>
      <c r="AY695" s="12"/>
      <c r="AZ695" s="12"/>
      <c r="BA695" s="12"/>
      <c r="BB695" s="12"/>
      <c r="BC695" s="12"/>
      <c r="BD695" s="12"/>
      <c r="BE695" s="12"/>
      <c r="BF695" s="12"/>
      <c r="BG695" s="12"/>
      <c r="BH695" s="12"/>
      <c r="BI695" s="12"/>
      <c r="BJ695" s="12"/>
      <c r="BK695" s="12"/>
      <c r="BL695" s="12"/>
      <c r="BM695" s="12"/>
      <c r="BN695" s="12"/>
      <c r="BO695" s="12"/>
      <c r="BP695" s="12"/>
      <c r="BQ695" s="12"/>
      <c r="BR695" s="12"/>
      <c r="BS695" s="12"/>
    </row>
    <row r="696" spans="1:71" ht="16.5" customHeight="1" x14ac:dyDescent="0.3">
      <c r="A696" s="12"/>
      <c r="B696" s="100"/>
      <c r="C696" s="91"/>
      <c r="D696" s="91"/>
      <c r="E696" s="91"/>
      <c r="F696" s="91"/>
      <c r="G696" s="91"/>
      <c r="H696" s="91"/>
      <c r="I696" s="91"/>
      <c r="J696" s="91">
        <f t="shared" ref="J696:N696" si="200">+J$647+J695</f>
        <v>161.42420355863979</v>
      </c>
      <c r="K696" s="91">
        <f t="shared" si="200"/>
        <v>190.64067836762473</v>
      </c>
      <c r="L696" s="91">
        <f t="shared" si="200"/>
        <v>213.46082655867968</v>
      </c>
      <c r="M696" s="91">
        <f t="shared" si="200"/>
        <v>233.51316950452301</v>
      </c>
      <c r="N696" s="92">
        <f t="shared" si="200"/>
        <v>212.01</v>
      </c>
      <c r="O696" s="19"/>
      <c r="P696" s="58" t="s">
        <v>960</v>
      </c>
      <c r="Q696" s="12"/>
      <c r="R696" s="12"/>
      <c r="S696" s="12"/>
      <c r="T696" s="12"/>
      <c r="U696" s="12"/>
      <c r="V696" s="12"/>
      <c r="W696" s="12"/>
      <c r="X696" s="12"/>
      <c r="Y696" s="12"/>
      <c r="Z696" s="12"/>
      <c r="AA696" s="12"/>
      <c r="AB696" s="12"/>
      <c r="AC696" s="12"/>
      <c r="AD696" s="12"/>
      <c r="AE696" s="12"/>
      <c r="AF696" s="12"/>
      <c r="AG696" s="12"/>
      <c r="AH696" s="12"/>
      <c r="AI696" s="12"/>
      <c r="AJ696" s="12"/>
      <c r="AK696" s="12"/>
      <c r="AL696" s="12"/>
      <c r="AM696" s="12"/>
      <c r="AN696" s="12"/>
      <c r="AO696" s="12"/>
      <c r="AP696" s="12"/>
      <c r="AQ696" s="12"/>
      <c r="AR696" s="12"/>
      <c r="AS696" s="12"/>
      <c r="AT696" s="12"/>
      <c r="AU696" s="12"/>
      <c r="AV696" s="12"/>
      <c r="AW696" s="12"/>
      <c r="AX696" s="12"/>
      <c r="AY696" s="12"/>
      <c r="AZ696" s="12"/>
      <c r="BA696" s="12"/>
      <c r="BB696" s="12"/>
      <c r="BC696" s="12"/>
      <c r="BD696" s="12"/>
      <c r="BE696" s="12"/>
      <c r="BF696" s="12"/>
      <c r="BG696" s="12"/>
      <c r="BH696" s="12"/>
      <c r="BI696" s="12"/>
      <c r="BJ696" s="12"/>
      <c r="BK696" s="12"/>
      <c r="BL696" s="12"/>
      <c r="BM696" s="12"/>
      <c r="BN696" s="12"/>
      <c r="BO696" s="12"/>
      <c r="BP696" s="12"/>
      <c r="BQ696" s="12"/>
      <c r="BR696" s="12"/>
      <c r="BS696" s="12"/>
    </row>
    <row r="697" spans="1:71" ht="16.5" customHeight="1" x14ac:dyDescent="0.3">
      <c r="A697" s="12"/>
      <c r="B697" s="93"/>
      <c r="C697" s="12"/>
      <c r="D697" s="12"/>
      <c r="E697" s="12"/>
      <c r="F697" s="12"/>
      <c r="G697" s="12"/>
      <c r="H697" s="12"/>
      <c r="I697" s="94"/>
      <c r="J697" s="94"/>
      <c r="K697" s="94"/>
      <c r="L697" s="94"/>
      <c r="M697" s="94"/>
      <c r="N697" s="101">
        <f>+N696/J696-1</f>
        <v>0.31337181987696261</v>
      </c>
      <c r="O697" s="19"/>
      <c r="P697" s="95" t="s">
        <v>961</v>
      </c>
      <c r="Q697" s="12"/>
      <c r="R697" s="12"/>
      <c r="S697" s="12"/>
      <c r="T697" s="12"/>
      <c r="U697" s="12"/>
      <c r="V697" s="12"/>
      <c r="W697" s="12"/>
      <c r="X697" s="12"/>
      <c r="Y697" s="12"/>
      <c r="Z697" s="12"/>
      <c r="AA697" s="12"/>
      <c r="AB697" s="12"/>
      <c r="AC697" s="12"/>
      <c r="AD697" s="12"/>
      <c r="AE697" s="12"/>
      <c r="AF697" s="12"/>
      <c r="AG697" s="12"/>
      <c r="AH697" s="12"/>
      <c r="AI697" s="12"/>
      <c r="AJ697" s="12"/>
      <c r="AK697" s="12"/>
      <c r="AL697" s="12"/>
      <c r="AM697" s="12"/>
      <c r="AN697" s="12"/>
      <c r="AO697" s="12"/>
      <c r="AP697" s="12"/>
      <c r="AQ697" s="12"/>
      <c r="AR697" s="12"/>
      <c r="AS697" s="12"/>
      <c r="AT697" s="12"/>
      <c r="AU697" s="12"/>
      <c r="AV697" s="12"/>
      <c r="AW697" s="12"/>
      <c r="AX697" s="12"/>
      <c r="AY697" s="12"/>
      <c r="AZ697" s="12"/>
      <c r="BA697" s="12"/>
      <c r="BB697" s="12"/>
      <c r="BC697" s="12"/>
      <c r="BD697" s="12"/>
      <c r="BE697" s="12"/>
      <c r="BF697" s="12"/>
      <c r="BG697" s="12"/>
      <c r="BH697" s="12"/>
      <c r="BI697" s="12"/>
      <c r="BJ697" s="12"/>
      <c r="BK697" s="12"/>
      <c r="BL697" s="12"/>
      <c r="BM697" s="12"/>
      <c r="BN697" s="12"/>
      <c r="BO697" s="12"/>
      <c r="BP697" s="12"/>
      <c r="BQ697" s="12"/>
      <c r="BR697" s="12"/>
      <c r="BS697" s="12"/>
    </row>
    <row r="698" spans="1:71" ht="16.5" customHeight="1" x14ac:dyDescent="0.3">
      <c r="A698" s="29"/>
      <c r="B698" s="96"/>
      <c r="C698" s="97"/>
      <c r="D698" s="97"/>
      <c r="E698" s="97"/>
      <c r="F698" s="97"/>
      <c r="G698" s="97"/>
      <c r="H698" s="97"/>
      <c r="I698" s="97"/>
      <c r="J698" s="97"/>
      <c r="K698" s="97">
        <f t="shared" ref="K698:N698" si="201">RATE(K$340-$J$340,,-$J696,K696)</f>
        <v>0.18099190929798578</v>
      </c>
      <c r="L698" s="97">
        <f t="shared" si="201"/>
        <v>0.14993890456054629</v>
      </c>
      <c r="M698" s="97">
        <f t="shared" si="201"/>
        <v>0.13096086049269373</v>
      </c>
      <c r="N698" s="98">
        <f t="shared" si="201"/>
        <v>7.0525270124881745E-2</v>
      </c>
      <c r="O698" s="29"/>
      <c r="P698" s="99" t="s">
        <v>962</v>
      </c>
      <c r="Q698" s="29"/>
      <c r="R698" s="29"/>
      <c r="S698" s="29"/>
      <c r="T698" s="29"/>
      <c r="U698" s="29"/>
      <c r="V698" s="29"/>
      <c r="W698" s="29"/>
      <c r="X698" s="29"/>
      <c r="Y698" s="29"/>
      <c r="Z698" s="29"/>
      <c r="AA698" s="29"/>
      <c r="AB698" s="29"/>
      <c r="AC698" s="29"/>
      <c r="AD698" s="29"/>
      <c r="AE698" s="29"/>
      <c r="AF698" s="29"/>
      <c r="AG698" s="29"/>
      <c r="AH698" s="29"/>
      <c r="AI698" s="29"/>
      <c r="AJ698" s="29"/>
      <c r="AK698" s="29"/>
      <c r="AL698" s="29"/>
      <c r="AM698" s="29"/>
      <c r="AN698" s="29"/>
      <c r="AO698" s="29"/>
      <c r="AP698" s="29"/>
      <c r="AQ698" s="29"/>
      <c r="AR698" s="29"/>
      <c r="AS698" s="29"/>
      <c r="AT698" s="29"/>
      <c r="AU698" s="29"/>
      <c r="AV698" s="29"/>
      <c r="AW698" s="29"/>
      <c r="AX698" s="29"/>
      <c r="AY698" s="29"/>
      <c r="AZ698" s="29"/>
      <c r="BA698" s="29"/>
      <c r="BB698" s="29"/>
      <c r="BC698" s="29"/>
      <c r="BD698" s="29"/>
      <c r="BE698" s="29"/>
      <c r="BF698" s="29"/>
      <c r="BG698" s="29"/>
      <c r="BH698" s="29"/>
      <c r="BI698" s="29"/>
      <c r="BJ698" s="29"/>
      <c r="BK698" s="29"/>
      <c r="BL698" s="29"/>
      <c r="BM698" s="29"/>
      <c r="BN698" s="29"/>
      <c r="BO698" s="29"/>
      <c r="BP698" s="29"/>
      <c r="BQ698" s="29"/>
      <c r="BR698" s="29"/>
      <c r="BS698" s="29"/>
    </row>
    <row r="699" spans="1:71" ht="16.5" customHeight="1" x14ac:dyDescent="0.3">
      <c r="A699" s="12"/>
      <c r="B699" s="102"/>
      <c r="C699" s="103"/>
      <c r="D699" s="103"/>
      <c r="E699" s="103"/>
      <c r="F699" s="103"/>
      <c r="G699" s="103"/>
      <c r="H699" s="103"/>
      <c r="I699" s="103"/>
      <c r="J699" s="103"/>
      <c r="K699" s="103"/>
      <c r="L699" s="89">
        <f t="shared" ref="L699:N699" si="202">+K$637+K699</f>
        <v>7.8</v>
      </c>
      <c r="M699" s="89">
        <f t="shared" si="202"/>
        <v>15.149999999999999</v>
      </c>
      <c r="N699" s="90">
        <f t="shared" si="202"/>
        <v>22.229999999999997</v>
      </c>
      <c r="O699" s="19"/>
      <c r="P699" s="58" t="s">
        <v>959</v>
      </c>
      <c r="Q699" s="12"/>
      <c r="R699" s="12"/>
      <c r="S699" s="12"/>
      <c r="T699" s="12"/>
      <c r="U699" s="12"/>
      <c r="V699" s="12"/>
      <c r="W699" s="12"/>
      <c r="X699" s="12"/>
      <c r="Y699" s="12"/>
      <c r="Z699" s="12"/>
      <c r="AA699" s="12"/>
      <c r="AB699" s="12"/>
      <c r="AC699" s="12"/>
      <c r="AD699" s="12"/>
      <c r="AE699" s="12"/>
      <c r="AF699" s="12"/>
      <c r="AG699" s="12"/>
      <c r="AH699" s="12"/>
      <c r="AI699" s="12"/>
      <c r="AJ699" s="12"/>
      <c r="AK699" s="12"/>
      <c r="AL699" s="12"/>
      <c r="AM699" s="12"/>
      <c r="AN699" s="12"/>
      <c r="AO699" s="12"/>
      <c r="AP699" s="12"/>
      <c r="AQ699" s="12"/>
      <c r="AR699" s="12"/>
      <c r="AS699" s="12"/>
      <c r="AT699" s="12"/>
      <c r="AU699" s="12"/>
      <c r="AV699" s="12"/>
      <c r="AW699" s="12"/>
      <c r="AX699" s="12"/>
      <c r="AY699" s="12"/>
      <c r="AZ699" s="12"/>
      <c r="BA699" s="12"/>
      <c r="BB699" s="12"/>
      <c r="BC699" s="12"/>
      <c r="BD699" s="12"/>
      <c r="BE699" s="12"/>
      <c r="BF699" s="12"/>
      <c r="BG699" s="12"/>
      <c r="BH699" s="12"/>
      <c r="BI699" s="12"/>
      <c r="BJ699" s="12"/>
      <c r="BK699" s="12"/>
      <c r="BL699" s="12"/>
      <c r="BM699" s="12"/>
      <c r="BN699" s="12"/>
      <c r="BO699" s="12"/>
      <c r="BP699" s="12"/>
      <c r="BQ699" s="12"/>
      <c r="BR699" s="12"/>
      <c r="BS699" s="12"/>
    </row>
    <row r="700" spans="1:71" ht="16.5" customHeight="1" x14ac:dyDescent="0.3">
      <c r="A700" s="12"/>
      <c r="B700" s="100"/>
      <c r="C700" s="91"/>
      <c r="D700" s="91"/>
      <c r="E700" s="91"/>
      <c r="F700" s="91"/>
      <c r="G700" s="91"/>
      <c r="H700" s="91"/>
      <c r="I700" s="91"/>
      <c r="J700" s="91"/>
      <c r="K700" s="91">
        <f t="shared" ref="K700:N700" si="203">+K$647+K699</f>
        <v>178.36067836762473</v>
      </c>
      <c r="L700" s="91">
        <f t="shared" si="203"/>
        <v>201.18082655867968</v>
      </c>
      <c r="M700" s="91">
        <f t="shared" si="203"/>
        <v>221.233169504523</v>
      </c>
      <c r="N700" s="92">
        <f t="shared" si="203"/>
        <v>199.73</v>
      </c>
      <c r="O700" s="19"/>
      <c r="P700" s="58" t="s">
        <v>960</v>
      </c>
      <c r="Q700" s="12"/>
      <c r="R700" s="12"/>
      <c r="S700" s="12"/>
      <c r="T700" s="12"/>
      <c r="U700" s="12"/>
      <c r="V700" s="12"/>
      <c r="W700" s="12"/>
      <c r="X700" s="12"/>
      <c r="Y700" s="12"/>
      <c r="Z700" s="12"/>
      <c r="AA700" s="12"/>
      <c r="AB700" s="12"/>
      <c r="AC700" s="12"/>
      <c r="AD700" s="12"/>
      <c r="AE700" s="12"/>
      <c r="AF700" s="12"/>
      <c r="AG700" s="12"/>
      <c r="AH700" s="12"/>
      <c r="AI700" s="12"/>
      <c r="AJ700" s="12"/>
      <c r="AK700" s="12"/>
      <c r="AL700" s="12"/>
      <c r="AM700" s="12"/>
      <c r="AN700" s="12"/>
      <c r="AO700" s="12"/>
      <c r="AP700" s="12"/>
      <c r="AQ700" s="12"/>
      <c r="AR700" s="12"/>
      <c r="AS700" s="12"/>
      <c r="AT700" s="12"/>
      <c r="AU700" s="12"/>
      <c r="AV700" s="12"/>
      <c r="AW700" s="12"/>
      <c r="AX700" s="12"/>
      <c r="AY700" s="12"/>
      <c r="AZ700" s="12"/>
      <c r="BA700" s="12"/>
      <c r="BB700" s="12"/>
      <c r="BC700" s="12"/>
      <c r="BD700" s="12"/>
      <c r="BE700" s="12"/>
      <c r="BF700" s="12"/>
      <c r="BG700" s="12"/>
      <c r="BH700" s="12"/>
      <c r="BI700" s="12"/>
      <c r="BJ700" s="12"/>
      <c r="BK700" s="12"/>
      <c r="BL700" s="12"/>
      <c r="BM700" s="12"/>
      <c r="BN700" s="12"/>
      <c r="BO700" s="12"/>
      <c r="BP700" s="12"/>
      <c r="BQ700" s="12"/>
      <c r="BR700" s="12"/>
      <c r="BS700" s="12"/>
    </row>
    <row r="701" spans="1:71" ht="16.5" customHeight="1" x14ac:dyDescent="0.3">
      <c r="A701" s="12"/>
      <c r="B701" s="93"/>
      <c r="C701" s="12"/>
      <c r="D701" s="12"/>
      <c r="E701" s="12"/>
      <c r="F701" s="12"/>
      <c r="G701" s="12"/>
      <c r="H701" s="12"/>
      <c r="I701" s="94"/>
      <c r="J701" s="94"/>
      <c r="K701" s="94"/>
      <c r="L701" s="94"/>
      <c r="M701" s="94"/>
      <c r="N701" s="101">
        <f>+N700/K700-1</f>
        <v>0.11980960056863155</v>
      </c>
      <c r="O701" s="19"/>
      <c r="P701" s="95" t="s">
        <v>961</v>
      </c>
      <c r="Q701" s="12"/>
      <c r="R701" s="12"/>
      <c r="S701" s="12"/>
      <c r="T701" s="12"/>
      <c r="U701" s="12"/>
      <c r="V701" s="12"/>
      <c r="W701" s="12"/>
      <c r="X701" s="12"/>
      <c r="Y701" s="12"/>
      <c r="Z701" s="12"/>
      <c r="AA701" s="12"/>
      <c r="AB701" s="12"/>
      <c r="AC701" s="12"/>
      <c r="AD701" s="12"/>
      <c r="AE701" s="12"/>
      <c r="AF701" s="12"/>
      <c r="AG701" s="12"/>
      <c r="AH701" s="12"/>
      <c r="AI701" s="12"/>
      <c r="AJ701" s="12"/>
      <c r="AK701" s="12"/>
      <c r="AL701" s="12"/>
      <c r="AM701" s="12"/>
      <c r="AN701" s="12"/>
      <c r="AO701" s="12"/>
      <c r="AP701" s="12"/>
      <c r="AQ701" s="12"/>
      <c r="AR701" s="12"/>
      <c r="AS701" s="12"/>
      <c r="AT701" s="12"/>
      <c r="AU701" s="12"/>
      <c r="AV701" s="12"/>
      <c r="AW701" s="12"/>
      <c r="AX701" s="12"/>
      <c r="AY701" s="12"/>
      <c r="AZ701" s="12"/>
      <c r="BA701" s="12"/>
      <c r="BB701" s="12"/>
      <c r="BC701" s="12"/>
      <c r="BD701" s="12"/>
      <c r="BE701" s="12"/>
      <c r="BF701" s="12"/>
      <c r="BG701" s="12"/>
      <c r="BH701" s="12"/>
      <c r="BI701" s="12"/>
      <c r="BJ701" s="12"/>
      <c r="BK701" s="12"/>
      <c r="BL701" s="12"/>
      <c r="BM701" s="12"/>
      <c r="BN701" s="12"/>
      <c r="BO701" s="12"/>
      <c r="BP701" s="12"/>
      <c r="BQ701" s="12"/>
      <c r="BR701" s="12"/>
      <c r="BS701" s="12"/>
    </row>
    <row r="702" spans="1:71" ht="16.5" customHeight="1" x14ac:dyDescent="0.3">
      <c r="A702" s="29"/>
      <c r="B702" s="96"/>
      <c r="C702" s="97"/>
      <c r="D702" s="97"/>
      <c r="E702" s="97"/>
      <c r="F702" s="97"/>
      <c r="G702" s="97"/>
      <c r="H702" s="97"/>
      <c r="I702" s="97"/>
      <c r="J702" s="97"/>
      <c r="K702" s="97"/>
      <c r="L702" s="97">
        <f t="shared" ref="L702:N702" si="204">RATE(L$340-$K$340,,-$K700,L700)</f>
        <v>0.12794382932329756</v>
      </c>
      <c r="M702" s="97">
        <f t="shared" si="204"/>
        <v>0.11371883116164232</v>
      </c>
      <c r="N702" s="98">
        <f t="shared" si="204"/>
        <v>3.8439968944453951E-2</v>
      </c>
      <c r="O702" s="29"/>
      <c r="P702" s="99" t="s">
        <v>962</v>
      </c>
      <c r="Q702" s="29"/>
      <c r="R702" s="29"/>
      <c r="S702" s="29"/>
      <c r="T702" s="29"/>
      <c r="U702" s="29"/>
      <c r="V702" s="29"/>
      <c r="W702" s="29"/>
      <c r="X702" s="29"/>
      <c r="Y702" s="29"/>
      <c r="Z702" s="29"/>
      <c r="AA702" s="29"/>
      <c r="AB702" s="29"/>
      <c r="AC702" s="29"/>
      <c r="AD702" s="29"/>
      <c r="AE702" s="29"/>
      <c r="AF702" s="29"/>
      <c r="AG702" s="29"/>
      <c r="AH702" s="29"/>
      <c r="AI702" s="29"/>
      <c r="AJ702" s="29"/>
      <c r="AK702" s="29"/>
      <c r="AL702" s="29"/>
      <c r="AM702" s="29"/>
      <c r="AN702" s="29"/>
      <c r="AO702" s="29"/>
      <c r="AP702" s="29"/>
      <c r="AQ702" s="29"/>
      <c r="AR702" s="29"/>
      <c r="AS702" s="29"/>
      <c r="AT702" s="29"/>
      <c r="AU702" s="29"/>
      <c r="AV702" s="29"/>
      <c r="AW702" s="29"/>
      <c r="AX702" s="29"/>
      <c r="AY702" s="29"/>
      <c r="AZ702" s="29"/>
      <c r="BA702" s="29"/>
      <c r="BB702" s="29"/>
      <c r="BC702" s="29"/>
      <c r="BD702" s="29"/>
      <c r="BE702" s="29"/>
      <c r="BF702" s="29"/>
      <c r="BG702" s="29"/>
      <c r="BH702" s="29"/>
      <c r="BI702" s="29"/>
      <c r="BJ702" s="29"/>
      <c r="BK702" s="29"/>
      <c r="BL702" s="29"/>
      <c r="BM702" s="29"/>
      <c r="BN702" s="29"/>
      <c r="BO702" s="29"/>
      <c r="BP702" s="29"/>
      <c r="BQ702" s="29"/>
      <c r="BR702" s="29"/>
      <c r="BS702" s="29"/>
    </row>
    <row r="703" spans="1:71" ht="16.5" customHeight="1" x14ac:dyDescent="0.3">
      <c r="A703" s="12"/>
      <c r="B703" s="102"/>
      <c r="C703" s="103"/>
      <c r="D703" s="103"/>
      <c r="E703" s="103"/>
      <c r="F703" s="103"/>
      <c r="G703" s="103"/>
      <c r="H703" s="103"/>
      <c r="I703" s="103"/>
      <c r="J703" s="103"/>
      <c r="K703" s="103"/>
      <c r="L703" s="103"/>
      <c r="M703" s="89">
        <f t="shared" ref="M703:N703" si="205">+L$637+L703</f>
        <v>7.35</v>
      </c>
      <c r="N703" s="90">
        <f t="shared" si="205"/>
        <v>14.43</v>
      </c>
      <c r="O703" s="19"/>
      <c r="P703" s="58" t="s">
        <v>959</v>
      </c>
      <c r="Q703" s="12"/>
      <c r="R703" s="12"/>
      <c r="S703" s="12"/>
      <c r="T703" s="12"/>
      <c r="U703" s="12"/>
      <c r="V703" s="12"/>
      <c r="W703" s="12"/>
      <c r="X703" s="12"/>
      <c r="Y703" s="12"/>
      <c r="Z703" s="12"/>
      <c r="AA703" s="12"/>
      <c r="AB703" s="12"/>
      <c r="AC703" s="12"/>
      <c r="AD703" s="12"/>
      <c r="AE703" s="12"/>
      <c r="AF703" s="12"/>
      <c r="AG703" s="12"/>
      <c r="AH703" s="12"/>
      <c r="AI703" s="12"/>
      <c r="AJ703" s="12"/>
      <c r="AK703" s="12"/>
      <c r="AL703" s="12"/>
      <c r="AM703" s="12"/>
      <c r="AN703" s="12"/>
      <c r="AO703" s="12"/>
      <c r="AP703" s="12"/>
      <c r="AQ703" s="12"/>
      <c r="AR703" s="12"/>
      <c r="AS703" s="12"/>
      <c r="AT703" s="12"/>
      <c r="AU703" s="12"/>
      <c r="AV703" s="12"/>
      <c r="AW703" s="12"/>
      <c r="AX703" s="12"/>
      <c r="AY703" s="12"/>
      <c r="AZ703" s="12"/>
      <c r="BA703" s="12"/>
      <c r="BB703" s="12"/>
      <c r="BC703" s="12"/>
      <c r="BD703" s="12"/>
      <c r="BE703" s="12"/>
      <c r="BF703" s="12"/>
      <c r="BG703" s="12"/>
      <c r="BH703" s="12"/>
      <c r="BI703" s="12"/>
      <c r="BJ703" s="12"/>
      <c r="BK703" s="12"/>
      <c r="BL703" s="12"/>
      <c r="BM703" s="12"/>
      <c r="BN703" s="12"/>
      <c r="BO703" s="12"/>
      <c r="BP703" s="12"/>
      <c r="BQ703" s="12"/>
      <c r="BR703" s="12"/>
      <c r="BS703" s="12"/>
    </row>
    <row r="704" spans="1:71" ht="16.5" customHeight="1" x14ac:dyDescent="0.3">
      <c r="A704" s="12"/>
      <c r="B704" s="100"/>
      <c r="C704" s="91"/>
      <c r="D704" s="91"/>
      <c r="E704" s="91"/>
      <c r="F704" s="91"/>
      <c r="G704" s="91"/>
      <c r="H704" s="91"/>
      <c r="I704" s="91"/>
      <c r="J704" s="91"/>
      <c r="K704" s="91"/>
      <c r="L704" s="91">
        <f t="shared" ref="L704:N704" si="206">+L$647+L703</f>
        <v>193.38082655867967</v>
      </c>
      <c r="M704" s="91">
        <f t="shared" si="206"/>
        <v>213.43316950452299</v>
      </c>
      <c r="N704" s="92">
        <f t="shared" si="206"/>
        <v>191.93</v>
      </c>
      <c r="O704" s="19"/>
      <c r="P704" s="58" t="s">
        <v>960</v>
      </c>
      <c r="Q704" s="12"/>
      <c r="R704" s="12"/>
      <c r="S704" s="12"/>
      <c r="T704" s="12"/>
      <c r="U704" s="12"/>
      <c r="V704" s="12"/>
      <c r="W704" s="12"/>
      <c r="X704" s="12"/>
      <c r="Y704" s="12"/>
      <c r="Z704" s="12"/>
      <c r="AA704" s="12"/>
      <c r="AB704" s="12"/>
      <c r="AC704" s="12"/>
      <c r="AD704" s="12"/>
      <c r="AE704" s="12"/>
      <c r="AF704" s="12"/>
      <c r="AG704" s="12"/>
      <c r="AH704" s="12"/>
      <c r="AI704" s="12"/>
      <c r="AJ704" s="12"/>
      <c r="AK704" s="12"/>
      <c r="AL704" s="12"/>
      <c r="AM704" s="12"/>
      <c r="AN704" s="12"/>
      <c r="AO704" s="12"/>
      <c r="AP704" s="12"/>
      <c r="AQ704" s="12"/>
      <c r="AR704" s="12"/>
      <c r="AS704" s="12"/>
      <c r="AT704" s="12"/>
      <c r="AU704" s="12"/>
      <c r="AV704" s="12"/>
      <c r="AW704" s="12"/>
      <c r="AX704" s="12"/>
      <c r="AY704" s="12"/>
      <c r="AZ704" s="12"/>
      <c r="BA704" s="12"/>
      <c r="BB704" s="12"/>
      <c r="BC704" s="12"/>
      <c r="BD704" s="12"/>
      <c r="BE704" s="12"/>
      <c r="BF704" s="12"/>
      <c r="BG704" s="12"/>
      <c r="BH704" s="12"/>
      <c r="BI704" s="12"/>
      <c r="BJ704" s="12"/>
      <c r="BK704" s="12"/>
      <c r="BL704" s="12"/>
      <c r="BM704" s="12"/>
      <c r="BN704" s="12"/>
      <c r="BO704" s="12"/>
      <c r="BP704" s="12"/>
      <c r="BQ704" s="12"/>
      <c r="BR704" s="12"/>
      <c r="BS704" s="12"/>
    </row>
    <row r="705" spans="1:71" ht="16.5" customHeight="1" x14ac:dyDescent="0.3">
      <c r="A705" s="12"/>
      <c r="B705" s="93"/>
      <c r="C705" s="12"/>
      <c r="D705" s="12"/>
      <c r="E705" s="12"/>
      <c r="F705" s="12"/>
      <c r="G705" s="12"/>
      <c r="H705" s="12"/>
      <c r="I705" s="94"/>
      <c r="J705" s="94"/>
      <c r="K705" s="94"/>
      <c r="L705" s="94"/>
      <c r="M705" s="94"/>
      <c r="N705" s="101">
        <f>+N704/L704-1</f>
        <v>-7.5024322964066803E-3</v>
      </c>
      <c r="O705" s="19"/>
      <c r="P705" s="95" t="s">
        <v>961</v>
      </c>
      <c r="Q705" s="12"/>
      <c r="R705" s="12"/>
      <c r="S705" s="12"/>
      <c r="T705" s="12"/>
      <c r="U705" s="12"/>
      <c r="V705" s="12"/>
      <c r="W705" s="12"/>
      <c r="X705" s="12"/>
      <c r="Y705" s="12"/>
      <c r="Z705" s="12"/>
      <c r="AA705" s="12"/>
      <c r="AB705" s="12"/>
      <c r="AC705" s="12"/>
      <c r="AD705" s="12"/>
      <c r="AE705" s="12"/>
      <c r="AF705" s="12"/>
      <c r="AG705" s="12"/>
      <c r="AH705" s="12"/>
      <c r="AI705" s="12"/>
      <c r="AJ705" s="12"/>
      <c r="AK705" s="12"/>
      <c r="AL705" s="12"/>
      <c r="AM705" s="12"/>
      <c r="AN705" s="12"/>
      <c r="AO705" s="12"/>
      <c r="AP705" s="12"/>
      <c r="AQ705" s="12"/>
      <c r="AR705" s="12"/>
      <c r="AS705" s="12"/>
      <c r="AT705" s="12"/>
      <c r="AU705" s="12"/>
      <c r="AV705" s="12"/>
      <c r="AW705" s="12"/>
      <c r="AX705" s="12"/>
      <c r="AY705" s="12"/>
      <c r="AZ705" s="12"/>
      <c r="BA705" s="12"/>
      <c r="BB705" s="12"/>
      <c r="BC705" s="12"/>
      <c r="BD705" s="12"/>
      <c r="BE705" s="12"/>
      <c r="BF705" s="12"/>
      <c r="BG705" s="12"/>
      <c r="BH705" s="12"/>
      <c r="BI705" s="12"/>
      <c r="BJ705" s="12"/>
      <c r="BK705" s="12"/>
      <c r="BL705" s="12"/>
      <c r="BM705" s="12"/>
      <c r="BN705" s="12"/>
      <c r="BO705" s="12"/>
      <c r="BP705" s="12"/>
      <c r="BQ705" s="12"/>
      <c r="BR705" s="12"/>
      <c r="BS705" s="12"/>
    </row>
    <row r="706" spans="1:71" ht="16.5" customHeight="1" x14ac:dyDescent="0.3">
      <c r="A706" s="29"/>
      <c r="B706" s="96"/>
      <c r="C706" s="97"/>
      <c r="D706" s="97"/>
      <c r="E706" s="97"/>
      <c r="F706" s="97"/>
      <c r="G706" s="97"/>
      <c r="H706" s="97"/>
      <c r="I706" s="97"/>
      <c r="J706" s="97"/>
      <c r="K706" s="97"/>
      <c r="L706" s="97"/>
      <c r="M706" s="97">
        <f t="shared" ref="M706:N706" si="207">RATE(M$340-$L$340,,-$L704,M704)</f>
        <v>0.10369354243999265</v>
      </c>
      <c r="N706" s="98">
        <f t="shared" si="207"/>
        <v>-3.7582784767577586E-3</v>
      </c>
      <c r="O706" s="29"/>
      <c r="P706" s="99" t="s">
        <v>962</v>
      </c>
      <c r="Q706" s="29"/>
      <c r="R706" s="29"/>
      <c r="S706" s="29"/>
      <c r="T706" s="29"/>
      <c r="U706" s="29"/>
      <c r="V706" s="29"/>
      <c r="W706" s="29"/>
      <c r="X706" s="29"/>
      <c r="Y706" s="29"/>
      <c r="Z706" s="29"/>
      <c r="AA706" s="29"/>
      <c r="AB706" s="29"/>
      <c r="AC706" s="29"/>
      <c r="AD706" s="29"/>
      <c r="AE706" s="29"/>
      <c r="AF706" s="29"/>
      <c r="AG706" s="29"/>
      <c r="AH706" s="29"/>
      <c r="AI706" s="29"/>
      <c r="AJ706" s="29"/>
      <c r="AK706" s="29"/>
      <c r="AL706" s="29"/>
      <c r="AM706" s="29"/>
      <c r="AN706" s="29"/>
      <c r="AO706" s="29"/>
      <c r="AP706" s="29"/>
      <c r="AQ706" s="29"/>
      <c r="AR706" s="29"/>
      <c r="AS706" s="29"/>
      <c r="AT706" s="29"/>
      <c r="AU706" s="29"/>
      <c r="AV706" s="29"/>
      <c r="AW706" s="29"/>
      <c r="AX706" s="29"/>
      <c r="AY706" s="29"/>
      <c r="AZ706" s="29"/>
      <c r="BA706" s="29"/>
      <c r="BB706" s="29"/>
      <c r="BC706" s="29"/>
      <c r="BD706" s="29"/>
      <c r="BE706" s="29"/>
      <c r="BF706" s="29"/>
      <c r="BG706" s="29"/>
      <c r="BH706" s="29"/>
      <c r="BI706" s="29"/>
      <c r="BJ706" s="29"/>
      <c r="BK706" s="29"/>
      <c r="BL706" s="29"/>
      <c r="BM706" s="29"/>
      <c r="BN706" s="29"/>
      <c r="BO706" s="29"/>
      <c r="BP706" s="29"/>
      <c r="BQ706" s="29"/>
      <c r="BR706" s="29"/>
      <c r="BS706" s="29"/>
    </row>
    <row r="707" spans="1:71" ht="16.5" customHeight="1" x14ac:dyDescent="0.3">
      <c r="A707" s="12"/>
      <c r="B707" s="102"/>
      <c r="C707" s="103"/>
      <c r="D707" s="103"/>
      <c r="E707" s="103"/>
      <c r="F707" s="103"/>
      <c r="G707" s="103"/>
      <c r="H707" s="103"/>
      <c r="I707" s="103"/>
      <c r="J707" s="103"/>
      <c r="K707" s="103"/>
      <c r="L707" s="103"/>
      <c r="M707" s="103"/>
      <c r="N707" s="90">
        <f>+M$637+M707</f>
        <v>7.08</v>
      </c>
      <c r="O707" s="19"/>
      <c r="P707" s="58" t="s">
        <v>959</v>
      </c>
      <c r="Q707" s="12"/>
      <c r="R707" s="12"/>
      <c r="S707" s="12"/>
      <c r="T707" s="12"/>
      <c r="U707" s="12"/>
      <c r="V707" s="12"/>
      <c r="W707" s="12"/>
      <c r="X707" s="12"/>
      <c r="Y707" s="12"/>
      <c r="Z707" s="12"/>
      <c r="AA707" s="12"/>
      <c r="AB707" s="12"/>
      <c r="AC707" s="12"/>
      <c r="AD707" s="12"/>
      <c r="AE707" s="12"/>
      <c r="AF707" s="12"/>
      <c r="AG707" s="12"/>
      <c r="AH707" s="12"/>
      <c r="AI707" s="12"/>
      <c r="AJ707" s="12"/>
      <c r="AK707" s="12"/>
      <c r="AL707" s="12"/>
      <c r="AM707" s="12"/>
      <c r="AN707" s="12"/>
      <c r="AO707" s="12"/>
      <c r="AP707" s="12"/>
      <c r="AQ707" s="12"/>
      <c r="AR707" s="12"/>
      <c r="AS707" s="12"/>
      <c r="AT707" s="12"/>
      <c r="AU707" s="12"/>
      <c r="AV707" s="12"/>
      <c r="AW707" s="12"/>
      <c r="AX707" s="12"/>
      <c r="AY707" s="12"/>
      <c r="AZ707" s="12"/>
      <c r="BA707" s="12"/>
      <c r="BB707" s="12"/>
      <c r="BC707" s="12"/>
      <c r="BD707" s="12"/>
      <c r="BE707" s="12"/>
      <c r="BF707" s="12"/>
      <c r="BG707" s="12"/>
      <c r="BH707" s="12"/>
      <c r="BI707" s="12"/>
      <c r="BJ707" s="12"/>
      <c r="BK707" s="12"/>
      <c r="BL707" s="12"/>
      <c r="BM707" s="12"/>
      <c r="BN707" s="12"/>
      <c r="BO707" s="12"/>
      <c r="BP707" s="12"/>
      <c r="BQ707" s="12"/>
      <c r="BR707" s="12"/>
      <c r="BS707" s="12"/>
    </row>
    <row r="708" spans="1:71" ht="16.5" customHeight="1" x14ac:dyDescent="0.3">
      <c r="A708" s="12"/>
      <c r="B708" s="100"/>
      <c r="C708" s="91"/>
      <c r="D708" s="91"/>
      <c r="E708" s="91"/>
      <c r="F708" s="91"/>
      <c r="G708" s="91"/>
      <c r="H708" s="91"/>
      <c r="I708" s="91"/>
      <c r="J708" s="91"/>
      <c r="K708" s="91"/>
      <c r="L708" s="91"/>
      <c r="M708" s="91">
        <f t="shared" ref="M708:N708" si="208">+M$647+M707</f>
        <v>206.083169504523</v>
      </c>
      <c r="N708" s="92">
        <f t="shared" si="208"/>
        <v>184.58</v>
      </c>
      <c r="O708" s="19"/>
      <c r="P708" s="58" t="s">
        <v>960</v>
      </c>
      <c r="Q708" s="12"/>
      <c r="R708" s="12"/>
      <c r="S708" s="12"/>
      <c r="T708" s="12"/>
      <c r="U708" s="12"/>
      <c r="V708" s="12"/>
      <c r="W708" s="12"/>
      <c r="X708" s="12"/>
      <c r="Y708" s="12"/>
      <c r="Z708" s="12"/>
      <c r="AA708" s="12"/>
      <c r="AB708" s="12"/>
      <c r="AC708" s="12"/>
      <c r="AD708" s="12"/>
      <c r="AE708" s="12"/>
      <c r="AF708" s="12"/>
      <c r="AG708" s="12"/>
      <c r="AH708" s="12"/>
      <c r="AI708" s="12"/>
      <c r="AJ708" s="12"/>
      <c r="AK708" s="12"/>
      <c r="AL708" s="12"/>
      <c r="AM708" s="12"/>
      <c r="AN708" s="12"/>
      <c r="AO708" s="12"/>
      <c r="AP708" s="12"/>
      <c r="AQ708" s="12"/>
      <c r="AR708" s="12"/>
      <c r="AS708" s="12"/>
      <c r="AT708" s="12"/>
      <c r="AU708" s="12"/>
      <c r="AV708" s="12"/>
      <c r="AW708" s="12"/>
      <c r="AX708" s="12"/>
      <c r="AY708" s="12"/>
      <c r="AZ708" s="12"/>
      <c r="BA708" s="12"/>
      <c r="BB708" s="12"/>
      <c r="BC708" s="12"/>
      <c r="BD708" s="12"/>
      <c r="BE708" s="12"/>
      <c r="BF708" s="12"/>
      <c r="BG708" s="12"/>
      <c r="BH708" s="12"/>
      <c r="BI708" s="12"/>
      <c r="BJ708" s="12"/>
      <c r="BK708" s="12"/>
      <c r="BL708" s="12"/>
      <c r="BM708" s="12"/>
      <c r="BN708" s="12"/>
      <c r="BO708" s="12"/>
      <c r="BP708" s="12"/>
      <c r="BQ708" s="12"/>
      <c r="BR708" s="12"/>
      <c r="BS708" s="12"/>
    </row>
    <row r="709" spans="1:71" ht="16.5" customHeight="1" x14ac:dyDescent="0.3">
      <c r="A709" s="12"/>
      <c r="B709" s="93"/>
      <c r="C709" s="12"/>
      <c r="D709" s="12"/>
      <c r="E709" s="12"/>
      <c r="F709" s="12"/>
      <c r="G709" s="12"/>
      <c r="H709" s="12"/>
      <c r="I709" s="94"/>
      <c r="J709" s="94"/>
      <c r="K709" s="94"/>
      <c r="L709" s="94"/>
      <c r="M709" s="94"/>
      <c r="N709" s="101">
        <f>+N708/M708-1</f>
        <v>-0.10434219134062306</v>
      </c>
      <c r="O709" s="19"/>
      <c r="P709" s="95" t="s">
        <v>961</v>
      </c>
      <c r="Q709" s="12"/>
      <c r="R709" s="12"/>
      <c r="S709" s="12"/>
      <c r="T709" s="12"/>
      <c r="U709" s="12"/>
      <c r="V709" s="12"/>
      <c r="W709" s="12"/>
      <c r="X709" s="12"/>
      <c r="Y709" s="12"/>
      <c r="Z709" s="12"/>
      <c r="AA709" s="12"/>
      <c r="AB709" s="12"/>
      <c r="AC709" s="12"/>
      <c r="AD709" s="12"/>
      <c r="AE709" s="12"/>
      <c r="AF709" s="12"/>
      <c r="AG709" s="12"/>
      <c r="AH709" s="12"/>
      <c r="AI709" s="12"/>
      <c r="AJ709" s="12"/>
      <c r="AK709" s="12"/>
      <c r="AL709" s="12"/>
      <c r="AM709" s="12"/>
      <c r="AN709" s="12"/>
      <c r="AO709" s="12"/>
      <c r="AP709" s="12"/>
      <c r="AQ709" s="12"/>
      <c r="AR709" s="12"/>
      <c r="AS709" s="12"/>
      <c r="AT709" s="12"/>
      <c r="AU709" s="12"/>
      <c r="AV709" s="12"/>
      <c r="AW709" s="12"/>
      <c r="AX709" s="12"/>
      <c r="AY709" s="12"/>
      <c r="AZ709" s="12"/>
      <c r="BA709" s="12"/>
      <c r="BB709" s="12"/>
      <c r="BC709" s="12"/>
      <c r="BD709" s="12"/>
      <c r="BE709" s="12"/>
      <c r="BF709" s="12"/>
      <c r="BG709" s="12"/>
      <c r="BH709" s="12"/>
      <c r="BI709" s="12"/>
      <c r="BJ709" s="12"/>
      <c r="BK709" s="12"/>
      <c r="BL709" s="12"/>
      <c r="BM709" s="12"/>
      <c r="BN709" s="12"/>
      <c r="BO709" s="12"/>
      <c r="BP709" s="12"/>
      <c r="BQ709" s="12"/>
      <c r="BR709" s="12"/>
      <c r="BS709" s="12"/>
    </row>
    <row r="710" spans="1:71" ht="16.5" customHeight="1" x14ac:dyDescent="0.3">
      <c r="A710" s="29"/>
      <c r="B710" s="96"/>
      <c r="C710" s="97"/>
      <c r="D710" s="97"/>
      <c r="E710" s="97"/>
      <c r="F710" s="97"/>
      <c r="G710" s="97"/>
      <c r="H710" s="97"/>
      <c r="I710" s="97"/>
      <c r="J710" s="97"/>
      <c r="K710" s="97"/>
      <c r="L710" s="97"/>
      <c r="M710" s="97"/>
      <c r="N710" s="98">
        <f>RATE(N$340-$M$340,,-$M708,N708)</f>
        <v>-0.10434219134062302</v>
      </c>
      <c r="O710" s="29"/>
      <c r="P710" s="99" t="s">
        <v>962</v>
      </c>
      <c r="Q710" s="29"/>
      <c r="R710" s="29"/>
      <c r="S710" s="29"/>
      <c r="T710" s="29"/>
      <c r="U710" s="29"/>
      <c r="V710" s="29"/>
      <c r="W710" s="29"/>
      <c r="X710" s="29"/>
      <c r="Y710" s="29"/>
      <c r="Z710" s="29"/>
      <c r="AA710" s="29"/>
      <c r="AB710" s="29"/>
      <c r="AC710" s="29"/>
      <c r="AD710" s="29"/>
      <c r="AE710" s="29"/>
      <c r="AF710" s="29"/>
      <c r="AG710" s="29"/>
      <c r="AH710" s="29"/>
      <c r="AI710" s="29"/>
      <c r="AJ710" s="29"/>
      <c r="AK710" s="29"/>
      <c r="AL710" s="29"/>
      <c r="AM710" s="29"/>
      <c r="AN710" s="29"/>
      <c r="AO710" s="29"/>
      <c r="AP710" s="29"/>
      <c r="AQ710" s="29"/>
      <c r="AR710" s="29"/>
      <c r="AS710" s="29"/>
      <c r="AT710" s="29"/>
      <c r="AU710" s="29"/>
      <c r="AV710" s="29"/>
      <c r="AW710" s="29"/>
      <c r="AX710" s="29"/>
      <c r="AY710" s="29"/>
      <c r="AZ710" s="29"/>
      <c r="BA710" s="29"/>
      <c r="BB710" s="29"/>
      <c r="BC710" s="29"/>
      <c r="BD710" s="29"/>
      <c r="BE710" s="29"/>
      <c r="BF710" s="29"/>
      <c r="BG710" s="29"/>
      <c r="BH710" s="29"/>
      <c r="BI710" s="29"/>
      <c r="BJ710" s="29"/>
      <c r="BK710" s="29"/>
      <c r="BL710" s="29"/>
      <c r="BM710" s="29"/>
      <c r="BN710" s="29"/>
      <c r="BO710" s="29"/>
      <c r="BP710" s="29"/>
      <c r="BQ710" s="29"/>
      <c r="BR710" s="29"/>
      <c r="BS710" s="29"/>
    </row>
    <row r="711" spans="1:71" ht="16.5" customHeight="1" x14ac:dyDescent="0.3">
      <c r="A711" s="10"/>
      <c r="B711" s="10"/>
      <c r="C711" s="10"/>
      <c r="D711" s="10"/>
      <c r="E711" s="10"/>
      <c r="F711" s="10"/>
      <c r="G711" s="10"/>
      <c r="H711" s="10"/>
      <c r="I711" s="10"/>
      <c r="J711" s="10"/>
      <c r="K711" s="10"/>
      <c r="L711" s="10"/>
      <c r="M711" s="10"/>
      <c r="N711" s="10"/>
      <c r="O711" s="10"/>
      <c r="P711" s="10"/>
      <c r="Q711" s="10"/>
      <c r="R711" s="10"/>
      <c r="S711" s="10"/>
      <c r="T711" s="10"/>
      <c r="U711" s="10"/>
      <c r="V711" s="10"/>
      <c r="W711" s="10"/>
      <c r="X711" s="10"/>
      <c r="Y711" s="10"/>
      <c r="Z711" s="10"/>
      <c r="AA711" s="10"/>
      <c r="AB711" s="10"/>
      <c r="AC711" s="10"/>
      <c r="AD711" s="10"/>
      <c r="AE711" s="10"/>
      <c r="AF711" s="10"/>
      <c r="AG711" s="10"/>
      <c r="AH711" s="10"/>
      <c r="AI711" s="10"/>
      <c r="AJ711" s="10"/>
      <c r="AK711" s="10"/>
      <c r="AL711" s="10"/>
      <c r="AM711" s="10"/>
      <c r="AN711" s="10"/>
      <c r="AO711" s="10"/>
      <c r="AP711" s="10"/>
      <c r="AQ711" s="10"/>
      <c r="AR711" s="10"/>
      <c r="AS711" s="10"/>
      <c r="AT711" s="10"/>
      <c r="AU711" s="10"/>
      <c r="AV711" s="10"/>
      <c r="AW711" s="10"/>
      <c r="AX711" s="10"/>
      <c r="AY711" s="10"/>
      <c r="AZ711" s="10"/>
      <c r="BA711" s="10"/>
      <c r="BB711" s="10"/>
      <c r="BC711" s="10"/>
      <c r="BD711" s="10"/>
      <c r="BE711" s="10"/>
      <c r="BF711" s="10"/>
      <c r="BG711" s="10"/>
      <c r="BH711" s="10"/>
      <c r="BI711" s="10"/>
      <c r="BJ711" s="10"/>
      <c r="BK711" s="10"/>
      <c r="BL711" s="10"/>
      <c r="BM711" s="10"/>
      <c r="BN711" s="10"/>
      <c r="BO711" s="10"/>
      <c r="BP711" s="10"/>
      <c r="BQ711" s="10"/>
      <c r="BR711" s="10"/>
      <c r="BS711" s="10"/>
    </row>
    <row r="712" spans="1:71" ht="16.5" customHeight="1" x14ac:dyDescent="0.3">
      <c r="A712" s="10"/>
      <c r="B712" s="10"/>
      <c r="C712" s="10"/>
      <c r="D712" s="10"/>
      <c r="E712" s="10"/>
      <c r="F712" s="10"/>
      <c r="G712" s="10"/>
      <c r="H712" s="10"/>
      <c r="I712" s="10"/>
      <c r="J712" s="10"/>
      <c r="K712" s="10"/>
      <c r="L712" s="10"/>
      <c r="M712" s="10"/>
      <c r="N712" s="10"/>
      <c r="O712" s="10"/>
      <c r="P712" s="10"/>
      <c r="Q712" s="10"/>
      <c r="R712" s="10"/>
      <c r="S712" s="10"/>
      <c r="T712" s="10"/>
      <c r="U712" s="10"/>
      <c r="V712" s="10"/>
      <c r="W712" s="10"/>
      <c r="X712" s="10"/>
      <c r="Y712" s="10"/>
      <c r="Z712" s="10"/>
      <c r="AA712" s="10"/>
      <c r="AB712" s="10"/>
      <c r="AC712" s="10"/>
      <c r="AD712" s="10"/>
      <c r="AE712" s="10"/>
      <c r="AF712" s="10"/>
      <c r="AG712" s="10"/>
      <c r="AH712" s="10"/>
      <c r="AI712" s="10"/>
      <c r="AJ712" s="10"/>
      <c r="AK712" s="10"/>
      <c r="AL712" s="10"/>
      <c r="AM712" s="10"/>
      <c r="AN712" s="10"/>
      <c r="AO712" s="10"/>
      <c r="AP712" s="10"/>
      <c r="AQ712" s="10"/>
      <c r="AR712" s="10"/>
      <c r="AS712" s="10"/>
      <c r="AT712" s="10"/>
      <c r="AU712" s="10"/>
      <c r="AV712" s="10"/>
      <c r="AW712" s="10"/>
      <c r="AX712" s="10"/>
      <c r="AY712" s="10"/>
      <c r="AZ712" s="10"/>
      <c r="BA712" s="10"/>
      <c r="BB712" s="10"/>
      <c r="BC712" s="10"/>
      <c r="BD712" s="10"/>
      <c r="BE712" s="10"/>
      <c r="BF712" s="10"/>
      <c r="BG712" s="10"/>
      <c r="BH712" s="10"/>
      <c r="BI712" s="10"/>
      <c r="BJ712" s="10"/>
      <c r="BK712" s="10"/>
      <c r="BL712" s="10"/>
      <c r="BM712" s="10"/>
      <c r="BN712" s="10"/>
      <c r="BO712" s="10"/>
      <c r="BP712" s="10"/>
      <c r="BQ712" s="10"/>
      <c r="BR712" s="10"/>
      <c r="BS712" s="10"/>
    </row>
    <row r="713" spans="1:71" ht="16.5" customHeight="1" x14ac:dyDescent="0.3">
      <c r="A713" s="10"/>
      <c r="B713" s="10"/>
      <c r="C713" s="10"/>
      <c r="D713" s="10"/>
      <c r="E713" s="10"/>
      <c r="F713" s="10"/>
      <c r="G713" s="10"/>
      <c r="H713" s="10"/>
      <c r="I713" s="10"/>
      <c r="J713" s="10"/>
      <c r="K713" s="10"/>
      <c r="L713" s="10"/>
      <c r="M713" s="10"/>
      <c r="N713" s="10"/>
      <c r="O713" s="10"/>
      <c r="P713" s="10"/>
      <c r="Q713" s="10"/>
      <c r="R713" s="10"/>
      <c r="S713" s="10"/>
      <c r="T713" s="10"/>
      <c r="U713" s="10"/>
      <c r="V713" s="10"/>
      <c r="W713" s="10"/>
      <c r="X713" s="10"/>
      <c r="Y713" s="10"/>
      <c r="Z713" s="10"/>
      <c r="AA713" s="10"/>
      <c r="AB713" s="10"/>
      <c r="AC713" s="10"/>
      <c r="AD713" s="10"/>
      <c r="AE713" s="10"/>
      <c r="AF713" s="10"/>
      <c r="AG713" s="10"/>
      <c r="AH713" s="10"/>
      <c r="AI713" s="10"/>
      <c r="AJ713" s="10"/>
      <c r="AK713" s="10"/>
      <c r="AL713" s="10"/>
      <c r="AM713" s="10"/>
      <c r="AN713" s="10"/>
      <c r="AO713" s="10"/>
      <c r="AP713" s="10"/>
      <c r="AQ713" s="10"/>
      <c r="AR713" s="10"/>
      <c r="AS713" s="10"/>
      <c r="AT713" s="10"/>
      <c r="AU713" s="10"/>
      <c r="AV713" s="10"/>
      <c r="AW713" s="10"/>
      <c r="AX713" s="10"/>
      <c r="AY713" s="10"/>
      <c r="AZ713" s="10"/>
      <c r="BA713" s="10"/>
      <c r="BB713" s="10"/>
      <c r="BC713" s="10"/>
      <c r="BD713" s="10"/>
      <c r="BE713" s="10"/>
      <c r="BF713" s="10"/>
      <c r="BG713" s="10"/>
      <c r="BH713" s="10"/>
      <c r="BI713" s="10"/>
      <c r="BJ713" s="10"/>
      <c r="BK713" s="10"/>
      <c r="BL713" s="10"/>
      <c r="BM713" s="10"/>
      <c r="BN713" s="10"/>
      <c r="BO713" s="10"/>
      <c r="BP713" s="10"/>
      <c r="BQ713" s="10"/>
      <c r="BR713" s="10"/>
      <c r="BS713" s="10"/>
    </row>
    <row r="714" spans="1:71" ht="15.75" customHeight="1" x14ac:dyDescent="0.3">
      <c r="A714" s="10"/>
      <c r="B714" s="10"/>
      <c r="C714" s="10"/>
      <c r="D714" s="104"/>
      <c r="E714" s="104"/>
      <c r="F714" s="104"/>
      <c r="G714" s="154" t="s">
        <v>1083</v>
      </c>
      <c r="H714" s="155"/>
      <c r="I714" s="155"/>
      <c r="J714" s="155"/>
      <c r="K714" s="155"/>
      <c r="L714" s="155"/>
      <c r="M714" s="155"/>
      <c r="N714" s="156"/>
      <c r="O714" s="117"/>
      <c r="P714" s="109"/>
      <c r="Q714" s="104"/>
      <c r="R714" s="104"/>
      <c r="S714" s="104"/>
      <c r="T714" s="104"/>
      <c r="U714" s="104"/>
      <c r="V714" s="104"/>
      <c r="W714" s="104"/>
      <c r="X714" s="104"/>
      <c r="Y714" s="104"/>
      <c r="Z714" s="104"/>
      <c r="AA714" s="104"/>
      <c r="AB714" s="104"/>
      <c r="AC714" s="104"/>
      <c r="AD714" s="10"/>
      <c r="AE714" s="10"/>
      <c r="AF714" s="10"/>
      <c r="AG714" s="10"/>
      <c r="AH714" s="10"/>
      <c r="AI714" s="10"/>
      <c r="AJ714" s="10"/>
      <c r="AK714" s="10"/>
      <c r="AL714" s="10"/>
      <c r="AM714" s="10"/>
      <c r="AN714" s="10"/>
      <c r="AO714" s="10"/>
      <c r="AP714" s="10"/>
      <c r="AQ714" s="10"/>
      <c r="AR714" s="10"/>
      <c r="AS714" s="10"/>
      <c r="AT714" s="10"/>
      <c r="AU714" s="10"/>
      <c r="AV714" s="10"/>
      <c r="AW714" s="10"/>
      <c r="AX714" s="10"/>
      <c r="AY714" s="10"/>
      <c r="AZ714" s="10"/>
      <c r="BA714" s="10"/>
      <c r="BB714" s="10"/>
      <c r="BC714" s="10"/>
      <c r="BD714" s="10"/>
      <c r="BE714" s="10"/>
      <c r="BF714" s="10"/>
      <c r="BG714" s="10"/>
      <c r="BH714" s="10"/>
      <c r="BI714" s="10"/>
      <c r="BJ714" s="10"/>
      <c r="BK714" s="10"/>
      <c r="BL714" s="10"/>
      <c r="BM714" s="10"/>
      <c r="BN714" s="10"/>
      <c r="BO714" s="10"/>
      <c r="BP714" s="10"/>
      <c r="BQ714" s="10"/>
      <c r="BR714" s="10"/>
      <c r="BS714" s="10"/>
    </row>
    <row r="715" spans="1:71" ht="15.75" customHeight="1" x14ac:dyDescent="0.3">
      <c r="A715" s="10"/>
      <c r="B715" s="10"/>
      <c r="C715" s="10"/>
      <c r="D715" s="104"/>
      <c r="E715" s="104"/>
      <c r="F715" s="104"/>
      <c r="G715" s="110">
        <v>17522</v>
      </c>
      <c r="H715" s="129">
        <v>19743</v>
      </c>
      <c r="I715" s="111">
        <v>21577</v>
      </c>
      <c r="J715" s="129">
        <v>24537</v>
      </c>
      <c r="K715" s="111">
        <v>25340</v>
      </c>
      <c r="L715" s="129">
        <v>28078</v>
      </c>
      <c r="M715" s="111">
        <v>30433</v>
      </c>
      <c r="N715" s="129"/>
      <c r="O715" s="41">
        <f t="shared" ref="O715:O717" si="209">RATE(M$340-$G$340,,-G715,M715)</f>
        <v>9.637767003995E-2</v>
      </c>
      <c r="P715" s="106" t="s">
        <v>1084</v>
      </c>
      <c r="Q715" s="104"/>
      <c r="R715" s="104"/>
      <c r="S715" s="104"/>
      <c r="T715" s="104"/>
      <c r="U715" s="104"/>
      <c r="V715" s="104"/>
      <c r="W715" s="104"/>
      <c r="X715" s="104"/>
      <c r="Y715" s="104"/>
      <c r="Z715" s="104"/>
      <c r="AA715" s="104"/>
      <c r="AB715" s="104"/>
      <c r="AC715" s="104"/>
      <c r="AD715" s="10"/>
      <c r="AE715" s="10"/>
      <c r="AF715" s="10"/>
      <c r="AG715" s="10"/>
      <c r="AH715" s="10"/>
      <c r="AI715" s="10"/>
      <c r="AJ715" s="10"/>
      <c r="AK715" s="10"/>
      <c r="AL715" s="10"/>
      <c r="AM715" s="10"/>
      <c r="AN715" s="10"/>
      <c r="AO715" s="10"/>
      <c r="AP715" s="10"/>
      <c r="AQ715" s="10"/>
      <c r="AR715" s="10"/>
      <c r="AS715" s="10"/>
      <c r="AT715" s="10"/>
      <c r="AU715" s="10"/>
      <c r="AV715" s="10"/>
      <c r="AW715" s="10"/>
      <c r="AX715" s="10"/>
      <c r="AY715" s="10"/>
      <c r="AZ715" s="10"/>
      <c r="BA715" s="10"/>
      <c r="BB715" s="10"/>
      <c r="BC715" s="10"/>
      <c r="BD715" s="10"/>
      <c r="BE715" s="10"/>
      <c r="BF715" s="10"/>
      <c r="BG715" s="10"/>
      <c r="BH715" s="10"/>
      <c r="BI715" s="10"/>
      <c r="BJ715" s="10"/>
      <c r="BK715" s="10"/>
      <c r="BL715" s="10"/>
      <c r="BM715" s="10"/>
      <c r="BN715" s="10"/>
      <c r="BO715" s="10"/>
      <c r="BP715" s="10"/>
      <c r="BQ715" s="10"/>
      <c r="BR715" s="10"/>
      <c r="BS715" s="10"/>
    </row>
    <row r="716" spans="1:71" ht="15.75" customHeight="1" x14ac:dyDescent="0.3">
      <c r="A716" s="10"/>
      <c r="B716" s="10"/>
      <c r="C716" s="10"/>
      <c r="D716" s="104"/>
      <c r="E716" s="104"/>
      <c r="F716" s="104"/>
      <c r="G716" s="114">
        <v>579</v>
      </c>
      <c r="H716" s="130">
        <v>612</v>
      </c>
      <c r="I716" s="105">
        <v>638</v>
      </c>
      <c r="J716" s="130">
        <v>667</v>
      </c>
      <c r="K716" s="105">
        <v>690</v>
      </c>
      <c r="L716" s="130">
        <v>948</v>
      </c>
      <c r="M716" s="105">
        <v>1410</v>
      </c>
      <c r="N716" s="130"/>
      <c r="O716" s="41">
        <f t="shared" si="209"/>
        <v>0.15990768218785276</v>
      </c>
      <c r="P716" s="104" t="s">
        <v>1085</v>
      </c>
      <c r="Q716" s="104"/>
      <c r="R716" s="104"/>
      <c r="S716" s="104"/>
      <c r="T716" s="104"/>
      <c r="U716" s="104"/>
      <c r="V716" s="104"/>
      <c r="W716" s="104"/>
      <c r="X716" s="104"/>
      <c r="Y716" s="104"/>
      <c r="Z716" s="104"/>
      <c r="AA716" s="104"/>
      <c r="AB716" s="104"/>
      <c r="AC716" s="104"/>
      <c r="AD716" s="10"/>
      <c r="AE716" s="10"/>
      <c r="AF716" s="10"/>
      <c r="AG716" s="10"/>
      <c r="AH716" s="10"/>
      <c r="AI716" s="10"/>
      <c r="AJ716" s="10"/>
      <c r="AK716" s="10"/>
      <c r="AL716" s="10"/>
      <c r="AM716" s="10"/>
      <c r="AN716" s="10"/>
      <c r="AO716" s="10"/>
      <c r="AP716" s="10"/>
      <c r="AQ716" s="10"/>
      <c r="AR716" s="10"/>
      <c r="AS716" s="10"/>
      <c r="AT716" s="10"/>
      <c r="AU716" s="10"/>
      <c r="AV716" s="10"/>
      <c r="AW716" s="10"/>
      <c r="AX716" s="10"/>
      <c r="AY716" s="10"/>
      <c r="AZ716" s="10"/>
      <c r="BA716" s="10"/>
      <c r="BB716" s="10"/>
      <c r="BC716" s="10"/>
      <c r="BD716" s="10"/>
      <c r="BE716" s="10"/>
      <c r="BF716" s="10"/>
      <c r="BG716" s="10"/>
      <c r="BH716" s="10"/>
      <c r="BI716" s="10"/>
      <c r="BJ716" s="10"/>
      <c r="BK716" s="10"/>
      <c r="BL716" s="10"/>
      <c r="BM716" s="10"/>
      <c r="BN716" s="10"/>
      <c r="BO716" s="10"/>
      <c r="BP716" s="10"/>
      <c r="BQ716" s="10"/>
      <c r="BR716" s="10"/>
      <c r="BS716" s="10"/>
    </row>
    <row r="717" spans="1:71" ht="15.75" customHeight="1" x14ac:dyDescent="0.3">
      <c r="A717" s="10"/>
      <c r="B717" s="10"/>
      <c r="C717" s="10"/>
      <c r="D717" s="104"/>
      <c r="E717" s="104"/>
      <c r="F717" s="104"/>
      <c r="G717" s="114">
        <v>903</v>
      </c>
      <c r="H717" s="130">
        <v>958</v>
      </c>
      <c r="I717" s="105">
        <v>983</v>
      </c>
      <c r="J717" s="130">
        <v>998</v>
      </c>
      <c r="K717" s="105">
        <v>1097</v>
      </c>
      <c r="L717" s="130">
        <v>1208</v>
      </c>
      <c r="M717" s="105">
        <v>1121</v>
      </c>
      <c r="N717" s="130"/>
      <c r="O717" s="41">
        <f t="shared" si="209"/>
        <v>3.6699710000373524E-2</v>
      </c>
      <c r="P717" s="106" t="s">
        <v>1086</v>
      </c>
      <c r="Q717" s="104"/>
      <c r="R717" s="104"/>
      <c r="S717" s="104"/>
      <c r="T717" s="104"/>
      <c r="U717" s="104"/>
      <c r="V717" s="104"/>
      <c r="W717" s="104"/>
      <c r="X717" s="104"/>
      <c r="Y717" s="104"/>
      <c r="Z717" s="104"/>
      <c r="AA717" s="104"/>
      <c r="AB717" s="104"/>
      <c r="AC717" s="104"/>
      <c r="AD717" s="10"/>
      <c r="AE717" s="10"/>
      <c r="AF717" s="10"/>
      <c r="AG717" s="10"/>
      <c r="AH717" s="10"/>
      <c r="AI717" s="10"/>
      <c r="AJ717" s="10"/>
      <c r="AK717" s="10"/>
      <c r="AL717" s="10"/>
      <c r="AM717" s="10"/>
      <c r="AN717" s="10"/>
      <c r="AO717" s="10"/>
      <c r="AP717" s="10"/>
      <c r="AQ717" s="10"/>
      <c r="AR717" s="10"/>
      <c r="AS717" s="10"/>
      <c r="AT717" s="10"/>
      <c r="AU717" s="10"/>
      <c r="AV717" s="10"/>
      <c r="AW717" s="10"/>
      <c r="AX717" s="10"/>
      <c r="AY717" s="10"/>
      <c r="AZ717" s="10"/>
      <c r="BA717" s="10"/>
      <c r="BB717" s="10"/>
      <c r="BC717" s="10"/>
      <c r="BD717" s="10"/>
      <c r="BE717" s="10"/>
      <c r="BF717" s="10"/>
      <c r="BG717" s="10"/>
      <c r="BH717" s="10"/>
      <c r="BI717" s="10"/>
      <c r="BJ717" s="10"/>
      <c r="BK717" s="10"/>
      <c r="BL717" s="10"/>
      <c r="BM717" s="10"/>
      <c r="BN717" s="10"/>
      <c r="BO717" s="10"/>
      <c r="BP717" s="10"/>
      <c r="BQ717" s="10"/>
      <c r="BR717" s="10"/>
      <c r="BS717" s="10"/>
    </row>
    <row r="718" spans="1:71" ht="15.75" customHeight="1" x14ac:dyDescent="0.3">
      <c r="A718" s="10"/>
      <c r="B718" s="10"/>
      <c r="C718" s="10"/>
      <c r="D718" s="104"/>
      <c r="E718" s="104"/>
      <c r="F718" s="104"/>
      <c r="G718" s="114">
        <v>19</v>
      </c>
      <c r="H718" s="130">
        <v>17</v>
      </c>
      <c r="I718" s="105">
        <v>10</v>
      </c>
      <c r="J718" s="130">
        <v>1</v>
      </c>
      <c r="K718" s="105">
        <v>1</v>
      </c>
      <c r="L718" s="130">
        <v>2762</v>
      </c>
      <c r="M718" s="105">
        <v>2904</v>
      </c>
      <c r="N718" s="130"/>
      <c r="O718" s="41">
        <f>RATE(M$340-$L$340,,-L718,M718)</f>
        <v>5.1412020275162902E-2</v>
      </c>
      <c r="P718" s="106" t="s">
        <v>1087</v>
      </c>
      <c r="Q718" s="104"/>
      <c r="R718" s="104"/>
      <c r="S718" s="104"/>
      <c r="T718" s="104"/>
      <c r="U718" s="104"/>
      <c r="V718" s="104"/>
      <c r="W718" s="104"/>
      <c r="X718" s="104"/>
      <c r="Y718" s="104"/>
      <c r="Z718" s="104"/>
      <c r="AA718" s="104"/>
      <c r="AB718" s="104"/>
      <c r="AC718" s="104"/>
      <c r="AD718" s="10"/>
      <c r="AE718" s="10"/>
      <c r="AF718" s="10"/>
      <c r="AG718" s="10"/>
      <c r="AH718" s="10"/>
      <c r="AI718" s="10"/>
      <c r="AJ718" s="10"/>
      <c r="AK718" s="10"/>
      <c r="AL718" s="10"/>
      <c r="AM718" s="10"/>
      <c r="AN718" s="10"/>
      <c r="AO718" s="10"/>
      <c r="AP718" s="10"/>
      <c r="AQ718" s="10"/>
      <c r="AR718" s="10"/>
      <c r="AS718" s="10"/>
      <c r="AT718" s="10"/>
      <c r="AU718" s="10"/>
      <c r="AV718" s="10"/>
      <c r="AW718" s="10"/>
      <c r="AX718" s="10"/>
      <c r="AY718" s="10"/>
      <c r="AZ718" s="10"/>
      <c r="BA718" s="10"/>
      <c r="BB718" s="10"/>
      <c r="BC718" s="10"/>
      <c r="BD718" s="10"/>
      <c r="BE718" s="10"/>
      <c r="BF718" s="10"/>
      <c r="BG718" s="10"/>
      <c r="BH718" s="10"/>
      <c r="BI718" s="10"/>
      <c r="BJ718" s="10"/>
      <c r="BK718" s="10"/>
      <c r="BL718" s="10"/>
      <c r="BM718" s="10"/>
      <c r="BN718" s="10"/>
      <c r="BO718" s="10"/>
      <c r="BP718" s="10"/>
      <c r="BQ718" s="10"/>
      <c r="BR718" s="10"/>
      <c r="BS718" s="10"/>
    </row>
    <row r="719" spans="1:71" ht="15.75" customHeight="1" x14ac:dyDescent="0.3">
      <c r="A719" s="10"/>
      <c r="B719" s="10"/>
      <c r="C719" s="10"/>
      <c r="D719" s="104"/>
      <c r="E719" s="104"/>
      <c r="F719" s="104"/>
      <c r="G719" s="114">
        <v>8</v>
      </c>
      <c r="H719" s="130">
        <v>3</v>
      </c>
      <c r="I719" s="105">
        <v>7</v>
      </c>
      <c r="J719" s="130">
        <v>42</v>
      </c>
      <c r="K719" s="105">
        <v>27</v>
      </c>
      <c r="L719" s="130">
        <v>37</v>
      </c>
      <c r="M719" s="105">
        <v>0</v>
      </c>
      <c r="N719" s="130"/>
      <c r="O719" s="41">
        <f>RATE(M$340-$G$340,,-G719,M719)</f>
        <v>-0.9999993377532328</v>
      </c>
      <c r="P719" s="106" t="s">
        <v>1088</v>
      </c>
      <c r="Q719" s="104"/>
      <c r="R719" s="104"/>
      <c r="S719" s="104"/>
      <c r="T719" s="104"/>
      <c r="U719" s="104"/>
      <c r="V719" s="104"/>
      <c r="W719" s="104"/>
      <c r="X719" s="104"/>
      <c r="Y719" s="104"/>
      <c r="Z719" s="104"/>
      <c r="AA719" s="104"/>
      <c r="AB719" s="104"/>
      <c r="AC719" s="104"/>
      <c r="AD719" s="10"/>
      <c r="AE719" s="10"/>
      <c r="AF719" s="10"/>
      <c r="AG719" s="10"/>
      <c r="AH719" s="10"/>
      <c r="AI719" s="10"/>
      <c r="AJ719" s="10"/>
      <c r="AK719" s="10"/>
      <c r="AL719" s="10"/>
      <c r="AM719" s="10"/>
      <c r="AN719" s="10"/>
      <c r="AO719" s="10"/>
      <c r="AP719" s="10"/>
      <c r="AQ719" s="10"/>
      <c r="AR719" s="10"/>
      <c r="AS719" s="10"/>
      <c r="AT719" s="10"/>
      <c r="AU719" s="10"/>
      <c r="AV719" s="10"/>
      <c r="AW719" s="10"/>
      <c r="AX719" s="10"/>
      <c r="AY719" s="10"/>
      <c r="AZ719" s="10"/>
      <c r="BA719" s="10"/>
      <c r="BB719" s="10"/>
      <c r="BC719" s="10"/>
      <c r="BD719" s="10"/>
      <c r="BE719" s="10"/>
      <c r="BF719" s="10"/>
      <c r="BG719" s="10"/>
      <c r="BH719" s="10"/>
      <c r="BI719" s="10"/>
      <c r="BJ719" s="10"/>
      <c r="BK719" s="10"/>
      <c r="BL719" s="10"/>
      <c r="BM719" s="10"/>
      <c r="BN719" s="10"/>
      <c r="BO719" s="10"/>
      <c r="BP719" s="10"/>
      <c r="BQ719" s="10"/>
      <c r="BR719" s="10"/>
      <c r="BS719" s="10"/>
    </row>
    <row r="720" spans="1:71" ht="15.75" customHeight="1" x14ac:dyDescent="0.3">
      <c r="A720" s="10"/>
      <c r="B720" s="10"/>
      <c r="C720" s="10"/>
      <c r="D720" s="104"/>
      <c r="E720" s="104"/>
      <c r="F720" s="104"/>
      <c r="G720" s="114">
        <v>882</v>
      </c>
      <c r="H720" s="130">
        <v>975</v>
      </c>
      <c r="I720" s="105">
        <v>1068</v>
      </c>
      <c r="J720" s="130">
        <v>1389</v>
      </c>
      <c r="K720" s="105">
        <v>1631</v>
      </c>
      <c r="L720" s="130">
        <v>733</v>
      </c>
      <c r="M720" s="105">
        <v>851</v>
      </c>
      <c r="N720" s="130"/>
      <c r="O720" s="41">
        <f t="shared" ref="O720:O721" si="210">RATE(M$340-$L$340,,-L720,M720)</f>
        <v>0.16098226466575702</v>
      </c>
      <c r="P720" s="106" t="s">
        <v>1089</v>
      </c>
      <c r="Q720" s="104"/>
      <c r="R720" s="104"/>
      <c r="S720" s="104"/>
      <c r="T720" s="104"/>
      <c r="U720" s="104"/>
      <c r="V720" s="104"/>
      <c r="W720" s="104"/>
      <c r="X720" s="104"/>
      <c r="Y720" s="104"/>
      <c r="Z720" s="104"/>
      <c r="AA720" s="104"/>
      <c r="AB720" s="104"/>
      <c r="AC720" s="104"/>
      <c r="AD720" s="10"/>
      <c r="AE720" s="10"/>
      <c r="AF720" s="10"/>
      <c r="AG720" s="10"/>
      <c r="AH720" s="10"/>
      <c r="AI720" s="10"/>
      <c r="AJ720" s="10"/>
      <c r="AK720" s="10"/>
      <c r="AL720" s="10"/>
      <c r="AM720" s="10"/>
      <c r="AN720" s="10"/>
      <c r="AO720" s="10"/>
      <c r="AP720" s="10"/>
      <c r="AQ720" s="10"/>
      <c r="AR720" s="10"/>
      <c r="AS720" s="10"/>
      <c r="AT720" s="10"/>
      <c r="AU720" s="10"/>
      <c r="AV720" s="10"/>
      <c r="AW720" s="10"/>
      <c r="AX720" s="10"/>
      <c r="AY720" s="10"/>
      <c r="AZ720" s="10"/>
      <c r="BA720" s="10"/>
      <c r="BB720" s="10"/>
      <c r="BC720" s="10"/>
      <c r="BD720" s="10"/>
      <c r="BE720" s="10"/>
      <c r="BF720" s="10"/>
      <c r="BG720" s="10"/>
      <c r="BH720" s="10"/>
      <c r="BI720" s="10"/>
      <c r="BJ720" s="10"/>
      <c r="BK720" s="10"/>
      <c r="BL720" s="10"/>
      <c r="BM720" s="10"/>
      <c r="BN720" s="10"/>
      <c r="BO720" s="10"/>
      <c r="BP720" s="10"/>
      <c r="BQ720" s="10"/>
      <c r="BR720" s="10"/>
      <c r="BS720" s="10"/>
    </row>
    <row r="721" spans="1:71" ht="15.75" customHeight="1" x14ac:dyDescent="0.3">
      <c r="A721" s="10"/>
      <c r="B721" s="10"/>
      <c r="C721" s="10"/>
      <c r="D721" s="104"/>
      <c r="E721" s="104"/>
      <c r="F721" s="104"/>
      <c r="G721" s="114">
        <v>0</v>
      </c>
      <c r="H721" s="130">
        <v>0</v>
      </c>
      <c r="I721" s="105">
        <v>0</v>
      </c>
      <c r="J721" s="130">
        <v>0</v>
      </c>
      <c r="K721" s="105">
        <v>0</v>
      </c>
      <c r="L721" s="130">
        <v>519</v>
      </c>
      <c r="M721" s="105">
        <v>1984</v>
      </c>
      <c r="N721" s="130"/>
      <c r="O721" s="41">
        <f t="shared" si="210"/>
        <v>2.8227360308285161</v>
      </c>
      <c r="P721" s="106" t="s">
        <v>1090</v>
      </c>
      <c r="Q721" s="104"/>
      <c r="R721" s="104"/>
      <c r="S721" s="104"/>
      <c r="T721" s="104"/>
      <c r="U721" s="104"/>
      <c r="V721" s="104"/>
      <c r="W721" s="104"/>
      <c r="X721" s="104"/>
      <c r="Y721" s="104"/>
      <c r="Z721" s="104"/>
      <c r="AA721" s="104"/>
      <c r="AB721" s="104"/>
      <c r="AC721" s="104"/>
      <c r="AD721" s="10"/>
      <c r="AE721" s="10"/>
      <c r="AF721" s="10"/>
      <c r="AG721" s="10"/>
      <c r="AH721" s="10"/>
      <c r="AI721" s="10"/>
      <c r="AJ721" s="10"/>
      <c r="AK721" s="10"/>
      <c r="AL721" s="10"/>
      <c r="AM721" s="10"/>
      <c r="AN721" s="10"/>
      <c r="AO721" s="10"/>
      <c r="AP721" s="10"/>
      <c r="AQ721" s="10"/>
      <c r="AR721" s="10"/>
      <c r="AS721" s="10"/>
      <c r="AT721" s="10"/>
      <c r="AU721" s="10"/>
      <c r="AV721" s="10"/>
      <c r="AW721" s="10"/>
      <c r="AX721" s="10"/>
      <c r="AY721" s="10"/>
      <c r="AZ721" s="10"/>
      <c r="BA721" s="10"/>
      <c r="BB721" s="10"/>
      <c r="BC721" s="10"/>
      <c r="BD721" s="10"/>
      <c r="BE721" s="10"/>
      <c r="BF721" s="10"/>
      <c r="BG721" s="10"/>
      <c r="BH721" s="10"/>
      <c r="BI721" s="10"/>
      <c r="BJ721" s="10"/>
      <c r="BK721" s="10"/>
      <c r="BL721" s="10"/>
      <c r="BM721" s="10"/>
      <c r="BN721" s="10"/>
      <c r="BO721" s="10"/>
      <c r="BP721" s="10"/>
      <c r="BQ721" s="10"/>
      <c r="BR721" s="10"/>
      <c r="BS721" s="10"/>
    </row>
    <row r="722" spans="1:71" ht="15.75" customHeight="1" x14ac:dyDescent="0.3">
      <c r="A722" s="10"/>
      <c r="B722" s="10"/>
      <c r="C722" s="10"/>
      <c r="D722" s="51"/>
      <c r="E722" s="51"/>
      <c r="F722" s="51"/>
      <c r="G722" s="114">
        <v>686</v>
      </c>
      <c r="H722" s="130">
        <v>813</v>
      </c>
      <c r="I722" s="105">
        <v>749</v>
      </c>
      <c r="J722" s="130">
        <v>853</v>
      </c>
      <c r="K722" s="105">
        <v>839</v>
      </c>
      <c r="L722" s="130">
        <v>1055</v>
      </c>
      <c r="M722" s="105">
        <v>1232</v>
      </c>
      <c r="N722" s="130"/>
      <c r="O722" s="41">
        <f t="shared" ref="O722:O723" si="211">RATE(M$340-$G$340,,-G722,M722)</f>
        <v>0.10250634790722005</v>
      </c>
      <c r="P722" s="106" t="s">
        <v>1091</v>
      </c>
      <c r="Q722" s="51"/>
      <c r="R722" s="51"/>
      <c r="S722" s="51"/>
      <c r="T722" s="51"/>
      <c r="U722" s="51"/>
      <c r="V722" s="51"/>
      <c r="W722" s="51"/>
      <c r="X722" s="51"/>
      <c r="Y722" s="51"/>
      <c r="Z722" s="51"/>
      <c r="AA722" s="51"/>
      <c r="AB722" s="51"/>
      <c r="AC722" s="51"/>
      <c r="AD722" s="10"/>
      <c r="AE722" s="10"/>
      <c r="AF722" s="10"/>
      <c r="AG722" s="10"/>
      <c r="AH722" s="10"/>
      <c r="AI722" s="10"/>
      <c r="AJ722" s="10"/>
      <c r="AK722" s="10"/>
      <c r="AL722" s="10"/>
      <c r="AM722" s="10"/>
      <c r="AN722" s="10"/>
      <c r="AO722" s="10"/>
      <c r="AP722" s="10"/>
      <c r="AQ722" s="10"/>
      <c r="AR722" s="10"/>
      <c r="AS722" s="10"/>
      <c r="AT722" s="10"/>
      <c r="AU722" s="10"/>
      <c r="AV722" s="10"/>
      <c r="AW722" s="10"/>
      <c r="AX722" s="10"/>
      <c r="AY722" s="10"/>
      <c r="AZ722" s="10"/>
      <c r="BA722" s="10"/>
      <c r="BB722" s="10"/>
      <c r="BC722" s="10"/>
      <c r="BD722" s="10"/>
      <c r="BE722" s="10"/>
      <c r="BF722" s="10"/>
      <c r="BG722" s="10"/>
      <c r="BH722" s="10"/>
      <c r="BI722" s="10"/>
      <c r="BJ722" s="10"/>
      <c r="BK722" s="10"/>
      <c r="BL722" s="10"/>
      <c r="BM722" s="10"/>
      <c r="BN722" s="10"/>
      <c r="BO722" s="10"/>
      <c r="BP722" s="10"/>
      <c r="BQ722" s="10"/>
      <c r="BR722" s="10"/>
      <c r="BS722" s="10"/>
    </row>
    <row r="723" spans="1:71" ht="15.75" customHeight="1" x14ac:dyDescent="0.3">
      <c r="A723" s="10"/>
      <c r="B723" s="10"/>
      <c r="C723" s="10"/>
      <c r="D723" s="51"/>
      <c r="E723" s="51"/>
      <c r="F723" s="51"/>
      <c r="G723" s="115">
        <v>1321</v>
      </c>
      <c r="H723" s="131">
        <v>1518</v>
      </c>
      <c r="I723" s="116">
        <v>1431</v>
      </c>
      <c r="J723" s="131">
        <v>1600</v>
      </c>
      <c r="K723" s="116">
        <v>2309</v>
      </c>
      <c r="L723" s="131">
        <v>1203</v>
      </c>
      <c r="M723" s="116">
        <v>1134</v>
      </c>
      <c r="N723" s="131"/>
      <c r="O723" s="41">
        <f t="shared" si="211"/>
        <v>-2.5118775767419936E-2</v>
      </c>
      <c r="P723" s="106" t="s">
        <v>1092</v>
      </c>
      <c r="Q723" s="51"/>
      <c r="R723" s="51"/>
      <c r="S723" s="51"/>
      <c r="T723" s="51"/>
      <c r="U723" s="51"/>
      <c r="V723" s="51"/>
      <c r="W723" s="51"/>
      <c r="X723" s="51"/>
      <c r="Y723" s="51"/>
      <c r="Z723" s="51"/>
      <c r="AA723" s="51"/>
      <c r="AB723" s="51"/>
      <c r="AC723" s="51"/>
      <c r="AD723" s="10"/>
      <c r="AE723" s="10"/>
      <c r="AF723" s="10"/>
      <c r="AG723" s="10"/>
      <c r="AH723" s="10"/>
      <c r="AI723" s="10"/>
      <c r="AJ723" s="10"/>
      <c r="AK723" s="10"/>
      <c r="AL723" s="10"/>
      <c r="AM723" s="10"/>
      <c r="AN723" s="10"/>
      <c r="AO723" s="10"/>
      <c r="AP723" s="10"/>
      <c r="AQ723" s="10"/>
      <c r="AR723" s="10"/>
      <c r="AS723" s="10"/>
      <c r="AT723" s="10"/>
      <c r="AU723" s="10"/>
      <c r="AV723" s="10"/>
      <c r="AW723" s="10"/>
      <c r="AX723" s="10"/>
      <c r="AY723" s="10"/>
      <c r="AZ723" s="10"/>
      <c r="BA723" s="10"/>
      <c r="BB723" s="10"/>
      <c r="BC723" s="10"/>
      <c r="BD723" s="10"/>
      <c r="BE723" s="10"/>
      <c r="BF723" s="10"/>
      <c r="BG723" s="10"/>
      <c r="BH723" s="10"/>
      <c r="BI723" s="10"/>
      <c r="BJ723" s="10"/>
      <c r="BK723" s="10"/>
      <c r="BL723" s="10"/>
      <c r="BM723" s="10"/>
      <c r="BN723" s="10"/>
      <c r="BO723" s="10"/>
      <c r="BP723" s="10"/>
      <c r="BQ723" s="10"/>
      <c r="BR723" s="10"/>
      <c r="BS723" s="10"/>
    </row>
    <row r="724" spans="1:71" ht="15.75" customHeight="1" x14ac:dyDescent="0.3">
      <c r="A724" s="10"/>
      <c r="B724" s="10"/>
      <c r="C724" s="10"/>
      <c r="D724" s="51"/>
      <c r="E724" s="51"/>
      <c r="F724" s="51"/>
      <c r="G724" s="104"/>
      <c r="H724" s="104"/>
      <c r="I724" s="106"/>
      <c r="J724" s="106"/>
      <c r="K724" s="106"/>
      <c r="L724" s="106"/>
      <c r="M724" s="106"/>
      <c r="N724" s="106"/>
      <c r="O724" s="108"/>
      <c r="P724" s="104"/>
      <c r="Q724" s="51"/>
      <c r="R724" s="51"/>
      <c r="S724" s="51"/>
      <c r="T724" s="51"/>
      <c r="U724" s="51"/>
      <c r="V724" s="51"/>
      <c r="W724" s="51"/>
      <c r="X724" s="51"/>
      <c r="Y724" s="51"/>
      <c r="Z724" s="51"/>
      <c r="AA724" s="51"/>
      <c r="AB724" s="51"/>
      <c r="AC724" s="51"/>
      <c r="AD724" s="10"/>
      <c r="AE724" s="10"/>
      <c r="AF724" s="10"/>
      <c r="AG724" s="10"/>
      <c r="AH724" s="10"/>
      <c r="AI724" s="10"/>
      <c r="AJ724" s="10"/>
      <c r="AK724" s="10"/>
      <c r="AL724" s="10"/>
      <c r="AM724" s="10"/>
      <c r="AN724" s="10"/>
      <c r="AO724" s="10"/>
      <c r="AP724" s="10"/>
      <c r="AQ724" s="10"/>
      <c r="AR724" s="10"/>
      <c r="AS724" s="10"/>
      <c r="AT724" s="10"/>
      <c r="AU724" s="10"/>
      <c r="AV724" s="10"/>
      <c r="AW724" s="10"/>
      <c r="AX724" s="10"/>
      <c r="AY724" s="10"/>
      <c r="AZ724" s="10"/>
      <c r="BA724" s="10"/>
      <c r="BB724" s="10"/>
      <c r="BC724" s="10"/>
      <c r="BD724" s="10"/>
      <c r="BE724" s="10"/>
      <c r="BF724" s="10"/>
      <c r="BG724" s="10"/>
      <c r="BH724" s="10"/>
      <c r="BI724" s="10"/>
      <c r="BJ724" s="10"/>
      <c r="BK724" s="10"/>
      <c r="BL724" s="10"/>
      <c r="BM724" s="10"/>
      <c r="BN724" s="10"/>
      <c r="BO724" s="10"/>
      <c r="BP724" s="10"/>
      <c r="BQ724" s="10"/>
      <c r="BR724" s="10"/>
      <c r="BS724" s="10"/>
    </row>
    <row r="725" spans="1:71" ht="15.75" customHeight="1" x14ac:dyDescent="0.3">
      <c r="A725" s="10"/>
      <c r="B725" s="10"/>
      <c r="C725" s="10"/>
      <c r="D725" s="51"/>
      <c r="E725" s="51"/>
      <c r="F725" s="51"/>
      <c r="G725" s="104"/>
      <c r="H725" s="104"/>
      <c r="I725" s="154" t="s">
        <v>1093</v>
      </c>
      <c r="J725" s="155"/>
      <c r="K725" s="155"/>
      <c r="L725" s="155"/>
      <c r="M725" s="155"/>
      <c r="N725" s="156"/>
      <c r="O725" s="108"/>
      <c r="P725" s="51"/>
      <c r="Q725" s="51"/>
      <c r="R725" s="51"/>
      <c r="S725" s="51"/>
      <c r="T725" s="51"/>
      <c r="U725" s="51"/>
      <c r="V725" s="51"/>
      <c r="W725" s="51"/>
      <c r="X725" s="51"/>
      <c r="Y725" s="51"/>
      <c r="Z725" s="51"/>
      <c r="AA725" s="51"/>
      <c r="AB725" s="51"/>
      <c r="AC725" s="51"/>
      <c r="AD725" s="10"/>
      <c r="AE725" s="10"/>
      <c r="AF725" s="10"/>
      <c r="AG725" s="10"/>
      <c r="AH725" s="10"/>
      <c r="AI725" s="10"/>
      <c r="AJ725" s="10"/>
      <c r="AK725" s="10"/>
      <c r="AL725" s="10"/>
      <c r="AM725" s="10"/>
      <c r="AN725" s="10"/>
      <c r="AO725" s="10"/>
      <c r="AP725" s="10"/>
      <c r="AQ725" s="10"/>
      <c r="AR725" s="10"/>
      <c r="AS725" s="10"/>
      <c r="AT725" s="10"/>
      <c r="AU725" s="10"/>
      <c r="AV725" s="10"/>
      <c r="AW725" s="10"/>
      <c r="AX725" s="10"/>
      <c r="AY725" s="10"/>
      <c r="AZ725" s="10"/>
      <c r="BA725" s="10"/>
      <c r="BB725" s="10"/>
      <c r="BC725" s="10"/>
      <c r="BD725" s="10"/>
      <c r="BE725" s="10"/>
      <c r="BF725" s="10"/>
      <c r="BG725" s="10"/>
      <c r="BH725" s="10"/>
      <c r="BI725" s="10"/>
      <c r="BJ725" s="10"/>
      <c r="BK725" s="10"/>
      <c r="BL725" s="10"/>
      <c r="BM725" s="10"/>
      <c r="BN725" s="10"/>
      <c r="BO725" s="10"/>
      <c r="BP725" s="10"/>
      <c r="BQ725" s="10"/>
      <c r="BR725" s="10"/>
      <c r="BS725" s="10"/>
    </row>
    <row r="726" spans="1:71" ht="15.75" customHeight="1" x14ac:dyDescent="0.3">
      <c r="A726" s="10"/>
      <c r="B726" s="10"/>
      <c r="C726" s="10"/>
      <c r="D726" s="51"/>
      <c r="E726" s="51"/>
      <c r="F726" s="51"/>
      <c r="G726" s="104"/>
      <c r="H726" s="104"/>
      <c r="I726" s="129">
        <v>11158</v>
      </c>
      <c r="J726" s="129">
        <v>12349</v>
      </c>
      <c r="K726" s="129">
        <v>12626</v>
      </c>
      <c r="L726" s="129">
        <v>13843</v>
      </c>
      <c r="M726" s="129">
        <v>15050</v>
      </c>
      <c r="N726" s="129"/>
      <c r="O726" s="41" t="e">
        <f t="shared" ref="O726:O730" si="212">RATE($H$1-$M$1,,M726,-H726)</f>
        <v>#NUM!</v>
      </c>
      <c r="P726" s="106" t="s">
        <v>1084</v>
      </c>
      <c r="Q726" s="51"/>
      <c r="R726" s="51"/>
      <c r="S726" s="51"/>
      <c r="T726" s="51"/>
      <c r="U726" s="51"/>
      <c r="V726" s="51"/>
      <c r="W726" s="51"/>
      <c r="X726" s="51"/>
      <c r="Y726" s="51"/>
      <c r="Z726" s="51"/>
      <c r="AA726" s="51"/>
      <c r="AB726" s="51"/>
      <c r="AC726" s="51"/>
      <c r="AD726" s="10"/>
      <c r="AE726" s="10"/>
      <c r="AF726" s="10"/>
      <c r="AG726" s="10"/>
      <c r="AH726" s="10"/>
      <c r="AI726" s="10"/>
      <c r="AJ726" s="10"/>
      <c r="AK726" s="10"/>
      <c r="AL726" s="10"/>
      <c r="AM726" s="10"/>
      <c r="AN726" s="10"/>
      <c r="AO726" s="10"/>
      <c r="AP726" s="10"/>
      <c r="AQ726" s="10"/>
      <c r="AR726" s="10"/>
      <c r="AS726" s="10"/>
      <c r="AT726" s="10"/>
      <c r="AU726" s="10"/>
      <c r="AV726" s="10"/>
      <c r="AW726" s="10"/>
      <c r="AX726" s="10"/>
      <c r="AY726" s="10"/>
      <c r="AZ726" s="10"/>
      <c r="BA726" s="10"/>
      <c r="BB726" s="10"/>
      <c r="BC726" s="10"/>
      <c r="BD726" s="10"/>
      <c r="BE726" s="10"/>
      <c r="BF726" s="10"/>
      <c r="BG726" s="10"/>
      <c r="BH726" s="10"/>
      <c r="BI726" s="10"/>
      <c r="BJ726" s="10"/>
      <c r="BK726" s="10"/>
      <c r="BL726" s="10"/>
      <c r="BM726" s="10"/>
      <c r="BN726" s="10"/>
      <c r="BO726" s="10"/>
      <c r="BP726" s="10"/>
      <c r="BQ726" s="10"/>
      <c r="BR726" s="10"/>
      <c r="BS726" s="10"/>
    </row>
    <row r="727" spans="1:71" ht="15.75" customHeight="1" x14ac:dyDescent="0.3">
      <c r="A727" s="10"/>
      <c r="B727" s="10"/>
      <c r="C727" s="10"/>
      <c r="D727" s="104"/>
      <c r="E727" s="104"/>
      <c r="F727" s="104"/>
      <c r="G727" s="104"/>
      <c r="H727" s="104"/>
      <c r="I727" s="130">
        <v>280</v>
      </c>
      <c r="J727" s="130">
        <v>279</v>
      </c>
      <c r="K727" s="130">
        <v>268</v>
      </c>
      <c r="L727" s="130">
        <v>300</v>
      </c>
      <c r="M727" s="130">
        <v>431</v>
      </c>
      <c r="N727" s="130"/>
      <c r="O727" s="41" t="e">
        <f t="shared" si="212"/>
        <v>#NUM!</v>
      </c>
      <c r="P727" s="104" t="s">
        <v>1085</v>
      </c>
      <c r="Q727" s="104"/>
      <c r="R727" s="104"/>
      <c r="S727" s="104"/>
      <c r="T727" s="104"/>
      <c r="U727" s="104"/>
      <c r="V727" s="104"/>
      <c r="W727" s="104"/>
      <c r="X727" s="104"/>
      <c r="Y727" s="104"/>
      <c r="Z727" s="104"/>
      <c r="AA727" s="104"/>
      <c r="AB727" s="104"/>
      <c r="AC727" s="104"/>
      <c r="AD727" s="10"/>
      <c r="AE727" s="10"/>
      <c r="AF727" s="10"/>
      <c r="AG727" s="10"/>
      <c r="AH727" s="10"/>
      <c r="AI727" s="10"/>
      <c r="AJ727" s="10"/>
      <c r="AK727" s="10"/>
      <c r="AL727" s="10"/>
      <c r="AM727" s="10"/>
      <c r="AN727" s="10"/>
      <c r="AO727" s="10"/>
      <c r="AP727" s="10"/>
      <c r="AQ727" s="10"/>
      <c r="AR727" s="10"/>
      <c r="AS727" s="10"/>
      <c r="AT727" s="10"/>
      <c r="AU727" s="10"/>
      <c r="AV727" s="10"/>
      <c r="AW727" s="10"/>
      <c r="AX727" s="10"/>
      <c r="AY727" s="10"/>
      <c r="AZ727" s="10"/>
      <c r="BA727" s="10"/>
      <c r="BB727" s="10"/>
      <c r="BC727" s="10"/>
      <c r="BD727" s="10"/>
      <c r="BE727" s="10"/>
      <c r="BF727" s="10"/>
      <c r="BG727" s="10"/>
      <c r="BH727" s="10"/>
      <c r="BI727" s="10"/>
      <c r="BJ727" s="10"/>
      <c r="BK727" s="10"/>
      <c r="BL727" s="10"/>
      <c r="BM727" s="10"/>
      <c r="BN727" s="10"/>
      <c r="BO727" s="10"/>
      <c r="BP727" s="10"/>
      <c r="BQ727" s="10"/>
      <c r="BR727" s="10"/>
      <c r="BS727" s="10"/>
    </row>
    <row r="728" spans="1:71" ht="15.75" customHeight="1" x14ac:dyDescent="0.3">
      <c r="A728" s="10"/>
      <c r="B728" s="10"/>
      <c r="C728" s="10"/>
      <c r="D728" s="106"/>
      <c r="E728" s="106"/>
      <c r="F728" s="106"/>
      <c r="G728" s="104"/>
      <c r="H728" s="104"/>
      <c r="I728" s="130">
        <v>332</v>
      </c>
      <c r="J728" s="130">
        <v>325</v>
      </c>
      <c r="K728" s="130">
        <v>343</v>
      </c>
      <c r="L728" s="130">
        <v>423</v>
      </c>
      <c r="M728" s="130">
        <v>379</v>
      </c>
      <c r="N728" s="130"/>
      <c r="O728" s="41" t="e">
        <f t="shared" si="212"/>
        <v>#NUM!</v>
      </c>
      <c r="P728" s="106" t="s">
        <v>1086</v>
      </c>
      <c r="Q728" s="106"/>
      <c r="R728" s="106"/>
      <c r="S728" s="106"/>
      <c r="T728" s="106"/>
      <c r="U728" s="106"/>
      <c r="V728" s="106"/>
      <c r="W728" s="106"/>
      <c r="X728" s="106"/>
      <c r="Y728" s="106"/>
      <c r="Z728" s="106"/>
      <c r="AA728" s="106"/>
      <c r="AB728" s="106"/>
      <c r="AC728" s="106"/>
      <c r="AD728" s="10"/>
      <c r="AE728" s="10"/>
      <c r="AF728" s="10"/>
      <c r="AG728" s="10"/>
      <c r="AH728" s="10"/>
      <c r="AI728" s="10"/>
      <c r="AJ728" s="10"/>
      <c r="AK728" s="10"/>
      <c r="AL728" s="10"/>
      <c r="AM728" s="10"/>
      <c r="AN728" s="10"/>
      <c r="AO728" s="10"/>
      <c r="AP728" s="10"/>
      <c r="AQ728" s="10"/>
      <c r="AR728" s="10"/>
      <c r="AS728" s="10"/>
      <c r="AT728" s="10"/>
      <c r="AU728" s="10"/>
      <c r="AV728" s="10"/>
      <c r="AW728" s="10"/>
      <c r="AX728" s="10"/>
      <c r="AY728" s="10"/>
      <c r="AZ728" s="10"/>
      <c r="BA728" s="10"/>
      <c r="BB728" s="10"/>
      <c r="BC728" s="10"/>
      <c r="BD728" s="10"/>
      <c r="BE728" s="10"/>
      <c r="BF728" s="10"/>
      <c r="BG728" s="10"/>
      <c r="BH728" s="10"/>
      <c r="BI728" s="10"/>
      <c r="BJ728" s="10"/>
      <c r="BK728" s="10"/>
      <c r="BL728" s="10"/>
      <c r="BM728" s="10"/>
      <c r="BN728" s="10"/>
      <c r="BO728" s="10"/>
      <c r="BP728" s="10"/>
      <c r="BQ728" s="10"/>
      <c r="BR728" s="10"/>
      <c r="BS728" s="10"/>
    </row>
    <row r="729" spans="1:71" ht="15.75" customHeight="1" x14ac:dyDescent="0.3">
      <c r="A729" s="10"/>
      <c r="B729" s="10"/>
      <c r="C729" s="10"/>
      <c r="D729" s="104"/>
      <c r="E729" s="104"/>
      <c r="F729" s="104"/>
      <c r="G729" s="104"/>
      <c r="H729" s="104"/>
      <c r="I729" s="130">
        <v>11.5</v>
      </c>
      <c r="J729" s="130">
        <v>1.1000000000000001</v>
      </c>
      <c r="K729" s="130">
        <v>1</v>
      </c>
      <c r="L729" s="130">
        <v>1566</v>
      </c>
      <c r="M729" s="130">
        <v>1833</v>
      </c>
      <c r="N729" s="130"/>
      <c r="O729" s="41" t="e">
        <f t="shared" si="212"/>
        <v>#NUM!</v>
      </c>
      <c r="P729" s="106" t="s">
        <v>1087</v>
      </c>
      <c r="Q729" s="104"/>
      <c r="R729" s="104"/>
      <c r="S729" s="104"/>
      <c r="T729" s="104"/>
      <c r="U729" s="104"/>
      <c r="V729" s="104"/>
      <c r="W729" s="104"/>
      <c r="X729" s="104"/>
      <c r="Y729" s="104"/>
      <c r="Z729" s="104"/>
      <c r="AA729" s="104"/>
      <c r="AB729" s="104"/>
      <c r="AC729" s="104"/>
      <c r="AD729" s="10"/>
      <c r="AE729" s="10"/>
      <c r="AF729" s="10"/>
      <c r="AG729" s="10"/>
      <c r="AH729" s="10"/>
      <c r="AI729" s="10"/>
      <c r="AJ729" s="10"/>
      <c r="AK729" s="10"/>
      <c r="AL729" s="10"/>
      <c r="AM729" s="10"/>
      <c r="AN729" s="10"/>
      <c r="AO729" s="10"/>
      <c r="AP729" s="10"/>
      <c r="AQ729" s="10"/>
      <c r="AR729" s="10"/>
      <c r="AS729" s="10"/>
      <c r="AT729" s="10"/>
      <c r="AU729" s="10"/>
      <c r="AV729" s="10"/>
      <c r="AW729" s="10"/>
      <c r="AX729" s="10"/>
      <c r="AY729" s="10"/>
      <c r="AZ729" s="10"/>
      <c r="BA729" s="10"/>
      <c r="BB729" s="10"/>
      <c r="BC729" s="10"/>
      <c r="BD729" s="10"/>
      <c r="BE729" s="10"/>
      <c r="BF729" s="10"/>
      <c r="BG729" s="10"/>
      <c r="BH729" s="10"/>
      <c r="BI729" s="10"/>
      <c r="BJ729" s="10"/>
      <c r="BK729" s="10"/>
      <c r="BL729" s="10"/>
      <c r="BM729" s="10"/>
      <c r="BN729" s="10"/>
      <c r="BO729" s="10"/>
      <c r="BP729" s="10"/>
      <c r="BQ729" s="10"/>
      <c r="BR729" s="10"/>
      <c r="BS729" s="10"/>
    </row>
    <row r="730" spans="1:71" ht="15.75" customHeight="1" x14ac:dyDescent="0.3">
      <c r="A730" s="10"/>
      <c r="B730" s="10"/>
      <c r="C730" s="10"/>
      <c r="D730" s="104"/>
      <c r="E730" s="104"/>
      <c r="F730" s="104"/>
      <c r="G730" s="104"/>
      <c r="H730" s="104"/>
      <c r="I730" s="131">
        <v>852</v>
      </c>
      <c r="J730" s="131">
        <v>1086</v>
      </c>
      <c r="K730" s="131">
        <v>1281</v>
      </c>
      <c r="L730" s="131">
        <v>332</v>
      </c>
      <c r="M730" s="131">
        <v>394</v>
      </c>
      <c r="N730" s="131"/>
      <c r="O730" s="41" t="e">
        <f t="shared" si="212"/>
        <v>#NUM!</v>
      </c>
      <c r="P730" s="106" t="s">
        <v>1089</v>
      </c>
      <c r="Q730" s="104"/>
      <c r="R730" s="104"/>
      <c r="S730" s="104"/>
      <c r="T730" s="104"/>
      <c r="U730" s="104"/>
      <c r="V730" s="104"/>
      <c r="W730" s="104"/>
      <c r="X730" s="104"/>
      <c r="Y730" s="104"/>
      <c r="Z730" s="104"/>
      <c r="AA730" s="104"/>
      <c r="AB730" s="104"/>
      <c r="AC730" s="104"/>
      <c r="AD730" s="10"/>
      <c r="AE730" s="10"/>
      <c r="AF730" s="10"/>
      <c r="AG730" s="10"/>
      <c r="AH730" s="10"/>
      <c r="AI730" s="10"/>
      <c r="AJ730" s="10"/>
      <c r="AK730" s="10"/>
      <c r="AL730" s="10"/>
      <c r="AM730" s="10"/>
      <c r="AN730" s="10"/>
      <c r="AO730" s="10"/>
      <c r="AP730" s="10"/>
      <c r="AQ730" s="10"/>
      <c r="AR730" s="10"/>
      <c r="AS730" s="10"/>
      <c r="AT730" s="10"/>
      <c r="AU730" s="10"/>
      <c r="AV730" s="10"/>
      <c r="AW730" s="10"/>
      <c r="AX730" s="10"/>
      <c r="AY730" s="10"/>
      <c r="AZ730" s="10"/>
      <c r="BA730" s="10"/>
      <c r="BB730" s="10"/>
      <c r="BC730" s="10"/>
      <c r="BD730" s="10"/>
      <c r="BE730" s="10"/>
      <c r="BF730" s="10"/>
      <c r="BG730" s="10"/>
      <c r="BH730" s="10"/>
      <c r="BI730" s="10"/>
      <c r="BJ730" s="10"/>
      <c r="BK730" s="10"/>
      <c r="BL730" s="10"/>
      <c r="BM730" s="10"/>
      <c r="BN730" s="10"/>
      <c r="BO730" s="10"/>
      <c r="BP730" s="10"/>
      <c r="BQ730" s="10"/>
      <c r="BR730" s="10"/>
      <c r="BS730" s="10"/>
    </row>
    <row r="731" spans="1:71" ht="15.75" customHeight="1" x14ac:dyDescent="0.3">
      <c r="A731" s="10"/>
      <c r="B731" s="10"/>
      <c r="C731" s="10"/>
      <c r="D731" s="104"/>
      <c r="E731" s="104"/>
      <c r="F731" s="104"/>
      <c r="G731" s="104"/>
      <c r="H731" s="104"/>
      <c r="I731" s="104"/>
      <c r="J731" s="104"/>
      <c r="K731" s="104"/>
      <c r="L731" s="104"/>
      <c r="M731" s="104"/>
      <c r="N731" s="104"/>
      <c r="O731" s="117"/>
      <c r="P731" s="104"/>
      <c r="Q731" s="104"/>
      <c r="R731" s="104"/>
      <c r="S731" s="104"/>
      <c r="T731" s="104"/>
      <c r="U731" s="104"/>
      <c r="V731" s="104"/>
      <c r="W731" s="104"/>
      <c r="X731" s="104"/>
      <c r="Y731" s="104"/>
      <c r="Z731" s="104"/>
      <c r="AA731" s="104"/>
      <c r="AB731" s="104"/>
      <c r="AC731" s="104"/>
      <c r="AD731" s="10"/>
      <c r="AE731" s="10"/>
      <c r="AF731" s="10"/>
      <c r="AG731" s="10"/>
      <c r="AH731" s="10"/>
      <c r="AI731" s="10"/>
      <c r="AJ731" s="10"/>
      <c r="AK731" s="10"/>
      <c r="AL731" s="10"/>
      <c r="AM731" s="10"/>
      <c r="AN731" s="10"/>
      <c r="AO731" s="10"/>
      <c r="AP731" s="10"/>
      <c r="AQ731" s="10"/>
      <c r="AR731" s="10"/>
      <c r="AS731" s="10"/>
      <c r="AT731" s="10"/>
      <c r="AU731" s="10"/>
      <c r="AV731" s="10"/>
      <c r="AW731" s="10"/>
      <c r="AX731" s="10"/>
      <c r="AY731" s="10"/>
      <c r="AZ731" s="10"/>
      <c r="BA731" s="10"/>
      <c r="BB731" s="10"/>
      <c r="BC731" s="10"/>
      <c r="BD731" s="10"/>
      <c r="BE731" s="10"/>
      <c r="BF731" s="10"/>
      <c r="BG731" s="10"/>
      <c r="BH731" s="10"/>
      <c r="BI731" s="10"/>
      <c r="BJ731" s="10"/>
      <c r="BK731" s="10"/>
      <c r="BL731" s="10"/>
      <c r="BM731" s="10"/>
      <c r="BN731" s="10"/>
      <c r="BO731" s="10"/>
      <c r="BP731" s="10"/>
      <c r="BQ731" s="10"/>
      <c r="BR731" s="10"/>
      <c r="BS731" s="10"/>
    </row>
    <row r="732" spans="1:71" ht="15.75" customHeight="1" x14ac:dyDescent="0.3">
      <c r="A732" s="10"/>
      <c r="B732" s="10"/>
      <c r="C732" s="10"/>
      <c r="D732" s="51"/>
      <c r="E732" s="51"/>
      <c r="F732" s="51"/>
      <c r="G732" s="104"/>
      <c r="H732" s="104"/>
      <c r="I732" s="162" t="s">
        <v>1094</v>
      </c>
      <c r="J732" s="158"/>
      <c r="K732" s="158"/>
      <c r="L732" s="158"/>
      <c r="M732" s="158"/>
      <c r="N732" s="159"/>
      <c r="O732" s="117"/>
      <c r="P732" s="51"/>
      <c r="Q732" s="51"/>
      <c r="R732" s="51"/>
      <c r="S732" s="51"/>
      <c r="T732" s="51"/>
      <c r="U732" s="51"/>
      <c r="V732" s="51"/>
      <c r="W732" s="51"/>
      <c r="X732" s="51"/>
      <c r="Y732" s="51"/>
      <c r="Z732" s="51"/>
      <c r="AA732" s="51"/>
      <c r="AB732" s="51"/>
      <c r="AC732" s="51"/>
      <c r="AD732" s="10"/>
      <c r="AE732" s="10"/>
      <c r="AF732" s="10"/>
      <c r="AG732" s="10"/>
      <c r="AH732" s="10"/>
      <c r="AI732" s="10"/>
      <c r="AJ732" s="10"/>
      <c r="AK732" s="10"/>
      <c r="AL732" s="10"/>
      <c r="AM732" s="10"/>
      <c r="AN732" s="10"/>
      <c r="AO732" s="10"/>
      <c r="AP732" s="10"/>
      <c r="AQ732" s="10"/>
      <c r="AR732" s="10"/>
      <c r="AS732" s="10"/>
      <c r="AT732" s="10"/>
      <c r="AU732" s="10"/>
      <c r="AV732" s="10"/>
      <c r="AW732" s="10"/>
      <c r="AX732" s="10"/>
      <c r="AY732" s="10"/>
      <c r="AZ732" s="10"/>
      <c r="BA732" s="10"/>
      <c r="BB732" s="10"/>
      <c r="BC732" s="10"/>
      <c r="BD732" s="10"/>
      <c r="BE732" s="10"/>
      <c r="BF732" s="10"/>
      <c r="BG732" s="10"/>
      <c r="BH732" s="10"/>
      <c r="BI732" s="10"/>
      <c r="BJ732" s="10"/>
      <c r="BK732" s="10"/>
      <c r="BL732" s="10"/>
      <c r="BM732" s="10"/>
      <c r="BN732" s="10"/>
      <c r="BO732" s="10"/>
      <c r="BP732" s="10"/>
      <c r="BQ732" s="10"/>
      <c r="BR732" s="10"/>
      <c r="BS732" s="10"/>
    </row>
    <row r="733" spans="1:71" ht="15.75" customHeight="1" x14ac:dyDescent="0.3">
      <c r="A733" s="10"/>
      <c r="B733" s="10"/>
      <c r="C733" s="10"/>
      <c r="D733" s="51"/>
      <c r="E733" s="51"/>
      <c r="F733" s="51"/>
      <c r="G733" s="104"/>
      <c r="H733" s="104"/>
      <c r="I733" s="107">
        <f t="shared" ref="I733:M736" si="213">+I715-I726</f>
        <v>10419</v>
      </c>
      <c r="J733" s="132">
        <f t="shared" si="213"/>
        <v>12188</v>
      </c>
      <c r="K733" s="106">
        <f t="shared" si="213"/>
        <v>12714</v>
      </c>
      <c r="L733" s="132">
        <f t="shared" si="213"/>
        <v>14235</v>
      </c>
      <c r="M733" s="106">
        <f t="shared" si="213"/>
        <v>15383</v>
      </c>
      <c r="N733" s="132"/>
      <c r="O733" s="41">
        <f t="shared" ref="O733:O736" si="214">M733/M715</f>
        <v>0.50547103473203425</v>
      </c>
      <c r="P733" s="106" t="s">
        <v>1084</v>
      </c>
      <c r="Q733" s="51"/>
      <c r="R733" s="51"/>
      <c r="S733" s="51"/>
      <c r="T733" s="51"/>
      <c r="U733" s="51"/>
      <c r="V733" s="51"/>
      <c r="W733" s="51"/>
      <c r="X733" s="51"/>
      <c r="Y733" s="51"/>
      <c r="Z733" s="51"/>
      <c r="AA733" s="51"/>
      <c r="AB733" s="51"/>
      <c r="AC733" s="51"/>
      <c r="AD733" s="10"/>
      <c r="AE733" s="10"/>
      <c r="AF733" s="10"/>
      <c r="AG733" s="10"/>
      <c r="AH733" s="10"/>
      <c r="AI733" s="10"/>
      <c r="AJ733" s="10"/>
      <c r="AK733" s="10"/>
      <c r="AL733" s="10"/>
      <c r="AM733" s="10"/>
      <c r="AN733" s="10"/>
      <c r="AO733" s="10"/>
      <c r="AP733" s="10"/>
      <c r="AQ733" s="10"/>
      <c r="AR733" s="10"/>
      <c r="AS733" s="10"/>
      <c r="AT733" s="10"/>
      <c r="AU733" s="10"/>
      <c r="AV733" s="10"/>
      <c r="AW733" s="10"/>
      <c r="AX733" s="10"/>
      <c r="AY733" s="10"/>
      <c r="AZ733" s="10"/>
      <c r="BA733" s="10"/>
      <c r="BB733" s="10"/>
      <c r="BC733" s="10"/>
      <c r="BD733" s="10"/>
      <c r="BE733" s="10"/>
      <c r="BF733" s="10"/>
      <c r="BG733" s="10"/>
      <c r="BH733" s="10"/>
      <c r="BI733" s="10"/>
      <c r="BJ733" s="10"/>
      <c r="BK733" s="10"/>
      <c r="BL733" s="10"/>
      <c r="BM733" s="10"/>
      <c r="BN733" s="10"/>
      <c r="BO733" s="10"/>
      <c r="BP733" s="10"/>
      <c r="BQ733" s="10"/>
      <c r="BR733" s="10"/>
      <c r="BS733" s="10"/>
    </row>
    <row r="734" spans="1:71" ht="15.75" customHeight="1" x14ac:dyDescent="0.3">
      <c r="A734" s="10"/>
      <c r="B734" s="10"/>
      <c r="C734" s="10"/>
      <c r="D734" s="51"/>
      <c r="E734" s="51"/>
      <c r="F734" s="51"/>
      <c r="G734" s="104"/>
      <c r="H734" s="104"/>
      <c r="I734" s="107">
        <f t="shared" si="213"/>
        <v>358</v>
      </c>
      <c r="J734" s="133">
        <f t="shared" si="213"/>
        <v>388</v>
      </c>
      <c r="K734" s="106">
        <f t="shared" si="213"/>
        <v>422</v>
      </c>
      <c r="L734" s="133">
        <f t="shared" si="213"/>
        <v>648</v>
      </c>
      <c r="M734" s="106">
        <f t="shared" si="213"/>
        <v>979</v>
      </c>
      <c r="N734" s="133"/>
      <c r="O734" s="41">
        <f t="shared" si="214"/>
        <v>0.69432624113475172</v>
      </c>
      <c r="P734" s="104" t="s">
        <v>1085</v>
      </c>
      <c r="Q734" s="51"/>
      <c r="R734" s="51"/>
      <c r="S734" s="51"/>
      <c r="T734" s="51"/>
      <c r="U734" s="51"/>
      <c r="V734" s="51"/>
      <c r="W734" s="51"/>
      <c r="X734" s="51"/>
      <c r="Y734" s="51"/>
      <c r="Z734" s="51"/>
      <c r="AA734" s="51"/>
      <c r="AB734" s="51"/>
      <c r="AC734" s="51"/>
      <c r="AD734" s="10"/>
      <c r="AE734" s="10"/>
      <c r="AF734" s="10"/>
      <c r="AG734" s="10"/>
      <c r="AH734" s="10"/>
      <c r="AI734" s="10"/>
      <c r="AJ734" s="10"/>
      <c r="AK734" s="10"/>
      <c r="AL734" s="10"/>
      <c r="AM734" s="10"/>
      <c r="AN734" s="10"/>
      <c r="AO734" s="10"/>
      <c r="AP734" s="10"/>
      <c r="AQ734" s="10"/>
      <c r="AR734" s="10"/>
      <c r="AS734" s="10"/>
      <c r="AT734" s="10"/>
      <c r="AU734" s="10"/>
      <c r="AV734" s="10"/>
      <c r="AW734" s="10"/>
      <c r="AX734" s="10"/>
      <c r="AY734" s="10"/>
      <c r="AZ734" s="10"/>
      <c r="BA734" s="10"/>
      <c r="BB734" s="10"/>
      <c r="BC734" s="10"/>
      <c r="BD734" s="10"/>
      <c r="BE734" s="10"/>
      <c r="BF734" s="10"/>
      <c r="BG734" s="10"/>
      <c r="BH734" s="10"/>
      <c r="BI734" s="10"/>
      <c r="BJ734" s="10"/>
      <c r="BK734" s="10"/>
      <c r="BL734" s="10"/>
      <c r="BM734" s="10"/>
      <c r="BN734" s="10"/>
      <c r="BO734" s="10"/>
      <c r="BP734" s="10"/>
      <c r="BQ734" s="10"/>
      <c r="BR734" s="10"/>
      <c r="BS734" s="10"/>
    </row>
    <row r="735" spans="1:71" ht="15.75" customHeight="1" x14ac:dyDescent="0.3">
      <c r="A735" s="10"/>
      <c r="B735" s="10"/>
      <c r="C735" s="10"/>
      <c r="D735" s="51"/>
      <c r="E735" s="51"/>
      <c r="F735" s="51"/>
      <c r="G735" s="104"/>
      <c r="H735" s="104"/>
      <c r="I735" s="107">
        <f t="shared" si="213"/>
        <v>651</v>
      </c>
      <c r="J735" s="133">
        <f t="shared" si="213"/>
        <v>673</v>
      </c>
      <c r="K735" s="106">
        <f t="shared" si="213"/>
        <v>754</v>
      </c>
      <c r="L735" s="133">
        <f t="shared" si="213"/>
        <v>785</v>
      </c>
      <c r="M735" s="106">
        <f t="shared" si="213"/>
        <v>742</v>
      </c>
      <c r="N735" s="133"/>
      <c r="O735" s="41">
        <f t="shared" si="214"/>
        <v>0.66190900981266731</v>
      </c>
      <c r="P735" s="106" t="s">
        <v>1086</v>
      </c>
      <c r="Q735" s="51"/>
      <c r="R735" s="51"/>
      <c r="S735" s="51"/>
      <c r="T735" s="51"/>
      <c r="U735" s="51"/>
      <c r="V735" s="51"/>
      <c r="W735" s="51"/>
      <c r="X735" s="51"/>
      <c r="Y735" s="51"/>
      <c r="Z735" s="51"/>
      <c r="AA735" s="51"/>
      <c r="AB735" s="51"/>
      <c r="AC735" s="51"/>
      <c r="AD735" s="10"/>
      <c r="AE735" s="10"/>
      <c r="AF735" s="10"/>
      <c r="AG735" s="10"/>
      <c r="AH735" s="10"/>
      <c r="AI735" s="10"/>
      <c r="AJ735" s="10"/>
      <c r="AK735" s="10"/>
      <c r="AL735" s="10"/>
      <c r="AM735" s="10"/>
      <c r="AN735" s="10"/>
      <c r="AO735" s="10"/>
      <c r="AP735" s="10"/>
      <c r="AQ735" s="10"/>
      <c r="AR735" s="10"/>
      <c r="AS735" s="10"/>
      <c r="AT735" s="10"/>
      <c r="AU735" s="10"/>
      <c r="AV735" s="10"/>
      <c r="AW735" s="10"/>
      <c r="AX735" s="10"/>
      <c r="AY735" s="10"/>
      <c r="AZ735" s="10"/>
      <c r="BA735" s="10"/>
      <c r="BB735" s="10"/>
      <c r="BC735" s="10"/>
      <c r="BD735" s="10"/>
      <c r="BE735" s="10"/>
      <c r="BF735" s="10"/>
      <c r="BG735" s="10"/>
      <c r="BH735" s="10"/>
      <c r="BI735" s="10"/>
      <c r="BJ735" s="10"/>
      <c r="BK735" s="10"/>
      <c r="BL735" s="10"/>
      <c r="BM735" s="10"/>
      <c r="BN735" s="10"/>
      <c r="BO735" s="10"/>
      <c r="BP735" s="10"/>
      <c r="BQ735" s="10"/>
      <c r="BR735" s="10"/>
      <c r="BS735" s="10"/>
    </row>
    <row r="736" spans="1:71" ht="15.75" customHeight="1" x14ac:dyDescent="0.3">
      <c r="A736" s="10"/>
      <c r="B736" s="10"/>
      <c r="C736" s="10"/>
      <c r="D736" s="51"/>
      <c r="E736" s="51"/>
      <c r="F736" s="51"/>
      <c r="G736" s="104"/>
      <c r="H736" s="104"/>
      <c r="I736" s="107">
        <f t="shared" si="213"/>
        <v>-1.5</v>
      </c>
      <c r="J736" s="133">
        <f t="shared" si="213"/>
        <v>-0.10000000000000009</v>
      </c>
      <c r="K736" s="106">
        <f t="shared" si="213"/>
        <v>0</v>
      </c>
      <c r="L736" s="133">
        <f t="shared" si="213"/>
        <v>1196</v>
      </c>
      <c r="M736" s="106">
        <f t="shared" si="213"/>
        <v>1071</v>
      </c>
      <c r="N736" s="133"/>
      <c r="O736" s="41">
        <f t="shared" si="214"/>
        <v>0.368801652892562</v>
      </c>
      <c r="P736" s="106" t="s">
        <v>1087</v>
      </c>
      <c r="Q736" s="51"/>
      <c r="R736" s="51"/>
      <c r="S736" s="51"/>
      <c r="T736" s="51"/>
      <c r="U736" s="51"/>
      <c r="V736" s="51"/>
      <c r="W736" s="51"/>
      <c r="X736" s="51"/>
      <c r="Y736" s="51"/>
      <c r="Z736" s="51"/>
      <c r="AA736" s="51"/>
      <c r="AB736" s="51"/>
      <c r="AC736" s="51"/>
      <c r="AD736" s="10"/>
      <c r="AE736" s="10"/>
      <c r="AF736" s="10"/>
      <c r="AG736" s="10"/>
      <c r="AH736" s="10"/>
      <c r="AI736" s="10"/>
      <c r="AJ736" s="10"/>
      <c r="AK736" s="10"/>
      <c r="AL736" s="10"/>
      <c r="AM736" s="10"/>
      <c r="AN736" s="10"/>
      <c r="AO736" s="10"/>
      <c r="AP736" s="10"/>
      <c r="AQ736" s="10"/>
      <c r="AR736" s="10"/>
      <c r="AS736" s="10"/>
      <c r="AT736" s="10"/>
      <c r="AU736" s="10"/>
      <c r="AV736" s="10"/>
      <c r="AW736" s="10"/>
      <c r="AX736" s="10"/>
      <c r="AY736" s="10"/>
      <c r="AZ736" s="10"/>
      <c r="BA736" s="10"/>
      <c r="BB736" s="10"/>
      <c r="BC736" s="10"/>
      <c r="BD736" s="10"/>
      <c r="BE736" s="10"/>
      <c r="BF736" s="10"/>
      <c r="BG736" s="10"/>
      <c r="BH736" s="10"/>
      <c r="BI736" s="10"/>
      <c r="BJ736" s="10"/>
      <c r="BK736" s="10"/>
      <c r="BL736" s="10"/>
      <c r="BM736" s="10"/>
      <c r="BN736" s="10"/>
      <c r="BO736" s="10"/>
      <c r="BP736" s="10"/>
      <c r="BQ736" s="10"/>
      <c r="BR736" s="10"/>
      <c r="BS736" s="10"/>
    </row>
    <row r="737" spans="1:71" ht="15.75" customHeight="1" x14ac:dyDescent="0.3">
      <c r="A737" s="10"/>
      <c r="B737" s="10"/>
      <c r="C737" s="10"/>
      <c r="D737" s="51"/>
      <c r="E737" s="51"/>
      <c r="F737" s="51"/>
      <c r="G737" s="104"/>
      <c r="H737" s="104"/>
      <c r="I737" s="112">
        <f t="shared" ref="I737:M737" si="215">+I720-I730</f>
        <v>216</v>
      </c>
      <c r="J737" s="134">
        <f t="shared" si="215"/>
        <v>303</v>
      </c>
      <c r="K737" s="113">
        <f t="shared" si="215"/>
        <v>350</v>
      </c>
      <c r="L737" s="134">
        <f t="shared" si="215"/>
        <v>401</v>
      </c>
      <c r="M737" s="113">
        <f t="shared" si="215"/>
        <v>457</v>
      </c>
      <c r="N737" s="134"/>
      <c r="O737" s="41">
        <f>M737/M720</f>
        <v>0.53701527614571087</v>
      </c>
      <c r="P737" s="106" t="s">
        <v>1089</v>
      </c>
      <c r="Q737" s="51"/>
      <c r="R737" s="51"/>
      <c r="S737" s="51"/>
      <c r="T737" s="51"/>
      <c r="U737" s="51"/>
      <c r="V737" s="51"/>
      <c r="W737" s="51"/>
      <c r="X737" s="51"/>
      <c r="Y737" s="51"/>
      <c r="Z737" s="51"/>
      <c r="AA737" s="51"/>
      <c r="AB737" s="51"/>
      <c r="AC737" s="51"/>
      <c r="AD737" s="10"/>
      <c r="AE737" s="10"/>
      <c r="AF737" s="10"/>
      <c r="AG737" s="10"/>
      <c r="AH737" s="10"/>
      <c r="AI737" s="10"/>
      <c r="AJ737" s="10"/>
      <c r="AK737" s="10"/>
      <c r="AL737" s="10"/>
      <c r="AM737" s="10"/>
      <c r="AN737" s="10"/>
      <c r="AO737" s="10"/>
      <c r="AP737" s="10"/>
      <c r="AQ737" s="10"/>
      <c r="AR737" s="10"/>
      <c r="AS737" s="10"/>
      <c r="AT737" s="10"/>
      <c r="AU737" s="10"/>
      <c r="AV737" s="10"/>
      <c r="AW737" s="10"/>
      <c r="AX737" s="10"/>
      <c r="AY737" s="10"/>
      <c r="AZ737" s="10"/>
      <c r="BA737" s="10"/>
      <c r="BB737" s="10"/>
      <c r="BC737" s="10"/>
      <c r="BD737" s="10"/>
      <c r="BE737" s="10"/>
      <c r="BF737" s="10"/>
      <c r="BG737" s="10"/>
      <c r="BH737" s="10"/>
      <c r="BI737" s="10"/>
      <c r="BJ737" s="10"/>
      <c r="BK737" s="10"/>
      <c r="BL737" s="10"/>
      <c r="BM737" s="10"/>
      <c r="BN737" s="10"/>
      <c r="BO737" s="10"/>
      <c r="BP737" s="10"/>
      <c r="BQ737" s="10"/>
      <c r="BR737" s="10"/>
      <c r="BS737" s="10"/>
    </row>
    <row r="738" spans="1:71" ht="15.75" customHeight="1" x14ac:dyDescent="0.3">
      <c r="A738" s="10"/>
      <c r="B738" s="10"/>
      <c r="C738" s="10"/>
      <c r="D738" s="51"/>
      <c r="E738" s="51"/>
      <c r="F738" s="51"/>
      <c r="G738" s="104"/>
      <c r="H738" s="104"/>
      <c r="I738" s="106"/>
      <c r="J738" s="106"/>
      <c r="K738" s="106"/>
      <c r="L738" s="106"/>
      <c r="M738" s="106"/>
      <c r="N738" s="106"/>
      <c r="O738" s="41"/>
      <c r="P738" s="106"/>
      <c r="Q738" s="51"/>
      <c r="R738" s="51"/>
      <c r="S738" s="51"/>
      <c r="T738" s="51"/>
      <c r="U738" s="51"/>
      <c r="V738" s="51"/>
      <c r="W738" s="51"/>
      <c r="X738" s="51"/>
      <c r="Y738" s="51"/>
      <c r="Z738" s="51"/>
      <c r="AA738" s="51"/>
      <c r="AB738" s="51"/>
      <c r="AC738" s="51"/>
      <c r="AD738" s="10"/>
      <c r="AE738" s="10"/>
      <c r="AF738" s="10"/>
      <c r="AG738" s="10"/>
      <c r="AH738" s="10"/>
      <c r="AI738" s="10"/>
      <c r="AJ738" s="10"/>
      <c r="AK738" s="10"/>
      <c r="AL738" s="10"/>
      <c r="AM738" s="10"/>
      <c r="AN738" s="10"/>
      <c r="AO738" s="10"/>
      <c r="AP738" s="10"/>
      <c r="AQ738" s="10"/>
      <c r="AR738" s="10"/>
      <c r="AS738" s="10"/>
      <c r="AT738" s="10"/>
      <c r="AU738" s="10"/>
      <c r="AV738" s="10"/>
      <c r="AW738" s="10"/>
      <c r="AX738" s="10"/>
      <c r="AY738" s="10"/>
      <c r="AZ738" s="10"/>
      <c r="BA738" s="10"/>
      <c r="BB738" s="10"/>
      <c r="BC738" s="10"/>
      <c r="BD738" s="10"/>
      <c r="BE738" s="10"/>
      <c r="BF738" s="10"/>
      <c r="BG738" s="10"/>
      <c r="BH738" s="10"/>
      <c r="BI738" s="10"/>
      <c r="BJ738" s="10"/>
      <c r="BK738" s="10"/>
      <c r="BL738" s="10"/>
      <c r="BM738" s="10"/>
      <c r="BN738" s="10"/>
      <c r="BO738" s="10"/>
      <c r="BP738" s="10"/>
      <c r="BQ738" s="10"/>
      <c r="BR738" s="10"/>
      <c r="BS738" s="10"/>
    </row>
    <row r="739" spans="1:71" ht="15" customHeight="1" x14ac:dyDescent="0.3">
      <c r="A739" s="10"/>
      <c r="B739" s="10"/>
      <c r="C739" s="10"/>
      <c r="D739" s="51"/>
      <c r="E739" s="51"/>
      <c r="F739" s="51"/>
      <c r="G739" s="104"/>
      <c r="H739" s="104"/>
      <c r="I739" s="162" t="s">
        <v>1094</v>
      </c>
      <c r="J739" s="158"/>
      <c r="K739" s="158"/>
      <c r="L739" s="158"/>
      <c r="M739" s="158"/>
      <c r="N739" s="159"/>
      <c r="O739" s="117"/>
      <c r="P739" s="51"/>
      <c r="Q739" s="51"/>
      <c r="R739" s="51"/>
      <c r="S739" s="51"/>
      <c r="T739" s="51"/>
      <c r="U739" s="51"/>
      <c r="V739" s="51"/>
      <c r="W739" s="51"/>
      <c r="X739" s="51"/>
      <c r="Y739" s="51"/>
      <c r="Z739" s="51"/>
      <c r="AA739" s="51"/>
      <c r="AB739" s="51"/>
      <c r="AC739" s="51"/>
      <c r="AD739" s="10"/>
      <c r="AE739" s="10"/>
      <c r="AF739" s="10"/>
      <c r="AG739" s="10"/>
      <c r="AH739" s="10"/>
      <c r="AI739" s="10"/>
      <c r="AJ739" s="10"/>
      <c r="AK739" s="10"/>
      <c r="AL739" s="10"/>
      <c r="AM739" s="10"/>
      <c r="AN739" s="10"/>
      <c r="AO739" s="10"/>
      <c r="AP739" s="10"/>
      <c r="AQ739" s="10"/>
      <c r="AR739" s="10"/>
      <c r="AS739" s="10"/>
      <c r="AT739" s="10"/>
      <c r="AU739" s="10"/>
      <c r="AV739" s="10"/>
      <c r="AW739" s="10"/>
      <c r="AX739" s="10"/>
      <c r="AY739" s="10"/>
      <c r="AZ739" s="10"/>
      <c r="BA739" s="10"/>
      <c r="BB739" s="10"/>
      <c r="BC739" s="10"/>
      <c r="BD739" s="10"/>
      <c r="BE739" s="10"/>
      <c r="BF739" s="10"/>
      <c r="BG739" s="10"/>
      <c r="BH739" s="10"/>
      <c r="BI739" s="10"/>
      <c r="BJ739" s="10"/>
      <c r="BK739" s="10"/>
      <c r="BL739" s="10"/>
      <c r="BM739" s="10"/>
      <c r="BN739" s="10"/>
      <c r="BO739" s="10"/>
      <c r="BP739" s="10"/>
      <c r="BQ739" s="10"/>
      <c r="BR739" s="10"/>
      <c r="BS739" s="10"/>
    </row>
    <row r="740" spans="1:71" ht="15.75" customHeight="1" x14ac:dyDescent="0.3">
      <c r="A740" s="10"/>
      <c r="B740" s="10"/>
      <c r="C740" s="10"/>
      <c r="D740" s="51"/>
      <c r="E740" s="51"/>
      <c r="F740" s="51"/>
      <c r="G740" s="51"/>
      <c r="H740" s="51"/>
      <c r="I740" s="135">
        <f t="shared" ref="I740:M743" si="216">I733/I715</f>
        <v>0.48287528386708067</v>
      </c>
      <c r="J740" s="136">
        <f t="shared" si="216"/>
        <v>0.49671924033092879</v>
      </c>
      <c r="K740" s="51">
        <f t="shared" si="216"/>
        <v>0.50173638516179953</v>
      </c>
      <c r="L740" s="136">
        <f t="shared" si="216"/>
        <v>0.50698055417052501</v>
      </c>
      <c r="M740" s="136">
        <f t="shared" si="216"/>
        <v>0.50547103473203425</v>
      </c>
      <c r="N740" s="136"/>
      <c r="O740" s="137">
        <f t="shared" ref="O740:O743" si="217">M740/M723</f>
        <v>4.4574165320285209E-4</v>
      </c>
      <c r="P740" s="51" t="s">
        <v>1084</v>
      </c>
      <c r="Q740" s="51"/>
      <c r="R740" s="51"/>
      <c r="S740" s="51"/>
      <c r="T740" s="51"/>
      <c r="U740" s="51"/>
      <c r="V740" s="51"/>
      <c r="W740" s="51"/>
      <c r="X740" s="51"/>
      <c r="Y740" s="51"/>
      <c r="Z740" s="51"/>
      <c r="AA740" s="51"/>
      <c r="AB740" s="51"/>
      <c r="AC740" s="51"/>
      <c r="AD740" s="10"/>
      <c r="AE740" s="10"/>
      <c r="AF740" s="10"/>
      <c r="AG740" s="10"/>
      <c r="AH740" s="10"/>
      <c r="AI740" s="10"/>
      <c r="AJ740" s="10"/>
      <c r="AK740" s="10"/>
      <c r="AL740" s="10"/>
      <c r="AM740" s="10"/>
      <c r="AN740" s="10"/>
      <c r="AO740" s="10"/>
      <c r="AP740" s="10"/>
      <c r="AQ740" s="10"/>
      <c r="AR740" s="10"/>
      <c r="AS740" s="10"/>
      <c r="AT740" s="10"/>
      <c r="AU740" s="10"/>
      <c r="AV740" s="10"/>
      <c r="AW740" s="10"/>
      <c r="AX740" s="10"/>
      <c r="AY740" s="10"/>
      <c r="AZ740" s="10"/>
      <c r="BA740" s="10"/>
      <c r="BB740" s="10"/>
      <c r="BC740" s="10"/>
      <c r="BD740" s="10"/>
      <c r="BE740" s="10"/>
      <c r="BF740" s="10"/>
      <c r="BG740" s="10"/>
      <c r="BH740" s="10"/>
      <c r="BI740" s="10"/>
      <c r="BJ740" s="10"/>
      <c r="BK740" s="10"/>
      <c r="BL740" s="10"/>
      <c r="BM740" s="10"/>
      <c r="BN740" s="10"/>
      <c r="BO740" s="10"/>
      <c r="BP740" s="10"/>
      <c r="BQ740" s="10"/>
      <c r="BR740" s="10"/>
      <c r="BS740" s="10"/>
    </row>
    <row r="741" spans="1:71" ht="15.75" customHeight="1" x14ac:dyDescent="0.3">
      <c r="A741" s="10"/>
      <c r="B741" s="10"/>
      <c r="C741" s="10"/>
      <c r="D741" s="104"/>
      <c r="E741" s="104"/>
      <c r="F741" s="104"/>
      <c r="G741" s="51"/>
      <c r="H741" s="51"/>
      <c r="I741" s="50">
        <f t="shared" si="216"/>
        <v>0.56112852664576807</v>
      </c>
      <c r="J741" s="50">
        <f t="shared" si="216"/>
        <v>0.58170914542728636</v>
      </c>
      <c r="K741" s="50">
        <f t="shared" si="216"/>
        <v>0.61159420289855071</v>
      </c>
      <c r="L741" s="50">
        <f t="shared" si="216"/>
        <v>0.68354430379746833</v>
      </c>
      <c r="M741" s="50">
        <f t="shared" si="216"/>
        <v>0.69432624113475172</v>
      </c>
      <c r="N741" s="50"/>
      <c r="O741" s="137" t="e">
        <f t="shared" si="217"/>
        <v>#DIV/0!</v>
      </c>
      <c r="P741" s="51" t="s">
        <v>1085</v>
      </c>
      <c r="Q741" s="10"/>
      <c r="R741" s="104"/>
      <c r="S741" s="104"/>
      <c r="T741" s="104"/>
      <c r="U741" s="104"/>
      <c r="V741" s="104"/>
      <c r="W741" s="104"/>
      <c r="X741" s="104"/>
      <c r="Y741" s="104"/>
      <c r="Z741" s="104"/>
      <c r="AA741" s="104"/>
      <c r="AB741" s="104"/>
      <c r="AC741" s="104"/>
      <c r="AD741" s="10"/>
      <c r="AE741" s="10"/>
      <c r="AF741" s="10"/>
      <c r="AG741" s="10"/>
      <c r="AH741" s="10"/>
      <c r="AI741" s="10"/>
      <c r="AJ741" s="10"/>
      <c r="AK741" s="10"/>
      <c r="AL741" s="10"/>
      <c r="AM741" s="10"/>
      <c r="AN741" s="10"/>
      <c r="AO741" s="10"/>
      <c r="AP741" s="10"/>
      <c r="AQ741" s="10"/>
      <c r="AR741" s="10"/>
      <c r="AS741" s="10"/>
      <c r="AT741" s="10"/>
      <c r="AU741" s="10"/>
      <c r="AV741" s="10"/>
      <c r="AW741" s="10"/>
      <c r="AX741" s="10"/>
      <c r="AY741" s="10"/>
      <c r="AZ741" s="10"/>
      <c r="BA741" s="10"/>
      <c r="BB741" s="10"/>
      <c r="BC741" s="10"/>
      <c r="BD741" s="10"/>
      <c r="BE741" s="10"/>
      <c r="BF741" s="10"/>
      <c r="BG741" s="10"/>
      <c r="BH741" s="10"/>
      <c r="BI741" s="10"/>
      <c r="BJ741" s="10"/>
      <c r="BK741" s="10"/>
      <c r="BL741" s="10"/>
      <c r="BM741" s="10"/>
      <c r="BN741" s="10"/>
      <c r="BO741" s="10"/>
      <c r="BP741" s="10"/>
      <c r="BQ741" s="10"/>
      <c r="BR741" s="10"/>
      <c r="BS741" s="10"/>
    </row>
    <row r="742" spans="1:71" ht="15.75" customHeight="1" x14ac:dyDescent="0.3">
      <c r="A742" s="10"/>
      <c r="B742" s="10"/>
      <c r="C742" s="10"/>
      <c r="D742" s="104"/>
      <c r="E742" s="104"/>
      <c r="F742" s="104"/>
      <c r="G742" s="51"/>
      <c r="H742" s="51"/>
      <c r="I742" s="50">
        <f t="shared" si="216"/>
        <v>0.66225839267548325</v>
      </c>
      <c r="J742" s="50">
        <f t="shared" si="216"/>
        <v>0.67434869739478953</v>
      </c>
      <c r="K742" s="50">
        <f t="shared" si="216"/>
        <v>0.68732907930720144</v>
      </c>
      <c r="L742" s="50">
        <f t="shared" si="216"/>
        <v>0.64983443708609268</v>
      </c>
      <c r="M742" s="50">
        <f t="shared" si="216"/>
        <v>0.66190900981266731</v>
      </c>
      <c r="N742" s="50"/>
      <c r="O742" s="137" t="e">
        <f t="shared" si="217"/>
        <v>#DIV/0!</v>
      </c>
      <c r="P742" s="51" t="s">
        <v>1086</v>
      </c>
      <c r="Q742" s="104"/>
      <c r="R742" s="104"/>
      <c r="S742" s="104"/>
      <c r="T742" s="104"/>
      <c r="U742" s="104"/>
      <c r="V742" s="104"/>
      <c r="W742" s="104"/>
      <c r="X742" s="104"/>
      <c r="Y742" s="104"/>
      <c r="Z742" s="104"/>
      <c r="AA742" s="104"/>
      <c r="AB742" s="104"/>
      <c r="AC742" s="104"/>
      <c r="AD742" s="10"/>
      <c r="AE742" s="10"/>
      <c r="AF742" s="10"/>
      <c r="AG742" s="10"/>
      <c r="AH742" s="10"/>
      <c r="AI742" s="10"/>
      <c r="AJ742" s="10"/>
      <c r="AK742" s="10"/>
      <c r="AL742" s="10"/>
      <c r="AM742" s="10"/>
      <c r="AN742" s="10"/>
      <c r="AO742" s="10"/>
      <c r="AP742" s="10"/>
      <c r="AQ742" s="10"/>
      <c r="AR742" s="10"/>
      <c r="AS742" s="10"/>
      <c r="AT742" s="10"/>
      <c r="AU742" s="10"/>
      <c r="AV742" s="10"/>
      <c r="AW742" s="10"/>
      <c r="AX742" s="10"/>
      <c r="AY742" s="10"/>
      <c r="AZ742" s="10"/>
      <c r="BA742" s="10"/>
      <c r="BB742" s="10"/>
      <c r="BC742" s="10"/>
      <c r="BD742" s="10"/>
      <c r="BE742" s="10"/>
      <c r="BF742" s="10"/>
      <c r="BG742" s="10"/>
      <c r="BH742" s="10"/>
      <c r="BI742" s="10"/>
      <c r="BJ742" s="10"/>
      <c r="BK742" s="10"/>
      <c r="BL742" s="10"/>
      <c r="BM742" s="10"/>
      <c r="BN742" s="10"/>
      <c r="BO742" s="10"/>
      <c r="BP742" s="10"/>
      <c r="BQ742" s="10"/>
      <c r="BR742" s="10"/>
      <c r="BS742" s="10"/>
    </row>
    <row r="743" spans="1:71" ht="15.75" customHeight="1" x14ac:dyDescent="0.3">
      <c r="A743" s="10"/>
      <c r="B743" s="10"/>
      <c r="C743" s="10"/>
      <c r="D743" s="104"/>
      <c r="E743" s="104"/>
      <c r="F743" s="104"/>
      <c r="G743" s="51"/>
      <c r="H743" s="51"/>
      <c r="I743" s="50">
        <f t="shared" si="216"/>
        <v>-0.15</v>
      </c>
      <c r="J743" s="50">
        <f t="shared" si="216"/>
        <v>-0.10000000000000009</v>
      </c>
      <c r="K743" s="50">
        <f t="shared" si="216"/>
        <v>0</v>
      </c>
      <c r="L743" s="50">
        <f t="shared" si="216"/>
        <v>0.43301955104996381</v>
      </c>
      <c r="M743" s="50">
        <f t="shared" si="216"/>
        <v>0.368801652892562</v>
      </c>
      <c r="N743" s="50"/>
      <c r="O743" s="137">
        <f t="shared" si="217"/>
        <v>2.4505093215452626E-5</v>
      </c>
      <c r="P743" s="51" t="s">
        <v>1087</v>
      </c>
      <c r="Q743" s="10"/>
      <c r="R743" s="104"/>
      <c r="S743" s="104"/>
      <c r="T743" s="104"/>
      <c r="U743" s="104"/>
      <c r="V743" s="104"/>
      <c r="W743" s="104"/>
      <c r="X743" s="104"/>
      <c r="Y743" s="104"/>
      <c r="Z743" s="104"/>
      <c r="AA743" s="104"/>
      <c r="AB743" s="104"/>
      <c r="AC743" s="104"/>
      <c r="AD743" s="10"/>
      <c r="AE743" s="10"/>
      <c r="AF743" s="10"/>
      <c r="AG743" s="10"/>
      <c r="AH743" s="10"/>
      <c r="AI743" s="10"/>
      <c r="AJ743" s="10"/>
      <c r="AK743" s="10"/>
      <c r="AL743" s="10"/>
      <c r="AM743" s="10"/>
      <c r="AN743" s="10"/>
      <c r="AO743" s="10"/>
      <c r="AP743" s="10"/>
      <c r="AQ743" s="10"/>
      <c r="AR743" s="10"/>
      <c r="AS743" s="10"/>
      <c r="AT743" s="10"/>
      <c r="AU743" s="10"/>
      <c r="AV743" s="10"/>
      <c r="AW743" s="10"/>
      <c r="AX743" s="10"/>
      <c r="AY743" s="10"/>
      <c r="AZ743" s="10"/>
      <c r="BA743" s="10"/>
      <c r="BB743" s="10"/>
      <c r="BC743" s="10"/>
      <c r="BD743" s="10"/>
      <c r="BE743" s="10"/>
      <c r="BF743" s="10"/>
      <c r="BG743" s="10"/>
      <c r="BH743" s="10"/>
      <c r="BI743" s="10"/>
      <c r="BJ743" s="10"/>
      <c r="BK743" s="10"/>
      <c r="BL743" s="10"/>
      <c r="BM743" s="10"/>
      <c r="BN743" s="10"/>
      <c r="BO743" s="10"/>
      <c r="BP743" s="10"/>
      <c r="BQ743" s="10"/>
      <c r="BR743" s="10"/>
      <c r="BS743" s="10"/>
    </row>
    <row r="744" spans="1:71" ht="15.75" customHeight="1" x14ac:dyDescent="0.3">
      <c r="A744" s="10"/>
      <c r="B744" s="10"/>
      <c r="C744" s="10"/>
      <c r="D744" s="104"/>
      <c r="E744" s="104"/>
      <c r="F744" s="104"/>
      <c r="G744" s="51"/>
      <c r="H744" s="51"/>
      <c r="I744" s="50">
        <f t="shared" ref="I744:M744" si="218">I737/I720</f>
        <v>0.20224719101123595</v>
      </c>
      <c r="J744" s="50">
        <f t="shared" si="218"/>
        <v>0.21814254859611232</v>
      </c>
      <c r="K744" s="50">
        <f t="shared" si="218"/>
        <v>0.21459227467811159</v>
      </c>
      <c r="L744" s="50">
        <f t="shared" si="218"/>
        <v>0.54706684856753074</v>
      </c>
      <c r="M744" s="50">
        <f t="shared" si="218"/>
        <v>0.53701527614571087</v>
      </c>
      <c r="N744" s="50"/>
      <c r="O744" s="137">
        <f>M744/M728</f>
        <v>1.4169268499886829E-3</v>
      </c>
      <c r="P744" s="51" t="s">
        <v>1089</v>
      </c>
      <c r="Q744" s="104"/>
      <c r="R744" s="104"/>
      <c r="S744" s="104"/>
      <c r="T744" s="104"/>
      <c r="U744" s="104"/>
      <c r="V744" s="104"/>
      <c r="W744" s="104"/>
      <c r="X744" s="104"/>
      <c r="Y744" s="104"/>
      <c r="Z744" s="104"/>
      <c r="AA744" s="104"/>
      <c r="AB744" s="104"/>
      <c r="AC744" s="104"/>
      <c r="AD744" s="10"/>
      <c r="AE744" s="10"/>
      <c r="AF744" s="10"/>
      <c r="AG744" s="10"/>
      <c r="AH744" s="10"/>
      <c r="AI744" s="10"/>
      <c r="AJ744" s="10"/>
      <c r="AK744" s="10"/>
      <c r="AL744" s="10"/>
      <c r="AM744" s="10"/>
      <c r="AN744" s="10"/>
      <c r="AO744" s="10"/>
      <c r="AP744" s="10"/>
      <c r="AQ744" s="10"/>
      <c r="AR744" s="10"/>
      <c r="AS744" s="10"/>
      <c r="AT744" s="10"/>
      <c r="AU744" s="10"/>
      <c r="AV744" s="10"/>
      <c r="AW744" s="10"/>
      <c r="AX744" s="10"/>
      <c r="AY744" s="10"/>
      <c r="AZ744" s="10"/>
      <c r="BA744" s="10"/>
      <c r="BB744" s="10"/>
      <c r="BC744" s="10"/>
      <c r="BD744" s="10"/>
      <c r="BE744" s="10"/>
      <c r="BF744" s="10"/>
      <c r="BG744" s="10"/>
      <c r="BH744" s="10"/>
      <c r="BI744" s="10"/>
      <c r="BJ744" s="10"/>
      <c r="BK744" s="10"/>
      <c r="BL744" s="10"/>
      <c r="BM744" s="10"/>
      <c r="BN744" s="10"/>
      <c r="BO744" s="10"/>
      <c r="BP744" s="10"/>
      <c r="BQ744" s="10"/>
      <c r="BR744" s="10"/>
      <c r="BS744" s="10"/>
    </row>
    <row r="745" spans="1:71" ht="15.75" customHeight="1" x14ac:dyDescent="0.3">
      <c r="A745" s="10"/>
      <c r="B745" s="10"/>
      <c r="C745" s="10"/>
      <c r="D745" s="104"/>
      <c r="E745" s="104"/>
      <c r="F745" s="104"/>
      <c r="G745" s="51"/>
      <c r="H745" s="51"/>
      <c r="I745" s="138">
        <f t="shared" ref="I745:M745" si="219">SUM(I733:I737)/SUM(I715:I720)</f>
        <v>0.47945064448379526</v>
      </c>
      <c r="J745" s="138">
        <f t="shared" si="219"/>
        <v>0.49040674531374395</v>
      </c>
      <c r="K745" s="138">
        <f t="shared" si="219"/>
        <v>0.49468491627874661</v>
      </c>
      <c r="L745" s="138">
        <f t="shared" si="219"/>
        <v>0.51131315524492094</v>
      </c>
      <c r="M745" s="138">
        <f t="shared" si="219"/>
        <v>0.50742122606824802</v>
      </c>
      <c r="N745" s="139"/>
      <c r="O745" s="137"/>
      <c r="P745" s="80" t="s">
        <v>1095</v>
      </c>
      <c r="Q745" s="104"/>
      <c r="R745" s="104"/>
      <c r="S745" s="104"/>
      <c r="T745" s="104"/>
      <c r="U745" s="104"/>
      <c r="V745" s="104"/>
      <c r="W745" s="104"/>
      <c r="X745" s="104"/>
      <c r="Y745" s="104"/>
      <c r="Z745" s="104"/>
      <c r="AA745" s="104"/>
      <c r="AB745" s="104"/>
      <c r="AC745" s="104"/>
      <c r="AD745" s="10"/>
      <c r="AE745" s="10"/>
      <c r="AF745" s="10"/>
      <c r="AG745" s="10"/>
      <c r="AH745" s="10"/>
      <c r="AI745" s="10"/>
      <c r="AJ745" s="10"/>
      <c r="AK745" s="10"/>
      <c r="AL745" s="10"/>
      <c r="AM745" s="10"/>
      <c r="AN745" s="10"/>
      <c r="AO745" s="10"/>
      <c r="AP745" s="10"/>
      <c r="AQ745" s="10"/>
      <c r="AR745" s="10"/>
      <c r="AS745" s="10"/>
      <c r="AT745" s="10"/>
      <c r="AU745" s="10"/>
      <c r="AV745" s="10"/>
      <c r="AW745" s="10"/>
      <c r="AX745" s="10"/>
      <c r="AY745" s="10"/>
      <c r="AZ745" s="10"/>
      <c r="BA745" s="10"/>
      <c r="BB745" s="10"/>
      <c r="BC745" s="10"/>
      <c r="BD745" s="10"/>
      <c r="BE745" s="10"/>
      <c r="BF745" s="10"/>
      <c r="BG745" s="10"/>
      <c r="BH745" s="10"/>
      <c r="BI745" s="10"/>
      <c r="BJ745" s="10"/>
      <c r="BK745" s="10"/>
      <c r="BL745" s="10"/>
      <c r="BM745" s="10"/>
      <c r="BN745" s="10"/>
      <c r="BO745" s="10"/>
      <c r="BP745" s="10"/>
      <c r="BQ745" s="10"/>
      <c r="BR745" s="10"/>
      <c r="BS745" s="10"/>
    </row>
    <row r="746" spans="1:71" ht="15.75" customHeight="1" x14ac:dyDescent="0.3">
      <c r="A746" s="10"/>
      <c r="B746" s="10"/>
      <c r="C746" s="10"/>
      <c r="D746" s="104"/>
      <c r="E746" s="104"/>
      <c r="F746" s="104"/>
      <c r="G746" s="104"/>
      <c r="H746" s="104"/>
      <c r="I746" s="104"/>
      <c r="J746" s="104"/>
      <c r="K746" s="104"/>
      <c r="L746" s="51"/>
      <c r="M746" s="104"/>
      <c r="N746" s="104"/>
      <c r="O746" s="117"/>
      <c r="P746" s="140"/>
      <c r="Q746" s="10"/>
      <c r="R746" s="104"/>
      <c r="S746" s="104"/>
      <c r="T746" s="104"/>
      <c r="U746" s="104"/>
      <c r="V746" s="104"/>
      <c r="W746" s="104"/>
      <c r="X746" s="104"/>
      <c r="Y746" s="104"/>
      <c r="Z746" s="104"/>
      <c r="AA746" s="104"/>
      <c r="AB746" s="104"/>
      <c r="AC746" s="104"/>
      <c r="AD746" s="10"/>
      <c r="AE746" s="10"/>
      <c r="AF746" s="10"/>
      <c r="AG746" s="10"/>
      <c r="AH746" s="10"/>
      <c r="AI746" s="10"/>
      <c r="AJ746" s="10"/>
      <c r="AK746" s="10"/>
      <c r="AL746" s="10"/>
      <c r="AM746" s="10"/>
      <c r="AN746" s="10"/>
      <c r="AO746" s="10"/>
      <c r="AP746" s="10"/>
      <c r="AQ746" s="10"/>
      <c r="AR746" s="10"/>
      <c r="AS746" s="10"/>
      <c r="AT746" s="10"/>
      <c r="AU746" s="10"/>
      <c r="AV746" s="10"/>
      <c r="AW746" s="10"/>
      <c r="AX746" s="10"/>
      <c r="AY746" s="10"/>
      <c r="AZ746" s="10"/>
      <c r="BA746" s="10"/>
      <c r="BB746" s="10"/>
      <c r="BC746" s="10"/>
      <c r="BD746" s="10"/>
      <c r="BE746" s="10"/>
      <c r="BF746" s="10"/>
      <c r="BG746" s="10"/>
      <c r="BH746" s="10"/>
      <c r="BI746" s="10"/>
      <c r="BJ746" s="10"/>
      <c r="BK746" s="10"/>
      <c r="BL746" s="10"/>
      <c r="BM746" s="10"/>
      <c r="BN746" s="10"/>
      <c r="BO746" s="10"/>
      <c r="BP746" s="10"/>
      <c r="BQ746" s="10"/>
      <c r="BR746" s="10"/>
      <c r="BS746" s="10"/>
    </row>
    <row r="747" spans="1:71" ht="15.75" customHeight="1" x14ac:dyDescent="0.3">
      <c r="A747" s="10"/>
      <c r="B747" s="10"/>
      <c r="C747" s="10"/>
      <c r="D747" s="104"/>
      <c r="E747" s="104"/>
      <c r="F747" s="104"/>
      <c r="G747" s="104"/>
      <c r="H747" s="104"/>
      <c r="I747" s="162" t="s">
        <v>1096</v>
      </c>
      <c r="J747" s="158"/>
      <c r="K747" s="158"/>
      <c r="L747" s="158"/>
      <c r="M747" s="158"/>
      <c r="N747" s="159"/>
      <c r="O747" s="27"/>
      <c r="P747" s="109"/>
      <c r="Q747" s="104"/>
      <c r="R747" s="104"/>
      <c r="S747" s="104"/>
      <c r="T747" s="104"/>
      <c r="U747" s="104"/>
      <c r="V747" s="104"/>
      <c r="W747" s="104"/>
      <c r="X747" s="104"/>
      <c r="Y747" s="104"/>
      <c r="Z747" s="104"/>
      <c r="AA747" s="104"/>
      <c r="AB747" s="104"/>
      <c r="AC747" s="104"/>
      <c r="AD747" s="10"/>
      <c r="AE747" s="10"/>
      <c r="AF747" s="10"/>
      <c r="AG747" s="10"/>
      <c r="AH747" s="10"/>
      <c r="AI747" s="10"/>
      <c r="AJ747" s="10"/>
      <c r="AK747" s="10"/>
      <c r="AL747" s="10"/>
      <c r="AM747" s="10"/>
      <c r="AN747" s="10"/>
      <c r="AO747" s="10"/>
      <c r="AP747" s="10"/>
      <c r="AQ747" s="10"/>
      <c r="AR747" s="10"/>
      <c r="AS747" s="10"/>
      <c r="AT747" s="10"/>
      <c r="AU747" s="10"/>
      <c r="AV747" s="10"/>
      <c r="AW747" s="10"/>
      <c r="AX747" s="10"/>
      <c r="AY747" s="10"/>
      <c r="AZ747" s="10"/>
      <c r="BA747" s="10"/>
      <c r="BB747" s="10"/>
      <c r="BC747" s="10"/>
      <c r="BD747" s="10"/>
      <c r="BE747" s="10"/>
      <c r="BF747" s="10"/>
      <c r="BG747" s="10"/>
      <c r="BH747" s="10"/>
      <c r="BI747" s="10"/>
      <c r="BJ747" s="10"/>
      <c r="BK747" s="10"/>
      <c r="BL747" s="10"/>
      <c r="BM747" s="10"/>
      <c r="BN747" s="10"/>
      <c r="BO747" s="10"/>
      <c r="BP747" s="10"/>
      <c r="BQ747" s="10"/>
      <c r="BR747" s="10"/>
      <c r="BS747" s="10"/>
    </row>
    <row r="748" spans="1:71" ht="15.75" customHeight="1" x14ac:dyDescent="0.3">
      <c r="A748" s="10"/>
      <c r="B748" s="10"/>
      <c r="C748" s="10"/>
      <c r="D748" s="104"/>
      <c r="E748" s="104"/>
      <c r="F748" s="104"/>
      <c r="G748" s="51"/>
      <c r="H748" s="51"/>
      <c r="I748" s="35"/>
      <c r="J748" s="36"/>
      <c r="K748" s="36"/>
      <c r="L748" s="119">
        <v>0.2</v>
      </c>
      <c r="M748" s="119">
        <v>0.19800000000000001</v>
      </c>
      <c r="N748" s="37"/>
      <c r="O748" s="141"/>
      <c r="P748" s="80" t="s">
        <v>155</v>
      </c>
      <c r="Q748" s="104"/>
      <c r="R748" s="104"/>
      <c r="S748" s="104"/>
      <c r="T748" s="104"/>
      <c r="U748" s="104"/>
      <c r="V748" s="104"/>
      <c r="W748" s="104"/>
      <c r="X748" s="104"/>
      <c r="Y748" s="104"/>
      <c r="Z748" s="104"/>
      <c r="AA748" s="104"/>
      <c r="AB748" s="104"/>
      <c r="AC748" s="104"/>
      <c r="AD748" s="10"/>
      <c r="AE748" s="10"/>
      <c r="AF748" s="10"/>
      <c r="AG748" s="10"/>
      <c r="AH748" s="10"/>
      <c r="AI748" s="10"/>
      <c r="AJ748" s="10"/>
      <c r="AK748" s="10"/>
      <c r="AL748" s="10"/>
      <c r="AM748" s="10"/>
      <c r="AN748" s="10"/>
      <c r="AO748" s="10"/>
      <c r="AP748" s="10"/>
      <c r="AQ748" s="10"/>
      <c r="AR748" s="10"/>
      <c r="AS748" s="10"/>
      <c r="AT748" s="10"/>
      <c r="AU748" s="10"/>
      <c r="AV748" s="10"/>
      <c r="AW748" s="10"/>
      <c r="AX748" s="10"/>
      <c r="AY748" s="10"/>
      <c r="AZ748" s="10"/>
      <c r="BA748" s="10"/>
      <c r="BB748" s="10"/>
      <c r="BC748" s="10"/>
      <c r="BD748" s="10"/>
      <c r="BE748" s="10"/>
      <c r="BF748" s="10"/>
      <c r="BG748" s="10"/>
      <c r="BH748" s="10"/>
      <c r="BI748" s="10"/>
      <c r="BJ748" s="10"/>
      <c r="BK748" s="10"/>
      <c r="BL748" s="10"/>
      <c r="BM748" s="10"/>
      <c r="BN748" s="10"/>
      <c r="BO748" s="10"/>
      <c r="BP748" s="10"/>
      <c r="BQ748" s="10"/>
      <c r="BR748" s="10"/>
      <c r="BS748" s="10"/>
    </row>
    <row r="749" spans="1:71" ht="15.75" customHeight="1" x14ac:dyDescent="0.3">
      <c r="A749" s="10"/>
      <c r="B749" s="10"/>
      <c r="C749" s="10"/>
      <c r="D749" s="104"/>
      <c r="E749" s="104"/>
      <c r="F749" s="104"/>
      <c r="G749" s="51"/>
      <c r="H749" s="51"/>
      <c r="I749" s="35"/>
      <c r="J749" s="36"/>
      <c r="K749" s="36"/>
      <c r="L749" s="142">
        <v>0.05</v>
      </c>
      <c r="M749" s="142">
        <v>4.9000000000000002E-2</v>
      </c>
      <c r="N749" s="37"/>
      <c r="O749" s="141"/>
      <c r="P749" s="80" t="s">
        <v>1097</v>
      </c>
      <c r="Q749" s="10"/>
      <c r="R749" s="104"/>
      <c r="S749" s="104"/>
      <c r="T749" s="104"/>
      <c r="U749" s="104"/>
      <c r="V749" s="104"/>
      <c r="W749" s="104"/>
      <c r="X749" s="104"/>
      <c r="Y749" s="104"/>
      <c r="Z749" s="104"/>
      <c r="AA749" s="104"/>
      <c r="AB749" s="104"/>
      <c r="AC749" s="104"/>
      <c r="AD749" s="10"/>
      <c r="AE749" s="10"/>
      <c r="AF749" s="10"/>
      <c r="AG749" s="10"/>
      <c r="AH749" s="10"/>
      <c r="AI749" s="10"/>
      <c r="AJ749" s="10"/>
      <c r="AK749" s="10"/>
      <c r="AL749" s="10"/>
      <c r="AM749" s="10"/>
      <c r="AN749" s="10"/>
      <c r="AO749" s="10"/>
      <c r="AP749" s="10"/>
      <c r="AQ749" s="10"/>
      <c r="AR749" s="10"/>
      <c r="AS749" s="10"/>
      <c r="AT749" s="10"/>
      <c r="AU749" s="10"/>
      <c r="AV749" s="10"/>
      <c r="AW749" s="10"/>
      <c r="AX749" s="10"/>
      <c r="AY749" s="10"/>
      <c r="AZ749" s="10"/>
      <c r="BA749" s="10"/>
      <c r="BB749" s="10"/>
      <c r="BC749" s="10"/>
      <c r="BD749" s="10"/>
      <c r="BE749" s="10"/>
      <c r="BF749" s="10"/>
      <c r="BG749" s="10"/>
      <c r="BH749" s="10"/>
      <c r="BI749" s="10"/>
      <c r="BJ749" s="10"/>
      <c r="BK749" s="10"/>
      <c r="BL749" s="10"/>
      <c r="BM749" s="10"/>
      <c r="BN749" s="10"/>
      <c r="BO749" s="10"/>
      <c r="BP749" s="10"/>
      <c r="BQ749" s="10"/>
      <c r="BR749" s="10"/>
      <c r="BS749" s="10"/>
    </row>
    <row r="750" spans="1:71" ht="15.75" customHeight="1" x14ac:dyDescent="0.3">
      <c r="A750" s="10"/>
      <c r="B750" s="10"/>
      <c r="C750" s="10"/>
      <c r="D750" s="104"/>
      <c r="E750" s="104"/>
      <c r="F750" s="104"/>
      <c r="G750" s="51"/>
      <c r="H750" s="51"/>
      <c r="I750" s="35"/>
      <c r="J750" s="36"/>
      <c r="K750" s="36"/>
      <c r="L750" s="142">
        <v>0.04</v>
      </c>
      <c r="M750" s="142">
        <v>0.04</v>
      </c>
      <c r="N750" s="37"/>
      <c r="O750" s="141"/>
      <c r="P750" s="80" t="s">
        <v>1098</v>
      </c>
      <c r="Q750" s="104"/>
      <c r="R750" s="104"/>
      <c r="S750" s="104"/>
      <c r="T750" s="104"/>
      <c r="U750" s="104"/>
      <c r="V750" s="104"/>
      <c r="W750" s="104"/>
      <c r="X750" s="104"/>
      <c r="Y750" s="104"/>
      <c r="Z750" s="104"/>
      <c r="AA750" s="104"/>
      <c r="AB750" s="104"/>
      <c r="AC750" s="104"/>
      <c r="AD750" s="10"/>
      <c r="AE750" s="10"/>
      <c r="AF750" s="10"/>
      <c r="AG750" s="10"/>
      <c r="AH750" s="10"/>
      <c r="AI750" s="10"/>
      <c r="AJ750" s="10"/>
      <c r="AK750" s="10"/>
      <c r="AL750" s="10"/>
      <c r="AM750" s="10"/>
      <c r="AN750" s="10"/>
      <c r="AO750" s="10"/>
      <c r="AP750" s="10"/>
      <c r="AQ750" s="10"/>
      <c r="AR750" s="10"/>
      <c r="AS750" s="10"/>
      <c r="AT750" s="10"/>
      <c r="AU750" s="10"/>
      <c r="AV750" s="10"/>
      <c r="AW750" s="10"/>
      <c r="AX750" s="10"/>
      <c r="AY750" s="10"/>
      <c r="AZ750" s="10"/>
      <c r="BA750" s="10"/>
      <c r="BB750" s="10"/>
      <c r="BC750" s="10"/>
      <c r="BD750" s="10"/>
      <c r="BE750" s="10"/>
      <c r="BF750" s="10"/>
      <c r="BG750" s="10"/>
      <c r="BH750" s="10"/>
      <c r="BI750" s="10"/>
      <c r="BJ750" s="10"/>
      <c r="BK750" s="10"/>
      <c r="BL750" s="10"/>
      <c r="BM750" s="10"/>
      <c r="BN750" s="10"/>
      <c r="BO750" s="10"/>
      <c r="BP750" s="10"/>
      <c r="BQ750" s="10"/>
      <c r="BR750" s="10"/>
      <c r="BS750" s="10"/>
    </row>
    <row r="751" spans="1:71" ht="15.75" customHeight="1" x14ac:dyDescent="0.3">
      <c r="A751" s="10"/>
      <c r="B751" s="10"/>
      <c r="C751" s="10"/>
      <c r="D751" s="104"/>
      <c r="E751" s="104"/>
      <c r="F751" s="104"/>
      <c r="G751" s="51"/>
      <c r="H751" s="51"/>
      <c r="I751" s="35"/>
      <c r="J751" s="36"/>
      <c r="K751" s="36"/>
      <c r="L751" s="142">
        <v>0.03</v>
      </c>
      <c r="M751" s="142">
        <v>2.8000000000000001E-2</v>
      </c>
      <c r="N751" s="37"/>
      <c r="O751" s="141"/>
      <c r="P751" s="80" t="s">
        <v>514</v>
      </c>
      <c r="Q751" s="104"/>
      <c r="R751" s="104"/>
      <c r="S751" s="104"/>
      <c r="T751" s="104"/>
      <c r="U751" s="104"/>
      <c r="V751" s="104"/>
      <c r="W751" s="104"/>
      <c r="X751" s="104"/>
      <c r="Y751" s="104"/>
      <c r="Z751" s="104"/>
      <c r="AA751" s="104"/>
      <c r="AB751" s="104"/>
      <c r="AC751" s="104"/>
      <c r="AD751" s="10"/>
      <c r="AE751" s="10"/>
      <c r="AF751" s="10"/>
      <c r="AG751" s="10"/>
      <c r="AH751" s="10"/>
      <c r="AI751" s="10"/>
      <c r="AJ751" s="10"/>
      <c r="AK751" s="10"/>
      <c r="AL751" s="10"/>
      <c r="AM751" s="10"/>
      <c r="AN751" s="10"/>
      <c r="AO751" s="10"/>
      <c r="AP751" s="10"/>
      <c r="AQ751" s="10"/>
      <c r="AR751" s="10"/>
      <c r="AS751" s="10"/>
      <c r="AT751" s="10"/>
      <c r="AU751" s="10"/>
      <c r="AV751" s="10"/>
      <c r="AW751" s="10"/>
      <c r="AX751" s="10"/>
      <c r="AY751" s="10"/>
      <c r="AZ751" s="10"/>
      <c r="BA751" s="10"/>
      <c r="BB751" s="10"/>
      <c r="BC751" s="10"/>
      <c r="BD751" s="10"/>
      <c r="BE751" s="10"/>
      <c r="BF751" s="10"/>
      <c r="BG751" s="10"/>
      <c r="BH751" s="10"/>
      <c r="BI751" s="10"/>
      <c r="BJ751" s="10"/>
      <c r="BK751" s="10"/>
      <c r="BL751" s="10"/>
      <c r="BM751" s="10"/>
      <c r="BN751" s="10"/>
      <c r="BO751" s="10"/>
      <c r="BP751" s="10"/>
      <c r="BQ751" s="10"/>
      <c r="BR751" s="10"/>
      <c r="BS751" s="10"/>
    </row>
    <row r="752" spans="1:71" ht="15.75" customHeight="1" x14ac:dyDescent="0.3">
      <c r="A752" s="10"/>
      <c r="B752" s="10"/>
      <c r="C752" s="10"/>
      <c r="D752" s="104"/>
      <c r="E752" s="104"/>
      <c r="F752" s="104"/>
      <c r="G752" s="51"/>
      <c r="H752" s="51"/>
      <c r="I752" s="35"/>
      <c r="J752" s="36"/>
      <c r="K752" s="36"/>
      <c r="L752" s="142">
        <v>0.03</v>
      </c>
      <c r="M752" s="142">
        <v>2.9000000000000001E-2</v>
      </c>
      <c r="N752" s="37"/>
      <c r="O752" s="141"/>
      <c r="P752" s="80" t="s">
        <v>1099</v>
      </c>
      <c r="Q752" s="104"/>
      <c r="R752" s="104"/>
      <c r="S752" s="104"/>
      <c r="T752" s="104"/>
      <c r="U752" s="104"/>
      <c r="V752" s="104"/>
      <c r="W752" s="104"/>
      <c r="X752" s="104"/>
      <c r="Y752" s="104"/>
      <c r="Z752" s="104"/>
      <c r="AA752" s="104"/>
      <c r="AB752" s="104"/>
      <c r="AC752" s="104"/>
      <c r="AD752" s="10"/>
      <c r="AE752" s="10"/>
      <c r="AF752" s="10"/>
      <c r="AG752" s="10"/>
      <c r="AH752" s="10"/>
      <c r="AI752" s="10"/>
      <c r="AJ752" s="10"/>
      <c r="AK752" s="10"/>
      <c r="AL752" s="10"/>
      <c r="AM752" s="10"/>
      <c r="AN752" s="10"/>
      <c r="AO752" s="10"/>
      <c r="AP752" s="10"/>
      <c r="AQ752" s="10"/>
      <c r="AR752" s="10"/>
      <c r="AS752" s="10"/>
      <c r="AT752" s="10"/>
      <c r="AU752" s="10"/>
      <c r="AV752" s="10"/>
      <c r="AW752" s="10"/>
      <c r="AX752" s="10"/>
      <c r="AY752" s="10"/>
      <c r="AZ752" s="10"/>
      <c r="BA752" s="10"/>
      <c r="BB752" s="10"/>
      <c r="BC752" s="10"/>
      <c r="BD752" s="10"/>
      <c r="BE752" s="10"/>
      <c r="BF752" s="10"/>
      <c r="BG752" s="10"/>
      <c r="BH752" s="10"/>
      <c r="BI752" s="10"/>
      <c r="BJ752" s="10"/>
      <c r="BK752" s="10"/>
      <c r="BL752" s="10"/>
      <c r="BM752" s="10"/>
      <c r="BN752" s="10"/>
      <c r="BO752" s="10"/>
      <c r="BP752" s="10"/>
      <c r="BQ752" s="10"/>
      <c r="BR752" s="10"/>
      <c r="BS752" s="10"/>
    </row>
    <row r="753" spans="1:71" ht="15.75" customHeight="1" x14ac:dyDescent="0.3">
      <c r="A753" s="10"/>
      <c r="B753" s="10"/>
      <c r="C753" s="10"/>
      <c r="D753" s="104"/>
      <c r="E753" s="104"/>
      <c r="F753" s="104"/>
      <c r="G753" s="51"/>
      <c r="H753" s="51"/>
      <c r="I753" s="35"/>
      <c r="J753" s="36"/>
      <c r="K753" s="36"/>
      <c r="L753" s="142">
        <v>0.02</v>
      </c>
      <c r="M753" s="142">
        <v>1.7000000000000001E-2</v>
      </c>
      <c r="N753" s="37"/>
      <c r="O753" s="141"/>
      <c r="P753" s="80" t="s">
        <v>1100</v>
      </c>
      <c r="Q753" s="104"/>
      <c r="R753" s="104"/>
      <c r="S753" s="104"/>
      <c r="T753" s="104"/>
      <c r="U753" s="104"/>
      <c r="V753" s="104"/>
      <c r="W753" s="104"/>
      <c r="X753" s="104"/>
      <c r="Y753" s="104"/>
      <c r="Z753" s="104"/>
      <c r="AA753" s="104"/>
      <c r="AB753" s="104"/>
      <c r="AC753" s="104"/>
      <c r="AD753" s="10"/>
      <c r="AE753" s="10"/>
      <c r="AF753" s="10"/>
      <c r="AG753" s="10"/>
      <c r="AH753" s="10"/>
      <c r="AI753" s="10"/>
      <c r="AJ753" s="10"/>
      <c r="AK753" s="10"/>
      <c r="AL753" s="10"/>
      <c r="AM753" s="10"/>
      <c r="AN753" s="10"/>
      <c r="AO753" s="10"/>
      <c r="AP753" s="10"/>
      <c r="AQ753" s="10"/>
      <c r="AR753" s="10"/>
      <c r="AS753" s="10"/>
      <c r="AT753" s="10"/>
      <c r="AU753" s="10"/>
      <c r="AV753" s="10"/>
      <c r="AW753" s="10"/>
      <c r="AX753" s="10"/>
      <c r="AY753" s="10"/>
      <c r="AZ753" s="10"/>
      <c r="BA753" s="10"/>
      <c r="BB753" s="10"/>
      <c r="BC753" s="10"/>
      <c r="BD753" s="10"/>
      <c r="BE753" s="10"/>
      <c r="BF753" s="10"/>
      <c r="BG753" s="10"/>
      <c r="BH753" s="10"/>
      <c r="BI753" s="10"/>
      <c r="BJ753" s="10"/>
      <c r="BK753" s="10"/>
      <c r="BL753" s="10"/>
      <c r="BM753" s="10"/>
      <c r="BN753" s="10"/>
      <c r="BO753" s="10"/>
      <c r="BP753" s="10"/>
      <c r="BQ753" s="10"/>
      <c r="BR753" s="10"/>
      <c r="BS753" s="10"/>
    </row>
    <row r="754" spans="1:71" ht="15.75" customHeight="1" x14ac:dyDescent="0.3">
      <c r="A754" s="10"/>
      <c r="B754" s="10"/>
      <c r="C754" s="10"/>
      <c r="D754" s="104"/>
      <c r="E754" s="104"/>
      <c r="F754" s="104"/>
      <c r="G754" s="51"/>
      <c r="H754" s="51"/>
      <c r="I754" s="35"/>
      <c r="J754" s="36"/>
      <c r="K754" s="36"/>
      <c r="L754" s="142">
        <v>0.03</v>
      </c>
      <c r="M754" s="142">
        <v>2.9000000000000001E-2</v>
      </c>
      <c r="N754" s="37"/>
      <c r="O754" s="141"/>
      <c r="P754" s="80" t="s">
        <v>1101</v>
      </c>
      <c r="Q754" s="104"/>
      <c r="R754" s="104"/>
      <c r="S754" s="104"/>
      <c r="T754" s="104"/>
      <c r="U754" s="104"/>
      <c r="V754" s="104"/>
      <c r="W754" s="104"/>
      <c r="X754" s="104"/>
      <c r="Y754" s="104"/>
      <c r="Z754" s="104"/>
      <c r="AA754" s="104"/>
      <c r="AB754" s="104"/>
      <c r="AC754" s="104"/>
      <c r="AD754" s="10"/>
      <c r="AE754" s="10"/>
      <c r="AF754" s="10"/>
      <c r="AG754" s="10"/>
      <c r="AH754" s="10"/>
      <c r="AI754" s="10"/>
      <c r="AJ754" s="10"/>
      <c r="AK754" s="10"/>
      <c r="AL754" s="10"/>
      <c r="AM754" s="10"/>
      <c r="AN754" s="10"/>
      <c r="AO754" s="10"/>
      <c r="AP754" s="10"/>
      <c r="AQ754" s="10"/>
      <c r="AR754" s="10"/>
      <c r="AS754" s="10"/>
      <c r="AT754" s="10"/>
      <c r="AU754" s="10"/>
      <c r="AV754" s="10"/>
      <c r="AW754" s="10"/>
      <c r="AX754" s="10"/>
      <c r="AY754" s="10"/>
      <c r="AZ754" s="10"/>
      <c r="BA754" s="10"/>
      <c r="BB754" s="10"/>
      <c r="BC754" s="10"/>
      <c r="BD754" s="10"/>
      <c r="BE754" s="10"/>
      <c r="BF754" s="10"/>
      <c r="BG754" s="10"/>
      <c r="BH754" s="10"/>
      <c r="BI754" s="10"/>
      <c r="BJ754" s="10"/>
      <c r="BK754" s="10"/>
      <c r="BL754" s="10"/>
      <c r="BM754" s="10"/>
      <c r="BN754" s="10"/>
      <c r="BO754" s="10"/>
      <c r="BP754" s="10"/>
      <c r="BQ754" s="10"/>
      <c r="BR754" s="10"/>
      <c r="BS754" s="10"/>
    </row>
    <row r="755" spans="1:71" ht="15.75" customHeight="1" x14ac:dyDescent="0.3">
      <c r="A755" s="10"/>
      <c r="B755" s="10"/>
      <c r="C755" s="10"/>
      <c r="D755" s="104"/>
      <c r="E755" s="104"/>
      <c r="F755" s="104"/>
      <c r="G755" s="51"/>
      <c r="H755" s="51"/>
      <c r="I755" s="35"/>
      <c r="J755" s="36"/>
      <c r="K755" s="36"/>
      <c r="L755" s="142">
        <v>0.02</v>
      </c>
      <c r="M755" s="142">
        <v>1.7000000000000001E-2</v>
      </c>
      <c r="N755" s="37"/>
      <c r="O755" s="141"/>
      <c r="P755" s="80" t="s">
        <v>1102</v>
      </c>
      <c r="Q755" s="104"/>
      <c r="R755" s="104"/>
      <c r="S755" s="104"/>
      <c r="T755" s="104"/>
      <c r="U755" s="104"/>
      <c r="V755" s="104"/>
      <c r="W755" s="104"/>
      <c r="X755" s="104"/>
      <c r="Y755" s="104"/>
      <c r="Z755" s="104"/>
      <c r="AA755" s="104"/>
      <c r="AB755" s="104"/>
      <c r="AC755" s="104"/>
      <c r="AD755" s="10"/>
      <c r="AE755" s="10"/>
      <c r="AF755" s="10"/>
      <c r="AG755" s="10"/>
      <c r="AH755" s="10"/>
      <c r="AI755" s="10"/>
      <c r="AJ755" s="10"/>
      <c r="AK755" s="10"/>
      <c r="AL755" s="10"/>
      <c r="AM755" s="10"/>
      <c r="AN755" s="10"/>
      <c r="AO755" s="10"/>
      <c r="AP755" s="10"/>
      <c r="AQ755" s="10"/>
      <c r="AR755" s="10"/>
      <c r="AS755" s="10"/>
      <c r="AT755" s="10"/>
      <c r="AU755" s="10"/>
      <c r="AV755" s="10"/>
      <c r="AW755" s="10"/>
      <c r="AX755" s="10"/>
      <c r="AY755" s="10"/>
      <c r="AZ755" s="10"/>
      <c r="BA755" s="10"/>
      <c r="BB755" s="10"/>
      <c r="BC755" s="10"/>
      <c r="BD755" s="10"/>
      <c r="BE755" s="10"/>
      <c r="BF755" s="10"/>
      <c r="BG755" s="10"/>
      <c r="BH755" s="10"/>
      <c r="BI755" s="10"/>
      <c r="BJ755" s="10"/>
      <c r="BK755" s="10"/>
      <c r="BL755" s="10"/>
      <c r="BM755" s="10"/>
      <c r="BN755" s="10"/>
      <c r="BO755" s="10"/>
      <c r="BP755" s="10"/>
      <c r="BQ755" s="10"/>
      <c r="BR755" s="10"/>
      <c r="BS755" s="10"/>
    </row>
    <row r="756" spans="1:71" ht="15.75" customHeight="1" x14ac:dyDescent="0.3">
      <c r="A756" s="10"/>
      <c r="B756" s="10"/>
      <c r="C756" s="10"/>
      <c r="D756" s="104"/>
      <c r="E756" s="104"/>
      <c r="F756" s="104"/>
      <c r="G756" s="51"/>
      <c r="H756" s="51"/>
      <c r="I756" s="35"/>
      <c r="J756" s="36"/>
      <c r="K756" s="36"/>
      <c r="L756" s="142">
        <v>0.22</v>
      </c>
      <c r="M756" s="142">
        <v>0.22800000000000001</v>
      </c>
      <c r="N756" s="37"/>
      <c r="O756" s="141"/>
      <c r="P756" s="80" t="s">
        <v>1103</v>
      </c>
      <c r="Q756" s="104"/>
      <c r="R756" s="104"/>
      <c r="S756" s="104"/>
      <c r="T756" s="104"/>
      <c r="U756" s="104"/>
      <c r="V756" s="104"/>
      <c r="W756" s="104"/>
      <c r="X756" s="104"/>
      <c r="Y756" s="104"/>
      <c r="Z756" s="104"/>
      <c r="AA756" s="104"/>
      <c r="AB756" s="104"/>
      <c r="AC756" s="104"/>
      <c r="AD756" s="10"/>
      <c r="AE756" s="10"/>
      <c r="AF756" s="10"/>
      <c r="AG756" s="10"/>
      <c r="AH756" s="10"/>
      <c r="AI756" s="10"/>
      <c r="AJ756" s="10"/>
      <c r="AK756" s="10"/>
      <c r="AL756" s="10"/>
      <c r="AM756" s="10"/>
      <c r="AN756" s="10"/>
      <c r="AO756" s="10"/>
      <c r="AP756" s="10"/>
      <c r="AQ756" s="10"/>
      <c r="AR756" s="10"/>
      <c r="AS756" s="10"/>
      <c r="AT756" s="10"/>
      <c r="AU756" s="10"/>
      <c r="AV756" s="10"/>
      <c r="AW756" s="10"/>
      <c r="AX756" s="10"/>
      <c r="AY756" s="10"/>
      <c r="AZ756" s="10"/>
      <c r="BA756" s="10"/>
      <c r="BB756" s="10"/>
      <c r="BC756" s="10"/>
      <c r="BD756" s="10"/>
      <c r="BE756" s="10"/>
      <c r="BF756" s="10"/>
      <c r="BG756" s="10"/>
      <c r="BH756" s="10"/>
      <c r="BI756" s="10"/>
      <c r="BJ756" s="10"/>
      <c r="BK756" s="10"/>
      <c r="BL756" s="10"/>
      <c r="BM756" s="10"/>
      <c r="BN756" s="10"/>
      <c r="BO756" s="10"/>
      <c r="BP756" s="10"/>
      <c r="BQ756" s="10"/>
      <c r="BR756" s="10"/>
      <c r="BS756" s="10"/>
    </row>
    <row r="757" spans="1:71" ht="15.75" customHeight="1" x14ac:dyDescent="0.3">
      <c r="A757" s="10"/>
      <c r="B757" s="10"/>
      <c r="C757" s="10"/>
      <c r="D757" s="104"/>
      <c r="E757" s="104"/>
      <c r="F757" s="104"/>
      <c r="G757" s="51"/>
      <c r="H757" s="51"/>
      <c r="I757" s="143"/>
      <c r="J757" s="144"/>
      <c r="K757" s="144"/>
      <c r="L757" s="145">
        <v>0.36</v>
      </c>
      <c r="M757" s="145">
        <v>0.36399999999999999</v>
      </c>
      <c r="N757" s="146"/>
      <c r="O757" s="141"/>
      <c r="P757" s="80" t="s">
        <v>1092</v>
      </c>
      <c r="Q757" s="104"/>
      <c r="R757" s="104"/>
      <c r="S757" s="104"/>
      <c r="T757" s="104"/>
      <c r="U757" s="104"/>
      <c r="V757" s="104"/>
      <c r="W757" s="104"/>
      <c r="X757" s="104"/>
      <c r="Y757" s="104"/>
      <c r="Z757" s="104"/>
      <c r="AA757" s="104"/>
      <c r="AB757" s="104"/>
      <c r="AC757" s="104"/>
      <c r="AD757" s="10"/>
      <c r="AE757" s="10"/>
      <c r="AF757" s="10"/>
      <c r="AG757" s="10"/>
      <c r="AH757" s="10"/>
      <c r="AI757" s="10"/>
      <c r="AJ757" s="10"/>
      <c r="AK757" s="10"/>
      <c r="AL757" s="10"/>
      <c r="AM757" s="10"/>
      <c r="AN757" s="10"/>
      <c r="AO757" s="10"/>
      <c r="AP757" s="10"/>
      <c r="AQ757" s="10"/>
      <c r="AR757" s="10"/>
      <c r="AS757" s="10"/>
      <c r="AT757" s="10"/>
      <c r="AU757" s="10"/>
      <c r="AV757" s="10"/>
      <c r="AW757" s="10"/>
      <c r="AX757" s="10"/>
      <c r="AY757" s="10"/>
      <c r="AZ757" s="10"/>
      <c r="BA757" s="10"/>
      <c r="BB757" s="10"/>
      <c r="BC757" s="10"/>
      <c r="BD757" s="10"/>
      <c r="BE757" s="10"/>
      <c r="BF757" s="10"/>
      <c r="BG757" s="10"/>
      <c r="BH757" s="10"/>
      <c r="BI757" s="10"/>
      <c r="BJ757" s="10"/>
      <c r="BK757" s="10"/>
      <c r="BL757" s="10"/>
      <c r="BM757" s="10"/>
      <c r="BN757" s="10"/>
      <c r="BO757" s="10"/>
      <c r="BP757" s="10"/>
      <c r="BQ757" s="10"/>
      <c r="BR757" s="10"/>
      <c r="BS757" s="10"/>
    </row>
    <row r="758" spans="1:71" ht="15.75" customHeight="1" x14ac:dyDescent="0.3">
      <c r="A758" s="10"/>
      <c r="B758" s="10"/>
      <c r="C758" s="10"/>
      <c r="D758" s="104"/>
      <c r="E758" s="104"/>
      <c r="F758" s="104"/>
      <c r="G758" s="104"/>
      <c r="H758" s="104"/>
      <c r="I758" s="104"/>
      <c r="J758" s="104"/>
      <c r="K758" s="104"/>
      <c r="L758" s="104"/>
      <c r="M758" s="104"/>
      <c r="N758" s="104"/>
      <c r="O758" s="27"/>
      <c r="P758" s="109"/>
      <c r="Q758" s="104"/>
      <c r="R758" s="104"/>
      <c r="S758" s="104"/>
      <c r="T758" s="104"/>
      <c r="U758" s="104"/>
      <c r="V758" s="104"/>
      <c r="W758" s="104"/>
      <c r="X758" s="104"/>
      <c r="Y758" s="104"/>
      <c r="Z758" s="104"/>
      <c r="AA758" s="104"/>
      <c r="AB758" s="104"/>
      <c r="AC758" s="104"/>
      <c r="AD758" s="10"/>
      <c r="AE758" s="10"/>
      <c r="AF758" s="10"/>
      <c r="AG758" s="10"/>
      <c r="AH758" s="10"/>
      <c r="AI758" s="10"/>
      <c r="AJ758" s="10"/>
      <c r="AK758" s="10"/>
      <c r="AL758" s="10"/>
      <c r="AM758" s="10"/>
      <c r="AN758" s="10"/>
      <c r="AO758" s="10"/>
      <c r="AP758" s="10"/>
      <c r="AQ758" s="10"/>
      <c r="AR758" s="10"/>
      <c r="AS758" s="10"/>
      <c r="AT758" s="10"/>
      <c r="AU758" s="10"/>
      <c r="AV758" s="10"/>
      <c r="AW758" s="10"/>
      <c r="AX758" s="10"/>
      <c r="AY758" s="10"/>
      <c r="AZ758" s="10"/>
      <c r="BA758" s="10"/>
      <c r="BB758" s="10"/>
      <c r="BC758" s="10"/>
      <c r="BD758" s="10"/>
      <c r="BE758" s="10"/>
      <c r="BF758" s="10"/>
      <c r="BG758" s="10"/>
      <c r="BH758" s="10"/>
      <c r="BI758" s="10"/>
      <c r="BJ758" s="10"/>
      <c r="BK758" s="10"/>
      <c r="BL758" s="10"/>
      <c r="BM758" s="10"/>
      <c r="BN758" s="10"/>
      <c r="BO758" s="10"/>
      <c r="BP758" s="10"/>
      <c r="BQ758" s="10"/>
      <c r="BR758" s="10"/>
      <c r="BS758" s="10"/>
    </row>
    <row r="759" spans="1:71" ht="15.75" customHeight="1" x14ac:dyDescent="0.3">
      <c r="A759" s="10"/>
      <c r="B759" s="10"/>
      <c r="C759" s="10"/>
      <c r="D759" s="104"/>
      <c r="E759" s="104"/>
      <c r="F759" s="104"/>
      <c r="G759" s="106"/>
      <c r="H759" s="106"/>
      <c r="I759" s="106"/>
      <c r="J759" s="106"/>
      <c r="K759" s="106"/>
      <c r="L759" s="106">
        <v>32</v>
      </c>
      <c r="M759" s="106">
        <v>34</v>
      </c>
      <c r="N759" s="106"/>
      <c r="O759" s="108"/>
      <c r="P759" s="105" t="s">
        <v>1104</v>
      </c>
      <c r="Q759" s="104"/>
      <c r="R759" s="104"/>
      <c r="S759" s="104"/>
      <c r="T759" s="104"/>
      <c r="U759" s="104"/>
      <c r="V759" s="104"/>
      <c r="W759" s="104"/>
      <c r="X759" s="104"/>
      <c r="Y759" s="104"/>
      <c r="Z759" s="104"/>
      <c r="AA759" s="104"/>
      <c r="AB759" s="104"/>
      <c r="AC759" s="104"/>
      <c r="AD759" s="10"/>
      <c r="AE759" s="10"/>
      <c r="AF759" s="10"/>
      <c r="AG759" s="10"/>
      <c r="AH759" s="10"/>
      <c r="AI759" s="10"/>
      <c r="AJ759" s="10"/>
      <c r="AK759" s="10"/>
      <c r="AL759" s="10"/>
      <c r="AM759" s="10"/>
      <c r="AN759" s="10"/>
      <c r="AO759" s="10"/>
      <c r="AP759" s="10"/>
      <c r="AQ759" s="10"/>
      <c r="AR759" s="10"/>
      <c r="AS759" s="10"/>
      <c r="AT759" s="10"/>
      <c r="AU759" s="10"/>
      <c r="AV759" s="10"/>
      <c r="AW759" s="10"/>
      <c r="AX759" s="10"/>
      <c r="AY759" s="10"/>
      <c r="AZ759" s="10"/>
      <c r="BA759" s="10"/>
      <c r="BB759" s="10"/>
      <c r="BC759" s="10"/>
      <c r="BD759" s="10"/>
      <c r="BE759" s="10"/>
      <c r="BF759" s="10"/>
      <c r="BG759" s="10"/>
      <c r="BH759" s="10"/>
      <c r="BI759" s="10"/>
      <c r="BJ759" s="10"/>
      <c r="BK759" s="10"/>
      <c r="BL759" s="10"/>
      <c r="BM759" s="10"/>
      <c r="BN759" s="10"/>
      <c r="BO759" s="10"/>
      <c r="BP759" s="10"/>
      <c r="BQ759" s="10"/>
      <c r="BR759" s="10"/>
      <c r="BS759" s="10"/>
    </row>
    <row r="760" spans="1:71" ht="15.75" customHeight="1" x14ac:dyDescent="0.3">
      <c r="A760" s="10"/>
      <c r="B760" s="10"/>
      <c r="C760" s="10"/>
      <c r="D760" s="104"/>
      <c r="E760" s="104"/>
      <c r="F760" s="104"/>
      <c r="G760" s="104"/>
      <c r="H760" s="104"/>
      <c r="I760" s="104"/>
      <c r="J760" s="104"/>
      <c r="K760" s="104"/>
      <c r="L760" s="104">
        <v>14</v>
      </c>
      <c r="M760" s="104"/>
      <c r="N760" s="104"/>
      <c r="O760" s="27"/>
      <c r="P760" s="109" t="s">
        <v>1105</v>
      </c>
      <c r="Q760" s="10"/>
      <c r="R760" s="104"/>
      <c r="S760" s="104"/>
      <c r="T760" s="104"/>
      <c r="U760" s="104"/>
      <c r="V760" s="104"/>
      <c r="W760" s="104"/>
      <c r="X760" s="104"/>
      <c r="Y760" s="104"/>
      <c r="Z760" s="104"/>
      <c r="AA760" s="104"/>
      <c r="AB760" s="104"/>
      <c r="AC760" s="104"/>
      <c r="AD760" s="10"/>
      <c r="AE760" s="10"/>
      <c r="AF760" s="10"/>
      <c r="AG760" s="10"/>
      <c r="AH760" s="10"/>
      <c r="AI760" s="10"/>
      <c r="AJ760" s="10"/>
      <c r="AK760" s="10"/>
      <c r="AL760" s="10"/>
      <c r="AM760" s="10"/>
      <c r="AN760" s="10"/>
      <c r="AO760" s="10"/>
      <c r="AP760" s="10"/>
      <c r="AQ760" s="10"/>
      <c r="AR760" s="10"/>
      <c r="AS760" s="10"/>
      <c r="AT760" s="10"/>
      <c r="AU760" s="10"/>
      <c r="AV760" s="10"/>
      <c r="AW760" s="10"/>
      <c r="AX760" s="10"/>
      <c r="AY760" s="10"/>
      <c r="AZ760" s="10"/>
      <c r="BA760" s="10"/>
      <c r="BB760" s="10"/>
      <c r="BC760" s="10"/>
      <c r="BD760" s="10"/>
      <c r="BE760" s="10"/>
      <c r="BF760" s="10"/>
      <c r="BG760" s="10"/>
      <c r="BH760" s="10"/>
      <c r="BI760" s="10"/>
      <c r="BJ760" s="10"/>
      <c r="BK760" s="10"/>
      <c r="BL760" s="10"/>
      <c r="BM760" s="10"/>
      <c r="BN760" s="10"/>
      <c r="BO760" s="10"/>
      <c r="BP760" s="10"/>
      <c r="BQ760" s="10"/>
      <c r="BR760" s="10"/>
      <c r="BS760" s="10"/>
    </row>
    <row r="761" spans="1:71" ht="15.75" customHeight="1" x14ac:dyDescent="0.3">
      <c r="A761" s="10"/>
      <c r="B761" s="10"/>
      <c r="C761" s="10"/>
      <c r="D761" s="104"/>
      <c r="E761" s="104"/>
      <c r="F761" s="104"/>
      <c r="G761" s="104"/>
      <c r="H761" s="104"/>
      <c r="I761" s="104"/>
      <c r="J761" s="104"/>
      <c r="K761" s="104"/>
      <c r="L761" s="104">
        <v>18</v>
      </c>
      <c r="M761" s="104"/>
      <c r="N761" s="104"/>
      <c r="O761" s="27"/>
      <c r="P761" s="109" t="s">
        <v>1106</v>
      </c>
      <c r="Q761" s="104"/>
      <c r="R761" s="104"/>
      <c r="S761" s="104"/>
      <c r="T761" s="104"/>
      <c r="U761" s="104"/>
      <c r="V761" s="104"/>
      <c r="W761" s="104"/>
      <c r="X761" s="104"/>
      <c r="Y761" s="104"/>
      <c r="Z761" s="104"/>
      <c r="AA761" s="104"/>
      <c r="AB761" s="104"/>
      <c r="AC761" s="104"/>
      <c r="AD761" s="10"/>
      <c r="AE761" s="10"/>
      <c r="AF761" s="10"/>
      <c r="AG761" s="10"/>
      <c r="AH761" s="10"/>
      <c r="AI761" s="10"/>
      <c r="AJ761" s="10"/>
      <c r="AK761" s="10"/>
      <c r="AL761" s="10"/>
      <c r="AM761" s="10"/>
      <c r="AN761" s="10"/>
      <c r="AO761" s="10"/>
      <c r="AP761" s="10"/>
      <c r="AQ761" s="10"/>
      <c r="AR761" s="10"/>
      <c r="AS761" s="10"/>
      <c r="AT761" s="10"/>
      <c r="AU761" s="10"/>
      <c r="AV761" s="10"/>
      <c r="AW761" s="10"/>
      <c r="AX761" s="10"/>
      <c r="AY761" s="10"/>
      <c r="AZ761" s="10"/>
      <c r="BA761" s="10"/>
      <c r="BB761" s="10"/>
      <c r="BC761" s="10"/>
      <c r="BD761" s="10"/>
      <c r="BE761" s="10"/>
      <c r="BF761" s="10"/>
      <c r="BG761" s="10"/>
      <c r="BH761" s="10"/>
      <c r="BI761" s="10"/>
      <c r="BJ761" s="10"/>
      <c r="BK761" s="10"/>
      <c r="BL761" s="10"/>
      <c r="BM761" s="10"/>
      <c r="BN761" s="10"/>
      <c r="BO761" s="10"/>
      <c r="BP761" s="10"/>
      <c r="BQ761" s="10"/>
      <c r="BR761" s="10"/>
      <c r="BS761" s="10"/>
    </row>
    <row r="762" spans="1:71" ht="15.75" customHeight="1" x14ac:dyDescent="0.3">
      <c r="A762" s="10"/>
      <c r="B762" s="10"/>
      <c r="C762" s="10"/>
      <c r="D762" s="104"/>
      <c r="E762" s="104"/>
      <c r="F762" s="104"/>
      <c r="G762" s="104"/>
      <c r="H762" s="104"/>
      <c r="I762" s="104"/>
      <c r="J762" s="104"/>
      <c r="K762" s="104"/>
      <c r="L762" s="104"/>
      <c r="M762" s="104"/>
      <c r="N762" s="104"/>
      <c r="O762" s="27"/>
      <c r="P762" s="109"/>
      <c r="Q762" s="104"/>
      <c r="R762" s="104"/>
      <c r="S762" s="104"/>
      <c r="T762" s="104"/>
      <c r="U762" s="104"/>
      <c r="V762" s="104"/>
      <c r="W762" s="104"/>
      <c r="X762" s="104"/>
      <c r="Y762" s="104"/>
      <c r="Z762" s="104"/>
      <c r="AA762" s="104"/>
      <c r="AB762" s="104"/>
      <c r="AC762" s="104"/>
      <c r="AD762" s="10"/>
      <c r="AE762" s="10"/>
      <c r="AF762" s="10"/>
      <c r="AG762" s="10"/>
      <c r="AH762" s="10"/>
      <c r="AI762" s="10"/>
      <c r="AJ762" s="10"/>
      <c r="AK762" s="10"/>
      <c r="AL762" s="10"/>
      <c r="AM762" s="10"/>
      <c r="AN762" s="10"/>
      <c r="AO762" s="10"/>
      <c r="AP762" s="10"/>
      <c r="AQ762" s="10"/>
      <c r="AR762" s="10"/>
      <c r="AS762" s="10"/>
      <c r="AT762" s="10"/>
      <c r="AU762" s="10"/>
      <c r="AV762" s="10"/>
      <c r="AW762" s="10"/>
      <c r="AX762" s="10"/>
      <c r="AY762" s="10"/>
      <c r="AZ762" s="10"/>
      <c r="BA762" s="10"/>
      <c r="BB762" s="10"/>
      <c r="BC762" s="10"/>
      <c r="BD762" s="10"/>
      <c r="BE762" s="10"/>
      <c r="BF762" s="10"/>
      <c r="BG762" s="10"/>
      <c r="BH762" s="10"/>
      <c r="BI762" s="10"/>
      <c r="BJ762" s="10"/>
      <c r="BK762" s="10"/>
      <c r="BL762" s="10"/>
      <c r="BM762" s="10"/>
      <c r="BN762" s="10"/>
      <c r="BO762" s="10"/>
      <c r="BP762" s="10"/>
      <c r="BQ762" s="10"/>
      <c r="BR762" s="10"/>
      <c r="BS762" s="10"/>
    </row>
    <row r="763" spans="1:71" ht="15.75" customHeight="1" x14ac:dyDescent="0.3">
      <c r="A763" s="10"/>
      <c r="B763" s="10"/>
      <c r="C763" s="10"/>
      <c r="D763" s="104"/>
      <c r="E763" s="104"/>
      <c r="F763" s="104"/>
      <c r="G763" s="104"/>
      <c r="H763" s="104"/>
      <c r="I763" s="104"/>
      <c r="J763" s="104"/>
      <c r="K763" s="104"/>
      <c r="L763" s="104">
        <v>7</v>
      </c>
      <c r="M763" s="104">
        <v>7</v>
      </c>
      <c r="N763" s="104"/>
      <c r="O763" s="27"/>
      <c r="P763" s="109" t="s">
        <v>1085</v>
      </c>
      <c r="Q763" s="104"/>
      <c r="R763" s="104"/>
      <c r="S763" s="104"/>
      <c r="T763" s="104"/>
      <c r="U763" s="104"/>
      <c r="V763" s="104"/>
      <c r="W763" s="104"/>
      <c r="X763" s="104"/>
      <c r="Y763" s="104"/>
      <c r="Z763" s="104"/>
      <c r="AA763" s="104"/>
      <c r="AB763" s="104"/>
      <c r="AC763" s="104"/>
      <c r="AD763" s="10"/>
      <c r="AE763" s="10"/>
      <c r="AF763" s="10"/>
      <c r="AG763" s="10"/>
      <c r="AH763" s="10"/>
      <c r="AI763" s="10"/>
      <c r="AJ763" s="10"/>
      <c r="AK763" s="10"/>
      <c r="AL763" s="10"/>
      <c r="AM763" s="10"/>
      <c r="AN763" s="10"/>
      <c r="AO763" s="10"/>
      <c r="AP763" s="10"/>
      <c r="AQ763" s="10"/>
      <c r="AR763" s="10"/>
      <c r="AS763" s="10"/>
      <c r="AT763" s="10"/>
      <c r="AU763" s="10"/>
      <c r="AV763" s="10"/>
      <c r="AW763" s="10"/>
      <c r="AX763" s="10"/>
      <c r="AY763" s="10"/>
      <c r="AZ763" s="10"/>
      <c r="BA763" s="10"/>
      <c r="BB763" s="10"/>
      <c r="BC763" s="10"/>
      <c r="BD763" s="10"/>
      <c r="BE763" s="10"/>
      <c r="BF763" s="10"/>
      <c r="BG763" s="10"/>
      <c r="BH763" s="10"/>
      <c r="BI763" s="10"/>
      <c r="BJ763" s="10"/>
      <c r="BK763" s="10"/>
      <c r="BL763" s="10"/>
      <c r="BM763" s="10"/>
      <c r="BN763" s="10"/>
      <c r="BO763" s="10"/>
      <c r="BP763" s="10"/>
      <c r="BQ763" s="10"/>
      <c r="BR763" s="10"/>
      <c r="BS763" s="10"/>
    </row>
    <row r="764" spans="1:71" ht="15.75" customHeight="1" x14ac:dyDescent="0.3">
      <c r="A764" s="10"/>
      <c r="B764" s="10"/>
      <c r="C764" s="10"/>
      <c r="D764" s="104"/>
      <c r="E764" s="104"/>
      <c r="F764" s="104"/>
      <c r="G764" s="104"/>
      <c r="H764" s="104"/>
      <c r="I764" s="104"/>
      <c r="J764" s="104"/>
      <c r="K764" s="104"/>
      <c r="L764" s="104"/>
      <c r="M764" s="104"/>
      <c r="N764" s="104"/>
      <c r="O764" s="27"/>
      <c r="P764" s="109"/>
      <c r="Q764" s="104"/>
      <c r="R764" s="104"/>
      <c r="S764" s="104"/>
      <c r="T764" s="104"/>
      <c r="U764" s="104"/>
      <c r="V764" s="104"/>
      <c r="W764" s="104"/>
      <c r="X764" s="104"/>
      <c r="Y764" s="104"/>
      <c r="Z764" s="104"/>
      <c r="AA764" s="104"/>
      <c r="AB764" s="104"/>
      <c r="AC764" s="104"/>
      <c r="AD764" s="10"/>
      <c r="AE764" s="10"/>
      <c r="AF764" s="10"/>
      <c r="AG764" s="10"/>
      <c r="AH764" s="10"/>
      <c r="AI764" s="10"/>
      <c r="AJ764" s="10"/>
      <c r="AK764" s="10"/>
      <c r="AL764" s="10"/>
      <c r="AM764" s="10"/>
      <c r="AN764" s="10"/>
      <c r="AO764" s="10"/>
      <c r="AP764" s="10"/>
      <c r="AQ764" s="10"/>
      <c r="AR764" s="10"/>
      <c r="AS764" s="10"/>
      <c r="AT764" s="10"/>
      <c r="AU764" s="10"/>
      <c r="AV764" s="10"/>
      <c r="AW764" s="10"/>
      <c r="AX764" s="10"/>
      <c r="AY764" s="10"/>
      <c r="AZ764" s="10"/>
      <c r="BA764" s="10"/>
      <c r="BB764" s="10"/>
      <c r="BC764" s="10"/>
      <c r="BD764" s="10"/>
      <c r="BE764" s="10"/>
      <c r="BF764" s="10"/>
      <c r="BG764" s="10"/>
      <c r="BH764" s="10"/>
      <c r="BI764" s="10"/>
      <c r="BJ764" s="10"/>
      <c r="BK764" s="10"/>
      <c r="BL764" s="10"/>
      <c r="BM764" s="10"/>
      <c r="BN764" s="10"/>
      <c r="BO764" s="10"/>
      <c r="BP764" s="10"/>
      <c r="BQ764" s="10"/>
      <c r="BR764" s="10"/>
      <c r="BS764" s="10"/>
    </row>
    <row r="765" spans="1:71" ht="15.75" customHeight="1" x14ac:dyDescent="0.3">
      <c r="A765" s="10"/>
      <c r="B765" s="10"/>
      <c r="C765" s="10"/>
      <c r="D765" s="104"/>
      <c r="E765" s="104"/>
      <c r="F765" s="104"/>
      <c r="G765" s="104"/>
      <c r="H765" s="104"/>
      <c r="I765" s="104"/>
      <c r="J765" s="104"/>
      <c r="K765" s="104"/>
      <c r="L765" s="104">
        <v>2</v>
      </c>
      <c r="M765" s="104">
        <v>2</v>
      </c>
      <c r="N765" s="104"/>
      <c r="O765" s="27"/>
      <c r="P765" s="109" t="s">
        <v>1107</v>
      </c>
      <c r="Q765" s="104"/>
      <c r="R765" s="104"/>
      <c r="S765" s="104"/>
      <c r="T765" s="104"/>
      <c r="U765" s="104"/>
      <c r="V765" s="104"/>
      <c r="W765" s="104"/>
      <c r="X765" s="104"/>
      <c r="Y765" s="104"/>
      <c r="Z765" s="104"/>
      <c r="AA765" s="104"/>
      <c r="AB765" s="104"/>
      <c r="AC765" s="104"/>
      <c r="AD765" s="10"/>
      <c r="AE765" s="10"/>
      <c r="AF765" s="10"/>
      <c r="AG765" s="10"/>
      <c r="AH765" s="10"/>
      <c r="AI765" s="10"/>
      <c r="AJ765" s="10"/>
      <c r="AK765" s="10"/>
      <c r="AL765" s="10"/>
      <c r="AM765" s="10"/>
      <c r="AN765" s="10"/>
      <c r="AO765" s="10"/>
      <c r="AP765" s="10"/>
      <c r="AQ765" s="10"/>
      <c r="AR765" s="10"/>
      <c r="AS765" s="10"/>
      <c r="AT765" s="10"/>
      <c r="AU765" s="10"/>
      <c r="AV765" s="10"/>
      <c r="AW765" s="10"/>
      <c r="AX765" s="10"/>
      <c r="AY765" s="10"/>
      <c r="AZ765" s="10"/>
      <c r="BA765" s="10"/>
      <c r="BB765" s="10"/>
      <c r="BC765" s="10"/>
      <c r="BD765" s="10"/>
      <c r="BE765" s="10"/>
      <c r="BF765" s="10"/>
      <c r="BG765" s="10"/>
      <c r="BH765" s="10"/>
      <c r="BI765" s="10"/>
      <c r="BJ765" s="10"/>
      <c r="BK765" s="10"/>
      <c r="BL765" s="10"/>
      <c r="BM765" s="10"/>
      <c r="BN765" s="10"/>
      <c r="BO765" s="10"/>
      <c r="BP765" s="10"/>
      <c r="BQ765" s="10"/>
      <c r="BR765" s="10"/>
      <c r="BS765" s="10"/>
    </row>
    <row r="766" spans="1:71" ht="15.75" customHeight="1" x14ac:dyDescent="0.3">
      <c r="A766" s="10"/>
      <c r="B766" s="10"/>
      <c r="C766" s="10"/>
      <c r="D766" s="104"/>
      <c r="E766" s="104"/>
      <c r="F766" s="104"/>
      <c r="G766" s="104"/>
      <c r="H766" s="104"/>
      <c r="I766" s="104"/>
      <c r="J766" s="104"/>
      <c r="K766" s="104"/>
      <c r="L766" s="104">
        <f>259+302</f>
        <v>561</v>
      </c>
      <c r="M766" s="104">
        <v>561</v>
      </c>
      <c r="N766" s="104"/>
      <c r="O766" s="27"/>
      <c r="P766" s="109" t="s">
        <v>1108</v>
      </c>
      <c r="Q766" s="104"/>
      <c r="R766" s="104"/>
      <c r="S766" s="104"/>
      <c r="T766" s="104"/>
      <c r="U766" s="104"/>
      <c r="V766" s="104"/>
      <c r="W766" s="104"/>
      <c r="X766" s="104"/>
      <c r="Y766" s="104"/>
      <c r="Z766" s="104"/>
      <c r="AA766" s="104"/>
      <c r="AB766" s="104"/>
      <c r="AC766" s="104"/>
      <c r="AD766" s="10"/>
      <c r="AE766" s="10"/>
      <c r="AF766" s="10"/>
      <c r="AG766" s="10"/>
      <c r="AH766" s="10"/>
      <c r="AI766" s="10"/>
      <c r="AJ766" s="10"/>
      <c r="AK766" s="10"/>
      <c r="AL766" s="10"/>
      <c r="AM766" s="10"/>
      <c r="AN766" s="10"/>
      <c r="AO766" s="10"/>
      <c r="AP766" s="10"/>
      <c r="AQ766" s="10"/>
      <c r="AR766" s="10"/>
      <c r="AS766" s="10"/>
      <c r="AT766" s="10"/>
      <c r="AU766" s="10"/>
      <c r="AV766" s="10"/>
      <c r="AW766" s="10"/>
      <c r="AX766" s="10"/>
      <c r="AY766" s="10"/>
      <c r="AZ766" s="10"/>
      <c r="BA766" s="10"/>
      <c r="BB766" s="10"/>
      <c r="BC766" s="10"/>
      <c r="BD766" s="10"/>
      <c r="BE766" s="10"/>
      <c r="BF766" s="10"/>
      <c r="BG766" s="10"/>
      <c r="BH766" s="10"/>
      <c r="BI766" s="10"/>
      <c r="BJ766" s="10"/>
      <c r="BK766" s="10"/>
      <c r="BL766" s="10"/>
      <c r="BM766" s="10"/>
      <c r="BN766" s="10"/>
      <c r="BO766" s="10"/>
      <c r="BP766" s="10"/>
      <c r="BQ766" s="10"/>
      <c r="BR766" s="10"/>
      <c r="BS766" s="10"/>
    </row>
    <row r="767" spans="1:71" ht="15.75" customHeight="1" x14ac:dyDescent="0.3">
      <c r="A767" s="10"/>
      <c r="B767" s="10"/>
      <c r="C767" s="10"/>
      <c r="D767" s="104"/>
      <c r="E767" s="104"/>
      <c r="F767" s="104"/>
      <c r="G767" s="104"/>
      <c r="H767" s="104"/>
      <c r="I767" s="104"/>
      <c r="J767" s="104"/>
      <c r="K767" s="104"/>
      <c r="L767" s="104"/>
      <c r="M767" s="104"/>
      <c r="N767" s="104"/>
      <c r="O767" s="27"/>
      <c r="P767" s="109"/>
      <c r="Q767" s="104"/>
      <c r="R767" s="104"/>
      <c r="S767" s="104"/>
      <c r="T767" s="104"/>
      <c r="U767" s="104"/>
      <c r="V767" s="104"/>
      <c r="W767" s="104"/>
      <c r="X767" s="104"/>
      <c r="Y767" s="104"/>
      <c r="Z767" s="104"/>
      <c r="AA767" s="104"/>
      <c r="AB767" s="104"/>
      <c r="AC767" s="104"/>
      <c r="AD767" s="10"/>
      <c r="AE767" s="10"/>
      <c r="AF767" s="10"/>
      <c r="AG767" s="10"/>
      <c r="AH767" s="10"/>
      <c r="AI767" s="10"/>
      <c r="AJ767" s="10"/>
      <c r="AK767" s="10"/>
      <c r="AL767" s="10"/>
      <c r="AM767" s="10"/>
      <c r="AN767" s="10"/>
      <c r="AO767" s="10"/>
      <c r="AP767" s="10"/>
      <c r="AQ767" s="10"/>
      <c r="AR767" s="10"/>
      <c r="AS767" s="10"/>
      <c r="AT767" s="10"/>
      <c r="AU767" s="10"/>
      <c r="AV767" s="10"/>
      <c r="AW767" s="10"/>
      <c r="AX767" s="10"/>
      <c r="AY767" s="10"/>
      <c r="AZ767" s="10"/>
      <c r="BA767" s="10"/>
      <c r="BB767" s="10"/>
      <c r="BC767" s="10"/>
      <c r="BD767" s="10"/>
      <c r="BE767" s="10"/>
      <c r="BF767" s="10"/>
      <c r="BG767" s="10"/>
      <c r="BH767" s="10"/>
      <c r="BI767" s="10"/>
      <c r="BJ767" s="10"/>
      <c r="BK767" s="10"/>
      <c r="BL767" s="10"/>
      <c r="BM767" s="10"/>
      <c r="BN767" s="10"/>
      <c r="BO767" s="10"/>
      <c r="BP767" s="10"/>
      <c r="BQ767" s="10"/>
      <c r="BR767" s="10"/>
      <c r="BS767" s="10"/>
    </row>
    <row r="768" spans="1:71" ht="15.75" customHeight="1" x14ac:dyDescent="0.3">
      <c r="A768" s="10"/>
      <c r="B768" s="10"/>
      <c r="C768" s="10"/>
      <c r="D768" s="104"/>
      <c r="E768" s="104"/>
      <c r="F768" s="104"/>
      <c r="G768" s="104"/>
      <c r="H768" s="104"/>
      <c r="I768" s="104"/>
      <c r="J768" s="104"/>
      <c r="K768" s="104"/>
      <c r="L768" s="104">
        <v>7</v>
      </c>
      <c r="M768" s="104"/>
      <c r="N768" s="104"/>
      <c r="O768" s="27"/>
      <c r="P768" s="109" t="s">
        <v>1109</v>
      </c>
      <c r="Q768" s="104"/>
      <c r="R768" s="104"/>
      <c r="S768" s="104"/>
      <c r="T768" s="104"/>
      <c r="U768" s="104"/>
      <c r="V768" s="104"/>
      <c r="W768" s="104"/>
      <c r="X768" s="104"/>
      <c r="Y768" s="104"/>
      <c r="Z768" s="104"/>
      <c r="AA768" s="104"/>
      <c r="AB768" s="104"/>
      <c r="AC768" s="104"/>
      <c r="AD768" s="10"/>
      <c r="AE768" s="10"/>
      <c r="AF768" s="10"/>
      <c r="AG768" s="10"/>
      <c r="AH768" s="10"/>
      <c r="AI768" s="10"/>
      <c r="AJ768" s="10"/>
      <c r="AK768" s="10"/>
      <c r="AL768" s="10"/>
      <c r="AM768" s="10"/>
      <c r="AN768" s="10"/>
      <c r="AO768" s="10"/>
      <c r="AP768" s="10"/>
      <c r="AQ768" s="10"/>
      <c r="AR768" s="10"/>
      <c r="AS768" s="10"/>
      <c r="AT768" s="10"/>
      <c r="AU768" s="10"/>
      <c r="AV768" s="10"/>
      <c r="AW768" s="10"/>
      <c r="AX768" s="10"/>
      <c r="AY768" s="10"/>
      <c r="AZ768" s="10"/>
      <c r="BA768" s="10"/>
      <c r="BB768" s="10"/>
      <c r="BC768" s="10"/>
      <c r="BD768" s="10"/>
      <c r="BE768" s="10"/>
      <c r="BF768" s="10"/>
      <c r="BG768" s="10"/>
      <c r="BH768" s="10"/>
      <c r="BI768" s="10"/>
      <c r="BJ768" s="10"/>
      <c r="BK768" s="10"/>
      <c r="BL768" s="10"/>
      <c r="BM768" s="10"/>
      <c r="BN768" s="10"/>
      <c r="BO768" s="10"/>
      <c r="BP768" s="10"/>
      <c r="BQ768" s="10"/>
      <c r="BR768" s="10"/>
      <c r="BS768" s="10"/>
    </row>
    <row r="769" spans="1:71" ht="15.75" customHeight="1" x14ac:dyDescent="0.3">
      <c r="A769" s="10"/>
      <c r="B769" s="10"/>
      <c r="C769" s="10"/>
      <c r="D769" s="104"/>
      <c r="E769" s="104"/>
      <c r="F769" s="104"/>
      <c r="G769" s="104"/>
      <c r="H769" s="104"/>
      <c r="I769" s="104"/>
      <c r="J769" s="104"/>
      <c r="K769" s="104"/>
      <c r="L769" s="104"/>
      <c r="M769" s="104"/>
      <c r="N769" s="104"/>
      <c r="O769" s="27"/>
      <c r="P769" s="109"/>
      <c r="Q769" s="10"/>
      <c r="R769" s="104"/>
      <c r="S769" s="104"/>
      <c r="T769" s="104"/>
      <c r="U769" s="104"/>
      <c r="V769" s="104"/>
      <c r="W769" s="104"/>
      <c r="X769" s="104"/>
      <c r="Y769" s="104"/>
      <c r="Z769" s="104"/>
      <c r="AA769" s="104"/>
      <c r="AB769" s="104"/>
      <c r="AC769" s="104"/>
      <c r="AD769" s="10"/>
      <c r="AE769" s="10"/>
      <c r="AF769" s="10"/>
      <c r="AG769" s="10"/>
      <c r="AH769" s="10"/>
      <c r="AI769" s="10"/>
      <c r="AJ769" s="10"/>
      <c r="AK769" s="10"/>
      <c r="AL769" s="10"/>
      <c r="AM769" s="10"/>
      <c r="AN769" s="10"/>
      <c r="AO769" s="10"/>
      <c r="AP769" s="10"/>
      <c r="AQ769" s="10"/>
      <c r="AR769" s="10"/>
      <c r="AS769" s="10"/>
      <c r="AT769" s="10"/>
      <c r="AU769" s="10"/>
      <c r="AV769" s="10"/>
      <c r="AW769" s="10"/>
      <c r="AX769" s="10"/>
      <c r="AY769" s="10"/>
      <c r="AZ769" s="10"/>
      <c r="BA769" s="10"/>
      <c r="BB769" s="10"/>
      <c r="BC769" s="10"/>
      <c r="BD769" s="10"/>
      <c r="BE769" s="10"/>
      <c r="BF769" s="10"/>
      <c r="BG769" s="10"/>
      <c r="BH769" s="10"/>
      <c r="BI769" s="10"/>
      <c r="BJ769" s="10"/>
      <c r="BK769" s="10"/>
      <c r="BL769" s="10"/>
      <c r="BM769" s="10"/>
      <c r="BN769" s="10"/>
      <c r="BO769" s="10"/>
      <c r="BP769" s="10"/>
      <c r="BQ769" s="10"/>
      <c r="BR769" s="10"/>
      <c r="BS769" s="10"/>
    </row>
    <row r="770" spans="1:71" ht="15.75" customHeight="1" x14ac:dyDescent="0.3">
      <c r="A770" s="10"/>
      <c r="B770" s="10"/>
      <c r="C770" s="10"/>
      <c r="D770" s="104"/>
      <c r="E770" s="104"/>
      <c r="F770" s="104"/>
      <c r="G770" s="104"/>
      <c r="H770" s="104"/>
      <c r="I770" s="104"/>
      <c r="J770" s="104"/>
      <c r="K770" s="104"/>
      <c r="L770" s="104"/>
      <c r="M770" s="104"/>
      <c r="N770" s="104"/>
      <c r="O770" s="27"/>
      <c r="P770" s="109" t="s">
        <v>1088</v>
      </c>
      <c r="Q770" s="10"/>
      <c r="R770" s="104"/>
      <c r="S770" s="104"/>
      <c r="T770" s="104"/>
      <c r="U770" s="104"/>
      <c r="V770" s="104"/>
      <c r="W770" s="104"/>
      <c r="X770" s="104"/>
      <c r="Y770" s="104"/>
      <c r="Z770" s="104"/>
      <c r="AA770" s="104"/>
      <c r="AB770" s="104"/>
      <c r="AC770" s="104"/>
      <c r="AD770" s="10"/>
      <c r="AE770" s="10"/>
      <c r="AF770" s="10"/>
      <c r="AG770" s="10"/>
      <c r="AH770" s="10"/>
      <c r="AI770" s="10"/>
      <c r="AJ770" s="10"/>
      <c r="AK770" s="10"/>
      <c r="AL770" s="10"/>
      <c r="AM770" s="10"/>
      <c r="AN770" s="10"/>
      <c r="AO770" s="10"/>
      <c r="AP770" s="10"/>
      <c r="AQ770" s="10"/>
      <c r="AR770" s="10"/>
      <c r="AS770" s="10"/>
      <c r="AT770" s="10"/>
      <c r="AU770" s="10"/>
      <c r="AV770" s="10"/>
      <c r="AW770" s="10"/>
      <c r="AX770" s="10"/>
      <c r="AY770" s="10"/>
      <c r="AZ770" s="10"/>
      <c r="BA770" s="10"/>
      <c r="BB770" s="10"/>
      <c r="BC770" s="10"/>
      <c r="BD770" s="10"/>
      <c r="BE770" s="10"/>
      <c r="BF770" s="10"/>
      <c r="BG770" s="10"/>
      <c r="BH770" s="10"/>
      <c r="BI770" s="10"/>
      <c r="BJ770" s="10"/>
      <c r="BK770" s="10"/>
      <c r="BL770" s="10"/>
      <c r="BM770" s="10"/>
      <c r="BN770" s="10"/>
      <c r="BO770" s="10"/>
      <c r="BP770" s="10"/>
      <c r="BQ770" s="10"/>
      <c r="BR770" s="10"/>
      <c r="BS770" s="10"/>
    </row>
    <row r="771" spans="1:71" ht="15.75" customHeight="1" x14ac:dyDescent="0.3">
      <c r="A771" s="10"/>
      <c r="B771" s="10"/>
      <c r="C771" s="10"/>
      <c r="D771" s="104"/>
      <c r="E771" s="104"/>
      <c r="F771" s="104"/>
      <c r="G771" s="104"/>
      <c r="H771" s="104"/>
      <c r="I771" s="104"/>
      <c r="J771" s="104"/>
      <c r="K771" s="104"/>
      <c r="L771" s="104">
        <v>1</v>
      </c>
      <c r="M771" s="104"/>
      <c r="N771" s="104"/>
      <c r="O771" s="27"/>
      <c r="P771" s="109" t="s">
        <v>1110</v>
      </c>
      <c r="Q771" s="10"/>
      <c r="R771" s="104"/>
      <c r="S771" s="104"/>
      <c r="T771" s="104"/>
      <c r="U771" s="104"/>
      <c r="V771" s="104"/>
      <c r="W771" s="104"/>
      <c r="X771" s="104"/>
      <c r="Y771" s="104"/>
      <c r="Z771" s="104"/>
      <c r="AA771" s="104"/>
      <c r="AB771" s="104"/>
      <c r="AC771" s="104"/>
      <c r="AD771" s="10"/>
      <c r="AE771" s="10"/>
      <c r="AF771" s="10"/>
      <c r="AG771" s="10"/>
      <c r="AH771" s="10"/>
      <c r="AI771" s="10"/>
      <c r="AJ771" s="10"/>
      <c r="AK771" s="10"/>
      <c r="AL771" s="10"/>
      <c r="AM771" s="10"/>
      <c r="AN771" s="10"/>
      <c r="AO771" s="10"/>
      <c r="AP771" s="10"/>
      <c r="AQ771" s="10"/>
      <c r="AR771" s="10"/>
      <c r="AS771" s="10"/>
      <c r="AT771" s="10"/>
      <c r="AU771" s="10"/>
      <c r="AV771" s="10"/>
      <c r="AW771" s="10"/>
      <c r="AX771" s="10"/>
      <c r="AY771" s="10"/>
      <c r="AZ771" s="10"/>
      <c r="BA771" s="10"/>
      <c r="BB771" s="10"/>
      <c r="BC771" s="10"/>
      <c r="BD771" s="10"/>
      <c r="BE771" s="10"/>
      <c r="BF771" s="10"/>
      <c r="BG771" s="10"/>
      <c r="BH771" s="10"/>
      <c r="BI771" s="10"/>
      <c r="BJ771" s="10"/>
      <c r="BK771" s="10"/>
      <c r="BL771" s="10"/>
      <c r="BM771" s="10"/>
      <c r="BN771" s="10"/>
      <c r="BO771" s="10"/>
      <c r="BP771" s="10"/>
      <c r="BQ771" s="10"/>
      <c r="BR771" s="10"/>
      <c r="BS771" s="10"/>
    </row>
    <row r="772" spans="1:71" ht="15.75" customHeight="1" x14ac:dyDescent="0.3">
      <c r="A772" s="10"/>
      <c r="B772" s="10"/>
      <c r="C772" s="10"/>
      <c r="D772" s="104"/>
      <c r="E772" s="104"/>
      <c r="F772" s="104"/>
      <c r="G772" s="104"/>
      <c r="H772" s="104"/>
      <c r="I772" s="104"/>
      <c r="J772" s="104"/>
      <c r="K772" s="104"/>
      <c r="L772" s="104">
        <v>1</v>
      </c>
      <c r="M772" s="104"/>
      <c r="N772" s="104"/>
      <c r="O772" s="27"/>
      <c r="P772" s="109" t="s">
        <v>1111</v>
      </c>
      <c r="Q772" s="10"/>
      <c r="R772" s="104"/>
      <c r="S772" s="104"/>
      <c r="T772" s="104"/>
      <c r="U772" s="104"/>
      <c r="V772" s="104"/>
      <c r="W772" s="104"/>
      <c r="X772" s="104"/>
      <c r="Y772" s="104"/>
      <c r="Z772" s="104"/>
      <c r="AA772" s="104"/>
      <c r="AB772" s="104"/>
      <c r="AC772" s="104"/>
      <c r="AD772" s="10"/>
      <c r="AE772" s="10"/>
      <c r="AF772" s="10"/>
      <c r="AG772" s="10"/>
      <c r="AH772" s="10"/>
      <c r="AI772" s="10"/>
      <c r="AJ772" s="10"/>
      <c r="AK772" s="10"/>
      <c r="AL772" s="10"/>
      <c r="AM772" s="10"/>
      <c r="AN772" s="10"/>
      <c r="AO772" s="10"/>
      <c r="AP772" s="10"/>
      <c r="AQ772" s="10"/>
      <c r="AR772" s="10"/>
      <c r="AS772" s="10"/>
      <c r="AT772" s="10"/>
      <c r="AU772" s="10"/>
      <c r="AV772" s="10"/>
      <c r="AW772" s="10"/>
      <c r="AX772" s="10"/>
      <c r="AY772" s="10"/>
      <c r="AZ772" s="10"/>
      <c r="BA772" s="10"/>
      <c r="BB772" s="10"/>
      <c r="BC772" s="10"/>
      <c r="BD772" s="10"/>
      <c r="BE772" s="10"/>
      <c r="BF772" s="10"/>
      <c r="BG772" s="10"/>
      <c r="BH772" s="10"/>
      <c r="BI772" s="10"/>
      <c r="BJ772" s="10"/>
      <c r="BK772" s="10"/>
      <c r="BL772" s="10"/>
      <c r="BM772" s="10"/>
      <c r="BN772" s="10"/>
      <c r="BO772" s="10"/>
      <c r="BP772" s="10"/>
      <c r="BQ772" s="10"/>
      <c r="BR772" s="10"/>
      <c r="BS772" s="10"/>
    </row>
    <row r="773" spans="1:71" ht="15.75" customHeight="1" x14ac:dyDescent="0.3">
      <c r="A773" s="10"/>
      <c r="B773" s="10"/>
      <c r="C773" s="10"/>
      <c r="D773" s="104"/>
      <c r="E773" s="104"/>
      <c r="F773" s="104"/>
      <c r="G773" s="104"/>
      <c r="H773" s="104"/>
      <c r="I773" s="104"/>
      <c r="J773" s="104"/>
      <c r="K773" s="104"/>
      <c r="L773" s="104">
        <v>1</v>
      </c>
      <c r="M773" s="104"/>
      <c r="N773" s="104"/>
      <c r="O773" s="27"/>
      <c r="P773" s="109" t="s">
        <v>1112</v>
      </c>
      <c r="Q773" s="10"/>
      <c r="R773" s="104"/>
      <c r="S773" s="104"/>
      <c r="T773" s="104"/>
      <c r="U773" s="104"/>
      <c r="V773" s="104"/>
      <c r="W773" s="104"/>
      <c r="X773" s="104"/>
      <c r="Y773" s="104"/>
      <c r="Z773" s="104"/>
      <c r="AA773" s="104"/>
      <c r="AB773" s="104"/>
      <c r="AC773" s="104"/>
      <c r="AD773" s="10"/>
      <c r="AE773" s="10"/>
      <c r="AF773" s="10"/>
      <c r="AG773" s="10"/>
      <c r="AH773" s="10"/>
      <c r="AI773" s="10"/>
      <c r="AJ773" s="10"/>
      <c r="AK773" s="10"/>
      <c r="AL773" s="10"/>
      <c r="AM773" s="10"/>
      <c r="AN773" s="10"/>
      <c r="AO773" s="10"/>
      <c r="AP773" s="10"/>
      <c r="AQ773" s="10"/>
      <c r="AR773" s="10"/>
      <c r="AS773" s="10"/>
      <c r="AT773" s="10"/>
      <c r="AU773" s="10"/>
      <c r="AV773" s="10"/>
      <c r="AW773" s="10"/>
      <c r="AX773" s="10"/>
      <c r="AY773" s="10"/>
      <c r="AZ773" s="10"/>
      <c r="BA773" s="10"/>
      <c r="BB773" s="10"/>
      <c r="BC773" s="10"/>
      <c r="BD773" s="10"/>
      <c r="BE773" s="10"/>
      <c r="BF773" s="10"/>
      <c r="BG773" s="10"/>
      <c r="BH773" s="10"/>
      <c r="BI773" s="10"/>
      <c r="BJ773" s="10"/>
      <c r="BK773" s="10"/>
      <c r="BL773" s="10"/>
      <c r="BM773" s="10"/>
      <c r="BN773" s="10"/>
      <c r="BO773" s="10"/>
      <c r="BP773" s="10"/>
      <c r="BQ773" s="10"/>
      <c r="BR773" s="10"/>
      <c r="BS773" s="10"/>
    </row>
  </sheetData>
  <mergeCells count="64">
    <mergeCell ref="B366:N366"/>
    <mergeCell ref="B341:N341"/>
    <mergeCell ref="B342:N342"/>
    <mergeCell ref="B348:N348"/>
    <mergeCell ref="B354:N354"/>
    <mergeCell ref="B360:N360"/>
    <mergeCell ref="B432:N432"/>
    <mergeCell ref="B372:N372"/>
    <mergeCell ref="B378:N378"/>
    <mergeCell ref="B384:N384"/>
    <mergeCell ref="B390:N390"/>
    <mergeCell ref="B395:N395"/>
    <mergeCell ref="B396:N396"/>
    <mergeCell ref="B402:N402"/>
    <mergeCell ref="B408:N408"/>
    <mergeCell ref="B414:N414"/>
    <mergeCell ref="B420:N420"/>
    <mergeCell ref="B426:N426"/>
    <mergeCell ref="B489:N489"/>
    <mergeCell ref="B438:N438"/>
    <mergeCell ref="B439:N439"/>
    <mergeCell ref="B445:N445"/>
    <mergeCell ref="B451:N451"/>
    <mergeCell ref="B452:N452"/>
    <mergeCell ref="B459:N459"/>
    <mergeCell ref="B465:N465"/>
    <mergeCell ref="B471:N471"/>
    <mergeCell ref="B472:N472"/>
    <mergeCell ref="B480:N480"/>
    <mergeCell ref="B488:N488"/>
    <mergeCell ref="B572:N572"/>
    <mergeCell ref="B497:N497"/>
    <mergeCell ref="B505:N505"/>
    <mergeCell ref="B513:N513"/>
    <mergeCell ref="B520:N520"/>
    <mergeCell ref="B528:N528"/>
    <mergeCell ref="B536:N536"/>
    <mergeCell ref="B543:N543"/>
    <mergeCell ref="B550:N550"/>
    <mergeCell ref="B557:N557"/>
    <mergeCell ref="B565:N565"/>
    <mergeCell ref="B566:N566"/>
    <mergeCell ref="B625:N625"/>
    <mergeCell ref="B577:N577"/>
    <mergeCell ref="B582:N582"/>
    <mergeCell ref="B588:N588"/>
    <mergeCell ref="B593:N593"/>
    <mergeCell ref="B594:N594"/>
    <mergeCell ref="B599:N599"/>
    <mergeCell ref="B604:N604"/>
    <mergeCell ref="B609:N609"/>
    <mergeCell ref="B614:N614"/>
    <mergeCell ref="B619:N619"/>
    <mergeCell ref="B624:N624"/>
    <mergeCell ref="I725:N725"/>
    <mergeCell ref="I732:N732"/>
    <mergeCell ref="I739:N739"/>
    <mergeCell ref="I747:N747"/>
    <mergeCell ref="B629:N629"/>
    <mergeCell ref="B632:N632"/>
    <mergeCell ref="B648:N648"/>
    <mergeCell ref="B653:N653"/>
    <mergeCell ref="B662:N662"/>
    <mergeCell ref="G714:N714"/>
  </mergeCells>
  <conditionalFormatting sqref="P498:P501 P506:P509 P537:P540 P511 P563 P490:P493 P495 P542 P558:P561 O471:P472 O340:P340 B536 B471 P519 C343:M347 C349:M353 C355:M359 C361:M365 C367:M371 C373:M377 C383:M383 C389:M389 P450 P453:P457 B587 B605:N608 N349:N351 N355:N357 N361:N363 N367:N369 N373:N375 B379:N381 B382:M382 B385:N387 B388:M388 B391:N393 B397:N399 B400:M400 B403:N405 B406:M406 B409:N411 B412:M412 B415:N417 B418:M418 B421:N423 B424:M424 B425:N425 B427:N429 B430:M430 B433:N435 B436:M436 B440:N442 B443:M443 B446:N448 B449:M449 B478:N478 B542 B573:N576 B571 B615:N618 B526:N526 B534:N534 B549:N549 B563:N563 O648 B648 O557:P557 B557 O550:P550 B550 O528:P528 B528 B511 O459:P459 B459 O451:P452 B451:B452 B445 B438:B439 B432 B426 B414 B408 B402 B394:M394 B395:B396 B390 B384 B378 B372:B376 B366:B370 B360:B364 B354:B358 B348:B352 B341:B342 B513 D724:AC724 D731:AC731 G739:H746 D740:F746 D733:AC738 I740:AC746 D721:F723 O721:AC723 D726:H730 O726:AC730">
    <cfRule type="cellIs" dxfId="991" priority="2" operator="lessThan">
      <formula>0</formula>
    </cfRule>
  </conditionalFormatting>
  <conditionalFormatting sqref="O557">
    <cfRule type="cellIs" dxfId="990" priority="3" operator="lessThan">
      <formula>0</formula>
    </cfRule>
  </conditionalFormatting>
  <conditionalFormatting sqref="B340:N340">
    <cfRule type="cellIs" dxfId="989" priority="4" operator="lessThan">
      <formula>0</formula>
    </cfRule>
  </conditionalFormatting>
  <conditionalFormatting sqref="O488:O489">
    <cfRule type="cellIs" dxfId="988" priority="5" operator="lessThan">
      <formula>0</formula>
    </cfRule>
  </conditionalFormatting>
  <conditionalFormatting sqref="O497 P503 P513:P519">
    <cfRule type="cellIs" dxfId="987" priority="6" operator="lessThan">
      <formula>0</formula>
    </cfRule>
  </conditionalFormatting>
  <conditionalFormatting sqref="O505">
    <cfRule type="cellIs" dxfId="986" priority="7" operator="lessThan">
      <formula>0</formula>
    </cfRule>
  </conditionalFormatting>
  <conditionalFormatting sqref="O536">
    <cfRule type="cellIs" dxfId="985" priority="8" operator="lessThan">
      <formula>0</formula>
    </cfRule>
  </conditionalFormatting>
  <conditionalFormatting sqref="B340:N340">
    <cfRule type="cellIs" dxfId="984" priority="9" operator="lessThan">
      <formula>0</formula>
    </cfRule>
  </conditionalFormatting>
  <conditionalFormatting sqref="P562">
    <cfRule type="cellIs" dxfId="983" priority="10" operator="lessThan">
      <formula>0</formula>
    </cfRule>
  </conditionalFormatting>
  <conditionalFormatting sqref="P473:P476">
    <cfRule type="cellIs" dxfId="982" priority="11" operator="lessThan">
      <formula>0</formula>
    </cfRule>
  </conditionalFormatting>
  <conditionalFormatting sqref="P477">
    <cfRule type="cellIs" dxfId="981" priority="12" operator="lessThan">
      <formula>0</formula>
    </cfRule>
  </conditionalFormatting>
  <conditionalFormatting sqref="P477">
    <cfRule type="cellIs" dxfId="980" priority="13" operator="lessThan">
      <formula>0</formula>
    </cfRule>
  </conditionalFormatting>
  <conditionalFormatting sqref="B488">
    <cfRule type="cellIs" dxfId="979" priority="14" operator="lessThan">
      <formula>0</formula>
    </cfRule>
  </conditionalFormatting>
  <conditionalFormatting sqref="B505">
    <cfRule type="cellIs" dxfId="978" priority="15" operator="lessThan">
      <formula>0</formula>
    </cfRule>
  </conditionalFormatting>
  <conditionalFormatting sqref="P494">
    <cfRule type="cellIs" dxfId="977" priority="16" operator="lessThan">
      <formula>0</formula>
    </cfRule>
  </conditionalFormatting>
  <conditionalFormatting sqref="P494">
    <cfRule type="cellIs" dxfId="976" priority="17" operator="lessThan">
      <formula>0</formula>
    </cfRule>
  </conditionalFormatting>
  <conditionalFormatting sqref="P541">
    <cfRule type="cellIs" dxfId="975" priority="18" operator="lessThan">
      <formula>0</formula>
    </cfRule>
  </conditionalFormatting>
  <conditionalFormatting sqref="B497 B489">
    <cfRule type="cellIs" dxfId="974" priority="19" operator="lessThan">
      <formula>0</formula>
    </cfRule>
  </conditionalFormatting>
  <conditionalFormatting sqref="P502">
    <cfRule type="cellIs" dxfId="973" priority="20" operator="lessThan">
      <formula>0</formula>
    </cfRule>
  </conditionalFormatting>
  <conditionalFormatting sqref="P510">
    <cfRule type="cellIs" dxfId="972" priority="21" operator="lessThan">
      <formula>0</formula>
    </cfRule>
  </conditionalFormatting>
  <conditionalFormatting sqref="P510">
    <cfRule type="cellIs" dxfId="971" priority="22" operator="lessThan">
      <formula>0</formula>
    </cfRule>
  </conditionalFormatting>
  <conditionalFormatting sqref="O513">
    <cfRule type="cellIs" dxfId="970" priority="23" operator="lessThan">
      <formula>0</formula>
    </cfRule>
  </conditionalFormatting>
  <conditionalFormatting sqref="P502">
    <cfRule type="cellIs" dxfId="969" priority="24" operator="lessThan">
      <formula>0</formula>
    </cfRule>
  </conditionalFormatting>
  <conditionalFormatting sqref="P541">
    <cfRule type="cellIs" dxfId="968" priority="25" operator="lessThan">
      <formula>0</formula>
    </cfRule>
  </conditionalFormatting>
  <conditionalFormatting sqref="O558:O561">
    <cfRule type="cellIs" dxfId="967" priority="26" operator="lessThan">
      <formula>0</formula>
    </cfRule>
  </conditionalFormatting>
  <conditionalFormatting sqref="O537:O540">
    <cfRule type="cellIs" dxfId="966" priority="27" operator="lessThan">
      <formula>0</formula>
    </cfRule>
  </conditionalFormatting>
  <conditionalFormatting sqref="P358">
    <cfRule type="cellIs" dxfId="965" priority="28" operator="lessThan">
      <formula>0</formula>
    </cfRule>
  </conditionalFormatting>
  <conditionalFormatting sqref="P562">
    <cfRule type="cellIs" dxfId="964" priority="29" operator="lessThan">
      <formula>0</formula>
    </cfRule>
  </conditionalFormatting>
  <conditionalFormatting sqref="P518">
    <cfRule type="cellIs" dxfId="963" priority="30" operator="lessThan">
      <formula>0</formula>
    </cfRule>
  </conditionalFormatting>
  <conditionalFormatting sqref="J345:N346 K343:N344">
    <cfRule type="cellIs" dxfId="962" priority="31" operator="lessThan">
      <formula>0</formula>
    </cfRule>
  </conditionalFormatting>
  <conditionalFormatting sqref="O490:O493">
    <cfRule type="cellIs" dxfId="961" priority="32" operator="lessThan">
      <formula>0</formula>
    </cfRule>
  </conditionalFormatting>
  <conditionalFormatting sqref="O498:O501">
    <cfRule type="cellIs" dxfId="960" priority="33" operator="lessThan">
      <formula>0</formula>
    </cfRule>
  </conditionalFormatting>
  <conditionalFormatting sqref="O513:O517">
    <cfRule type="cellIs" dxfId="959" priority="34" operator="lessThan">
      <formula>0</formula>
    </cfRule>
  </conditionalFormatting>
  <conditionalFormatting sqref="O506:O509">
    <cfRule type="cellIs" dxfId="958" priority="35" operator="lessThan">
      <formula>0</formula>
    </cfRule>
  </conditionalFormatting>
  <conditionalFormatting sqref="P518">
    <cfRule type="cellIs" dxfId="957" priority="36" operator="lessThan">
      <formula>0</formula>
    </cfRule>
  </conditionalFormatting>
  <conditionalFormatting sqref="P346">
    <cfRule type="cellIs" dxfId="956" priority="37" operator="lessThan">
      <formula>0</formula>
    </cfRule>
  </conditionalFormatting>
  <conditionalFormatting sqref="P514:P517 B513">
    <cfRule type="cellIs" dxfId="955" priority="38" operator="lessThan">
      <formula>0</formula>
    </cfRule>
  </conditionalFormatting>
  <conditionalFormatting sqref="O529:O532">
    <cfRule type="cellIs" dxfId="954" priority="39" operator="lessThan">
      <formula>0</formula>
    </cfRule>
  </conditionalFormatting>
  <conditionalFormatting sqref="P529:P532 P534">
    <cfRule type="cellIs" dxfId="953" priority="40" operator="lessThan">
      <formula>0</formula>
    </cfRule>
  </conditionalFormatting>
  <conditionalFormatting sqref="P533">
    <cfRule type="cellIs" dxfId="952" priority="41" operator="lessThan">
      <formula>0</formula>
    </cfRule>
  </conditionalFormatting>
  <conditionalFormatting sqref="P460:P464">
    <cfRule type="cellIs" dxfId="951" priority="42" operator="lessThan">
      <formula>0</formula>
    </cfRule>
  </conditionalFormatting>
  <conditionalFormatting sqref="P533">
    <cfRule type="cellIs" dxfId="950" priority="43" operator="lessThan">
      <formula>0</formula>
    </cfRule>
  </conditionalFormatting>
  <conditionalFormatting sqref="J343">
    <cfRule type="cellIs" dxfId="949" priority="44" operator="lessThan">
      <formula>0</formula>
    </cfRule>
  </conditionalFormatting>
  <conditionalFormatting sqref="O514:O517">
    <cfRule type="cellIs" dxfId="948" priority="45" operator="lessThan">
      <formula>0</formula>
    </cfRule>
  </conditionalFormatting>
  <conditionalFormatting sqref="O341:P342 P343:P345">
    <cfRule type="cellIs" dxfId="947" priority="46" operator="lessThan">
      <formula>0</formula>
    </cfRule>
  </conditionalFormatting>
  <conditionalFormatting sqref="P388">
    <cfRule type="cellIs" dxfId="946" priority="47" operator="lessThan">
      <formula>0</formula>
    </cfRule>
  </conditionalFormatting>
  <conditionalFormatting sqref="B341">
    <cfRule type="cellIs" dxfId="945" priority="48" operator="lessThan">
      <formula>0</formula>
    </cfRule>
  </conditionalFormatting>
  <conditionalFormatting sqref="O385:O387">
    <cfRule type="cellIs" dxfId="944" priority="49" operator="lessThan">
      <formula>0</formula>
    </cfRule>
  </conditionalFormatting>
  <conditionalFormatting sqref="P389">
    <cfRule type="cellIs" dxfId="943" priority="50" operator="lessThan">
      <formula>0</formula>
    </cfRule>
  </conditionalFormatting>
  <conditionalFormatting sqref="O341:O342">
    <cfRule type="cellIs" dxfId="942" priority="51" operator="lessThan">
      <formula>0</formula>
    </cfRule>
  </conditionalFormatting>
  <conditionalFormatting sqref="O343:O346">
    <cfRule type="cellIs" dxfId="941" priority="52" operator="lessThan">
      <formula>0</formula>
    </cfRule>
  </conditionalFormatting>
  <conditionalFormatting sqref="C389:M389">
    <cfRule type="cellIs" dxfId="940" priority="53" operator="lessThan">
      <formula>0</formula>
    </cfRule>
  </conditionalFormatting>
  <conditionalFormatting sqref="P347">
    <cfRule type="cellIs" dxfId="939" priority="54" operator="lessThan">
      <formula>0</formula>
    </cfRule>
  </conditionalFormatting>
  <conditionalFormatting sqref="O390:P390 P391:P393">
    <cfRule type="cellIs" dxfId="938" priority="55" operator="lessThan">
      <formula>0</formula>
    </cfRule>
  </conditionalFormatting>
  <conditionalFormatting sqref="O391:O393">
    <cfRule type="cellIs" dxfId="937" priority="56" operator="lessThan">
      <formula>0</formula>
    </cfRule>
  </conditionalFormatting>
  <conditionalFormatting sqref="C349:J349">
    <cfRule type="cellIs" dxfId="936" priority="57" operator="lessThan">
      <formula>0</formula>
    </cfRule>
  </conditionalFormatting>
  <conditionalFormatting sqref="H377">
    <cfRule type="cellIs" dxfId="935" priority="58" operator="lessThan">
      <formula>0</formula>
    </cfRule>
  </conditionalFormatting>
  <conditionalFormatting sqref="P394">
    <cfRule type="cellIs" dxfId="934" priority="59" operator="lessThan">
      <formula>0</formula>
    </cfRule>
  </conditionalFormatting>
  <conditionalFormatting sqref="B342">
    <cfRule type="cellIs" dxfId="933" priority="60" operator="lessThan">
      <formula>0</formula>
    </cfRule>
  </conditionalFormatting>
  <conditionalFormatting sqref="J344">
    <cfRule type="cellIs" dxfId="932" priority="61" operator="lessThan">
      <formula>0</formula>
    </cfRule>
  </conditionalFormatting>
  <conditionalFormatting sqref="O347">
    <cfRule type="cellIs" dxfId="931" priority="62" operator="lessThan">
      <formula>0</formula>
    </cfRule>
  </conditionalFormatting>
  <conditionalFormatting sqref="O432">
    <cfRule type="cellIs" dxfId="930" priority="63" operator="lessThan">
      <formula>0</formula>
    </cfRule>
  </conditionalFormatting>
  <conditionalFormatting sqref="P346">
    <cfRule type="cellIs" dxfId="929" priority="64" operator="lessThan">
      <formula>0</formula>
    </cfRule>
  </conditionalFormatting>
  <conditionalFormatting sqref="O348:P348 P349:P351">
    <cfRule type="cellIs" dxfId="928" priority="65" operator="lessThan">
      <formula>0</formula>
    </cfRule>
  </conditionalFormatting>
  <conditionalFormatting sqref="O348">
    <cfRule type="cellIs" dxfId="927" priority="66" operator="lessThan">
      <formula>0</formula>
    </cfRule>
  </conditionalFormatting>
  <conditionalFormatting sqref="O349:O352">
    <cfRule type="cellIs" dxfId="926" priority="67" operator="lessThan">
      <formula>0</formula>
    </cfRule>
  </conditionalFormatting>
  <conditionalFormatting sqref="I350 K350:N350 C351:M352 K349:M349">
    <cfRule type="cellIs" dxfId="925" priority="68" operator="lessThan">
      <formula>0</formula>
    </cfRule>
  </conditionalFormatting>
  <conditionalFormatting sqref="B348">
    <cfRule type="cellIs" dxfId="924" priority="69" operator="lessThan">
      <formula>0</formula>
    </cfRule>
  </conditionalFormatting>
  <conditionalFormatting sqref="I349">
    <cfRule type="cellIs" dxfId="923" priority="70" operator="lessThan">
      <formula>0</formula>
    </cfRule>
  </conditionalFormatting>
  <conditionalFormatting sqref="P353">
    <cfRule type="cellIs" dxfId="922" priority="71" operator="lessThan">
      <formula>0</formula>
    </cfRule>
  </conditionalFormatting>
  <conditionalFormatting sqref="C350:J350">
    <cfRule type="cellIs" dxfId="921" priority="72" operator="lessThan">
      <formula>0</formula>
    </cfRule>
  </conditionalFormatting>
  <conditionalFormatting sqref="P352">
    <cfRule type="cellIs" dxfId="920" priority="73" operator="lessThan">
      <formula>0</formula>
    </cfRule>
  </conditionalFormatting>
  <conditionalFormatting sqref="P352">
    <cfRule type="cellIs" dxfId="919" priority="74" operator="lessThan">
      <formula>0</formula>
    </cfRule>
  </conditionalFormatting>
  <conditionalFormatting sqref="O354:P354 P355:P357">
    <cfRule type="cellIs" dxfId="918" priority="75" operator="lessThan">
      <formula>0</formula>
    </cfRule>
  </conditionalFormatting>
  <conditionalFormatting sqref="O354">
    <cfRule type="cellIs" dxfId="917" priority="76" operator="lessThan">
      <formula>0</formula>
    </cfRule>
  </conditionalFormatting>
  <conditionalFormatting sqref="J355">
    <cfRule type="cellIs" dxfId="916" priority="77" operator="lessThan">
      <formula>0</formula>
    </cfRule>
  </conditionalFormatting>
  <conditionalFormatting sqref="K355:N356 J357:M358">
    <cfRule type="cellIs" dxfId="915" priority="78" operator="lessThan">
      <formula>0</formula>
    </cfRule>
  </conditionalFormatting>
  <conditionalFormatting sqref="O360">
    <cfRule type="cellIs" dxfId="914" priority="79" operator="lessThan">
      <formula>0</formula>
    </cfRule>
  </conditionalFormatting>
  <conditionalFormatting sqref="P359">
    <cfRule type="cellIs" dxfId="913" priority="80" operator="lessThan">
      <formula>0</formula>
    </cfRule>
  </conditionalFormatting>
  <conditionalFormatting sqref="B354">
    <cfRule type="cellIs" dxfId="912" priority="81" operator="lessThan">
      <formula>0</formula>
    </cfRule>
  </conditionalFormatting>
  <conditionalFormatting sqref="O397:O399">
    <cfRule type="cellIs" dxfId="911" priority="82" operator="lessThan">
      <formula>0</formula>
    </cfRule>
  </conditionalFormatting>
  <conditionalFormatting sqref="J356">
    <cfRule type="cellIs" dxfId="910" priority="83" operator="lessThan">
      <formula>0</formula>
    </cfRule>
  </conditionalFormatting>
  <conditionalFormatting sqref="P358">
    <cfRule type="cellIs" dxfId="909" priority="84" operator="lessThan">
      <formula>0</formula>
    </cfRule>
  </conditionalFormatting>
  <conditionalFormatting sqref="O360:P360 P361:P363">
    <cfRule type="cellIs" dxfId="908" priority="85" operator="lessThan">
      <formula>0</formula>
    </cfRule>
  </conditionalFormatting>
  <conditionalFormatting sqref="P364">
    <cfRule type="cellIs" dxfId="907" priority="86" operator="lessThan">
      <formula>0</formula>
    </cfRule>
  </conditionalFormatting>
  <conditionalFormatting sqref="I362 K361:N362 C363:M364">
    <cfRule type="cellIs" dxfId="906" priority="87" operator="lessThan">
      <formula>0</formula>
    </cfRule>
  </conditionalFormatting>
  <conditionalFormatting sqref="I361">
    <cfRule type="cellIs" dxfId="905" priority="88" operator="lessThan">
      <formula>0</formula>
    </cfRule>
  </conditionalFormatting>
  <conditionalFormatting sqref="C361:J361">
    <cfRule type="cellIs" dxfId="904" priority="89" operator="lessThan">
      <formula>0</formula>
    </cfRule>
  </conditionalFormatting>
  <conditionalFormatting sqref="B360">
    <cfRule type="cellIs" dxfId="903" priority="90" operator="lessThan">
      <formula>0</formula>
    </cfRule>
  </conditionalFormatting>
  <conditionalFormatting sqref="P365">
    <cfRule type="cellIs" dxfId="902" priority="91" operator="lessThan">
      <formula>0</formula>
    </cfRule>
  </conditionalFormatting>
  <conditionalFormatting sqref="O403:O405">
    <cfRule type="cellIs" dxfId="901" priority="92" operator="lessThan">
      <formula>0</formula>
    </cfRule>
  </conditionalFormatting>
  <conditionalFormatting sqref="C362:J362">
    <cfRule type="cellIs" dxfId="900" priority="93" operator="lessThan">
      <formula>0</formula>
    </cfRule>
  </conditionalFormatting>
  <conditionalFormatting sqref="P364">
    <cfRule type="cellIs" dxfId="899" priority="94" operator="lessThan">
      <formula>0</formula>
    </cfRule>
  </conditionalFormatting>
  <conditionalFormatting sqref="O366:P366 P367:P369">
    <cfRule type="cellIs" dxfId="898" priority="95" operator="lessThan">
      <formula>0</formula>
    </cfRule>
  </conditionalFormatting>
  <conditionalFormatting sqref="O366">
    <cfRule type="cellIs" dxfId="897" priority="96" operator="lessThan">
      <formula>0</formula>
    </cfRule>
  </conditionalFormatting>
  <conditionalFormatting sqref="O367:O369">
    <cfRule type="cellIs" dxfId="896" priority="97" operator="lessThan">
      <formula>0</formula>
    </cfRule>
  </conditionalFormatting>
  <conditionalFormatting sqref="I368 K367:N368 C369:M370">
    <cfRule type="cellIs" dxfId="895" priority="98" operator="lessThan">
      <formula>0</formula>
    </cfRule>
  </conditionalFormatting>
  <conditionalFormatting sqref="I367">
    <cfRule type="cellIs" dxfId="894" priority="99" operator="lessThan">
      <formula>0</formula>
    </cfRule>
  </conditionalFormatting>
  <conditionalFormatting sqref="C367:J367">
    <cfRule type="cellIs" dxfId="893" priority="100" operator="lessThan">
      <formula>0</formula>
    </cfRule>
  </conditionalFormatting>
  <conditionalFormatting sqref="B366">
    <cfRule type="cellIs" dxfId="892" priority="101" operator="lessThan">
      <formula>0</formula>
    </cfRule>
  </conditionalFormatting>
  <conditionalFormatting sqref="P371">
    <cfRule type="cellIs" dxfId="891" priority="102" operator="lessThan">
      <formula>0</formula>
    </cfRule>
  </conditionalFormatting>
  <conditionalFormatting sqref="C368:J368">
    <cfRule type="cellIs" dxfId="890" priority="103" operator="lessThan">
      <formula>0</formula>
    </cfRule>
  </conditionalFormatting>
  <conditionalFormatting sqref="P370">
    <cfRule type="cellIs" dxfId="889" priority="104" operator="lessThan">
      <formula>0</formula>
    </cfRule>
  </conditionalFormatting>
  <conditionalFormatting sqref="P370">
    <cfRule type="cellIs" dxfId="888" priority="105" operator="lessThan">
      <formula>0</formula>
    </cfRule>
  </conditionalFormatting>
  <conditionalFormatting sqref="O372:P372 P373:P375">
    <cfRule type="cellIs" dxfId="887" priority="106" operator="lessThan">
      <formula>0</formula>
    </cfRule>
  </conditionalFormatting>
  <conditionalFormatting sqref="O372">
    <cfRule type="cellIs" dxfId="886" priority="107" operator="lessThan">
      <formula>0</formula>
    </cfRule>
  </conditionalFormatting>
  <conditionalFormatting sqref="O373:O375">
    <cfRule type="cellIs" dxfId="885" priority="108" operator="lessThan">
      <formula>0</formula>
    </cfRule>
  </conditionalFormatting>
  <conditionalFormatting sqref="I374 K373:N374 C375:N375 C376:M376">
    <cfRule type="cellIs" dxfId="884" priority="109" operator="lessThan">
      <formula>0</formula>
    </cfRule>
  </conditionalFormatting>
  <conditionalFormatting sqref="I373">
    <cfRule type="cellIs" dxfId="883" priority="110" operator="lessThan">
      <formula>0</formula>
    </cfRule>
  </conditionalFormatting>
  <conditionalFormatting sqref="C373:J373">
    <cfRule type="cellIs" dxfId="882" priority="111" operator="lessThan">
      <formula>0</formula>
    </cfRule>
  </conditionalFormatting>
  <conditionalFormatting sqref="B372">
    <cfRule type="cellIs" dxfId="881" priority="112" operator="lessThan">
      <formula>0</formula>
    </cfRule>
  </conditionalFormatting>
  <conditionalFormatting sqref="P377">
    <cfRule type="cellIs" dxfId="880" priority="113" operator="lessThan">
      <formula>0</formula>
    </cfRule>
  </conditionalFormatting>
  <conditionalFormatting sqref="C374:J374">
    <cfRule type="cellIs" dxfId="879" priority="114" operator="lessThan">
      <formula>0</formula>
    </cfRule>
  </conditionalFormatting>
  <conditionalFormatting sqref="P376">
    <cfRule type="cellIs" dxfId="878" priority="115" operator="lessThan">
      <formula>0</formula>
    </cfRule>
  </conditionalFormatting>
  <conditionalFormatting sqref="P376">
    <cfRule type="cellIs" dxfId="877" priority="116" operator="lessThan">
      <formula>0</formula>
    </cfRule>
  </conditionalFormatting>
  <conditionalFormatting sqref="O378:P378 P379:P381">
    <cfRule type="cellIs" dxfId="876" priority="117" operator="lessThan">
      <formula>0</formula>
    </cfRule>
  </conditionalFormatting>
  <conditionalFormatting sqref="O378">
    <cfRule type="cellIs" dxfId="875" priority="118" operator="lessThan">
      <formula>0</formula>
    </cfRule>
  </conditionalFormatting>
  <conditionalFormatting sqref="O379:O381">
    <cfRule type="cellIs" dxfId="874" priority="119" operator="lessThan">
      <formula>0</formula>
    </cfRule>
  </conditionalFormatting>
  <conditionalFormatting sqref="B378">
    <cfRule type="cellIs" dxfId="873" priority="120" operator="lessThan">
      <formula>0</formula>
    </cfRule>
  </conditionalFormatting>
  <conditionalFormatting sqref="P383">
    <cfRule type="cellIs" dxfId="872" priority="121" operator="lessThan">
      <formula>0</formula>
    </cfRule>
  </conditionalFormatting>
  <conditionalFormatting sqref="P382">
    <cfRule type="cellIs" dxfId="871" priority="122" operator="lessThan">
      <formula>0</formula>
    </cfRule>
  </conditionalFormatting>
  <conditionalFormatting sqref="P382">
    <cfRule type="cellIs" dxfId="870" priority="123" operator="lessThan">
      <formula>0</formula>
    </cfRule>
  </conditionalFormatting>
  <conditionalFormatting sqref="O384:P384 P385:P387">
    <cfRule type="cellIs" dxfId="869" priority="124" operator="lessThan">
      <formula>0</formula>
    </cfRule>
  </conditionalFormatting>
  <conditionalFormatting sqref="O384">
    <cfRule type="cellIs" dxfId="868" priority="125" operator="lessThan">
      <formula>0</formula>
    </cfRule>
  </conditionalFormatting>
  <conditionalFormatting sqref="H389">
    <cfRule type="cellIs" dxfId="867" priority="126" operator="lessThan">
      <formula>0</formula>
    </cfRule>
  </conditionalFormatting>
  <conditionalFormatting sqref="B384">
    <cfRule type="cellIs" dxfId="866" priority="127" operator="lessThan">
      <formula>0</formula>
    </cfRule>
  </conditionalFormatting>
  <conditionalFormatting sqref="H370">
    <cfRule type="cellIs" dxfId="865" priority="128" operator="lessThan">
      <formula>0</formula>
    </cfRule>
  </conditionalFormatting>
  <conditionalFormatting sqref="P388">
    <cfRule type="cellIs" dxfId="864" priority="129" operator="lessThan">
      <formula>0</formula>
    </cfRule>
  </conditionalFormatting>
  <conditionalFormatting sqref="H352">
    <cfRule type="cellIs" dxfId="863" priority="130" operator="lessThan">
      <formula>0</formula>
    </cfRule>
  </conditionalFormatting>
  <conditionalFormatting sqref="H353">
    <cfRule type="cellIs" dxfId="862" priority="131" operator="lessThan">
      <formula>0</formula>
    </cfRule>
  </conditionalFormatting>
  <conditionalFormatting sqref="O390">
    <cfRule type="cellIs" dxfId="861" priority="132" operator="lessThan">
      <formula>0</formula>
    </cfRule>
  </conditionalFormatting>
  <conditionalFormatting sqref="P430">
    <cfRule type="cellIs" dxfId="860" priority="133" operator="lessThan">
      <formula>0</formula>
    </cfRule>
  </conditionalFormatting>
  <conditionalFormatting sqref="H364">
    <cfRule type="cellIs" dxfId="859" priority="134" operator="lessThan">
      <formula>0</formula>
    </cfRule>
  </conditionalFormatting>
  <conditionalFormatting sqref="P394">
    <cfRule type="cellIs" dxfId="858" priority="135" operator="lessThan">
      <formula>0</formula>
    </cfRule>
  </conditionalFormatting>
  <conditionalFormatting sqref="O432:P432 P433:P435">
    <cfRule type="cellIs" dxfId="857" priority="136" operator="lessThan">
      <formula>0</formula>
    </cfRule>
  </conditionalFormatting>
  <conditionalFormatting sqref="C383:M383">
    <cfRule type="cellIs" dxfId="856" priority="137" operator="lessThan">
      <formula>0</formula>
    </cfRule>
  </conditionalFormatting>
  <conditionalFormatting sqref="C377:M377">
    <cfRule type="cellIs" dxfId="855" priority="138" operator="lessThan">
      <formula>0</formula>
    </cfRule>
  </conditionalFormatting>
  <conditionalFormatting sqref="C371:M371">
    <cfRule type="cellIs" dxfId="854" priority="139" operator="lessThan">
      <formula>0</formula>
    </cfRule>
  </conditionalFormatting>
  <conditionalFormatting sqref="C365:M365">
    <cfRule type="cellIs" dxfId="853" priority="140" operator="lessThan">
      <formula>0</formula>
    </cfRule>
  </conditionalFormatting>
  <conditionalFormatting sqref="J359:M359">
    <cfRule type="cellIs" dxfId="852" priority="141" operator="lessThan">
      <formula>0</formula>
    </cfRule>
  </conditionalFormatting>
  <conditionalFormatting sqref="C353:M353">
    <cfRule type="cellIs" dxfId="851" priority="142" operator="lessThan">
      <formula>0</formula>
    </cfRule>
  </conditionalFormatting>
  <conditionalFormatting sqref="J347:N347">
    <cfRule type="cellIs" dxfId="850" priority="143" operator="lessThan">
      <formula>0</formula>
    </cfRule>
  </conditionalFormatting>
  <conditionalFormatting sqref="B390">
    <cfRule type="cellIs" dxfId="849" priority="144" operator="lessThan">
      <formula>0</formula>
    </cfRule>
  </conditionalFormatting>
  <conditionalFormatting sqref="B395">
    <cfRule type="cellIs" dxfId="848" priority="145" operator="lessThan">
      <formula>0</formula>
    </cfRule>
  </conditionalFormatting>
  <conditionalFormatting sqref="P400">
    <cfRule type="cellIs" dxfId="847" priority="146" operator="lessThan">
      <formula>0</formula>
    </cfRule>
  </conditionalFormatting>
  <conditionalFormatting sqref="P401">
    <cfRule type="cellIs" dxfId="846" priority="147" operator="lessThan">
      <formula>0</formula>
    </cfRule>
  </conditionalFormatting>
  <conditionalFormatting sqref="O396:P396 P397:P399">
    <cfRule type="cellIs" dxfId="845" priority="148" operator="lessThan">
      <formula>0</formula>
    </cfRule>
  </conditionalFormatting>
  <conditionalFormatting sqref="O396">
    <cfRule type="cellIs" dxfId="844" priority="149" operator="lessThan">
      <formula>0</formula>
    </cfRule>
  </conditionalFormatting>
  <conditionalFormatting sqref="P400">
    <cfRule type="cellIs" dxfId="843" priority="150" operator="lessThan">
      <formula>0</formula>
    </cfRule>
  </conditionalFormatting>
  <conditionalFormatting sqref="B396">
    <cfRule type="cellIs" dxfId="842" priority="151" operator="lessThan">
      <formula>0</formula>
    </cfRule>
  </conditionalFormatting>
  <conditionalFormatting sqref="P406">
    <cfRule type="cellIs" dxfId="841" priority="152" operator="lessThan">
      <formula>0</formula>
    </cfRule>
  </conditionalFormatting>
  <conditionalFormatting sqref="P407">
    <cfRule type="cellIs" dxfId="840" priority="153" operator="lessThan">
      <formula>0</formula>
    </cfRule>
  </conditionalFormatting>
  <conditionalFormatting sqref="O402:P402 P403:P405">
    <cfRule type="cellIs" dxfId="839" priority="154" operator="lessThan">
      <formula>0</formula>
    </cfRule>
  </conditionalFormatting>
  <conditionalFormatting sqref="O402">
    <cfRule type="cellIs" dxfId="838" priority="155" operator="lessThan">
      <formula>0</formula>
    </cfRule>
  </conditionalFormatting>
  <conditionalFormatting sqref="P406">
    <cfRule type="cellIs" dxfId="837" priority="156" operator="lessThan">
      <formula>0</formula>
    </cfRule>
  </conditionalFormatting>
  <conditionalFormatting sqref="B402">
    <cfRule type="cellIs" dxfId="836" priority="157" operator="lessThan">
      <formula>0</formula>
    </cfRule>
  </conditionalFormatting>
  <conditionalFormatting sqref="P424">
    <cfRule type="cellIs" dxfId="835" priority="158" operator="lessThan">
      <formula>0</formula>
    </cfRule>
  </conditionalFormatting>
  <conditionalFormatting sqref="O421:O423">
    <cfRule type="cellIs" dxfId="834" priority="159" operator="lessThan">
      <formula>0</formula>
    </cfRule>
  </conditionalFormatting>
  <conditionalFormatting sqref="P425">
    <cfRule type="cellIs" dxfId="833" priority="160" operator="lessThan">
      <formula>0</formula>
    </cfRule>
  </conditionalFormatting>
  <conditionalFormatting sqref="O420:P420 P421:P423">
    <cfRule type="cellIs" dxfId="832" priority="161" operator="lessThan">
      <formula>0</formula>
    </cfRule>
  </conditionalFormatting>
  <conditionalFormatting sqref="O420">
    <cfRule type="cellIs" dxfId="831" priority="162" operator="lessThan">
      <formula>0</formula>
    </cfRule>
  </conditionalFormatting>
  <conditionalFormatting sqref="P424">
    <cfRule type="cellIs" dxfId="830" priority="163" operator="lessThan">
      <formula>0</formula>
    </cfRule>
  </conditionalFormatting>
  <conditionalFormatting sqref="H383">
    <cfRule type="cellIs" dxfId="829" priority="164" operator="lessThan">
      <formula>0</formula>
    </cfRule>
  </conditionalFormatting>
  <conditionalFormatting sqref="O427:O429">
    <cfRule type="cellIs" dxfId="828" priority="165" operator="lessThan">
      <formula>0</formula>
    </cfRule>
  </conditionalFormatting>
  <conditionalFormatting sqref="P436">
    <cfRule type="cellIs" dxfId="827" priority="166" operator="lessThan">
      <formula>0</formula>
    </cfRule>
  </conditionalFormatting>
  <conditionalFormatting sqref="H376">
    <cfRule type="cellIs" dxfId="826" priority="167" operator="lessThan">
      <formula>0</formula>
    </cfRule>
  </conditionalFormatting>
  <conditionalFormatting sqref="H371">
    <cfRule type="cellIs" dxfId="825" priority="168" operator="lessThan">
      <formula>0</formula>
    </cfRule>
  </conditionalFormatting>
  <conditionalFormatting sqref="P430">
    <cfRule type="cellIs" dxfId="824" priority="169" operator="lessThan">
      <formula>0</formula>
    </cfRule>
  </conditionalFormatting>
  <conditionalFormatting sqref="H365">
    <cfRule type="cellIs" dxfId="823" priority="170" operator="lessThan">
      <formula>0</formula>
    </cfRule>
  </conditionalFormatting>
  <conditionalFormatting sqref="O433:O435">
    <cfRule type="cellIs" dxfId="822" priority="171" operator="lessThan">
      <formula>0</formula>
    </cfRule>
  </conditionalFormatting>
  <conditionalFormatting sqref="O426:P426 P427:P429">
    <cfRule type="cellIs" dxfId="821" priority="172" operator="lessThan">
      <formula>0</formula>
    </cfRule>
  </conditionalFormatting>
  <conditionalFormatting sqref="O426">
    <cfRule type="cellIs" dxfId="820" priority="173" operator="lessThan">
      <formula>0</formula>
    </cfRule>
  </conditionalFormatting>
  <conditionalFormatting sqref="B426">
    <cfRule type="cellIs" dxfId="819" priority="174" operator="lessThan">
      <formula>0</formula>
    </cfRule>
  </conditionalFormatting>
  <conditionalFormatting sqref="P437:P438">
    <cfRule type="cellIs" dxfId="818" priority="175" operator="lessThan">
      <formula>0</formula>
    </cfRule>
  </conditionalFormatting>
  <conditionalFormatting sqref="P436">
    <cfRule type="cellIs" dxfId="817" priority="176" operator="lessThan">
      <formula>0</formula>
    </cfRule>
  </conditionalFormatting>
  <conditionalFormatting sqref="B438">
    <cfRule type="cellIs" dxfId="816" priority="177" operator="lessThan">
      <formula>0</formula>
    </cfRule>
  </conditionalFormatting>
  <conditionalFormatting sqref="B432">
    <cfRule type="cellIs" dxfId="815" priority="178" operator="lessThan">
      <formula>0</formula>
    </cfRule>
  </conditionalFormatting>
  <conditionalFormatting sqref="O438">
    <cfRule type="cellIs" dxfId="814" priority="179" operator="lessThan">
      <formula>0</formula>
    </cfRule>
  </conditionalFormatting>
  <conditionalFormatting sqref="B439">
    <cfRule type="cellIs" dxfId="813" priority="180" operator="lessThan">
      <formula>0</formula>
    </cfRule>
  </conditionalFormatting>
  <conditionalFormatting sqref="P431">
    <cfRule type="cellIs" dxfId="812" priority="181" operator="lessThan">
      <formula>0</formula>
    </cfRule>
  </conditionalFormatting>
  <conditionalFormatting sqref="P440:P442">
    <cfRule type="cellIs" dxfId="811" priority="182" operator="lessThan">
      <formula>0</formula>
    </cfRule>
  </conditionalFormatting>
  <conditionalFormatting sqref="O440:O442">
    <cfRule type="cellIs" dxfId="810" priority="183" operator="lessThan">
      <formula>0</formula>
    </cfRule>
  </conditionalFormatting>
  <conditionalFormatting sqref="P587">
    <cfRule type="cellIs" dxfId="809" priority="184" operator="lessThan">
      <formula>0</formula>
    </cfRule>
  </conditionalFormatting>
  <conditionalFormatting sqref="B619">
    <cfRule type="cellIs" dxfId="808" priority="185" operator="lessThan">
      <formula>0</formula>
    </cfRule>
  </conditionalFormatting>
  <conditionalFormatting sqref="O446:O448">
    <cfRule type="cellIs" dxfId="807" priority="186" operator="lessThan">
      <formula>0</formula>
    </cfRule>
  </conditionalFormatting>
  <conditionalFormatting sqref="P449">
    <cfRule type="cellIs" dxfId="806" priority="187" operator="lessThan">
      <formula>0</formula>
    </cfRule>
  </conditionalFormatting>
  <conditionalFormatting sqref="P571">
    <cfRule type="cellIs" dxfId="805" priority="188" operator="lessThan">
      <formula>0</formula>
    </cfRule>
  </conditionalFormatting>
  <conditionalFormatting sqref="P443">
    <cfRule type="cellIs" dxfId="804" priority="189" operator="lessThan">
      <formula>0</formula>
    </cfRule>
  </conditionalFormatting>
  <conditionalFormatting sqref="P443">
    <cfRule type="cellIs" dxfId="803" priority="190" operator="lessThan">
      <formula>0</formula>
    </cfRule>
  </conditionalFormatting>
  <conditionalFormatting sqref="P449">
    <cfRule type="cellIs" dxfId="802" priority="191" operator="lessThan">
      <formula>0</formula>
    </cfRule>
  </conditionalFormatting>
  <conditionalFormatting sqref="J567:N569 J570:M570">
    <cfRule type="cellIs" dxfId="801" priority="192" operator="lessThan">
      <formula>0</formula>
    </cfRule>
  </conditionalFormatting>
  <conditionalFormatting sqref="B445">
    <cfRule type="cellIs" dxfId="800" priority="193" operator="lessThan">
      <formula>0</formula>
    </cfRule>
  </conditionalFormatting>
  <conditionalFormatting sqref="O583:O586">
    <cfRule type="cellIs" dxfId="799" priority="194" operator="lessThan">
      <formula>0</formula>
    </cfRule>
  </conditionalFormatting>
  <conditionalFormatting sqref="P446:P448">
    <cfRule type="cellIs" dxfId="798" priority="195" operator="lessThan">
      <formula>0</formula>
    </cfRule>
  </conditionalFormatting>
  <conditionalFormatting sqref="P567:P569">
    <cfRule type="cellIs" dxfId="797" priority="196" operator="lessThan">
      <formula>0</formula>
    </cfRule>
  </conditionalFormatting>
  <conditionalFormatting sqref="P570">
    <cfRule type="cellIs" dxfId="796" priority="197" operator="lessThan">
      <formula>0</formula>
    </cfRule>
  </conditionalFormatting>
  <conditionalFormatting sqref="P444">
    <cfRule type="cellIs" dxfId="795" priority="198" operator="lessThan">
      <formula>0</formula>
    </cfRule>
  </conditionalFormatting>
  <conditionalFormatting sqref="B566">
    <cfRule type="cellIs" dxfId="794" priority="199" operator="lessThan">
      <formula>0</formula>
    </cfRule>
  </conditionalFormatting>
  <conditionalFormatting sqref="O567:O569">
    <cfRule type="cellIs" dxfId="793" priority="200" operator="lessThan">
      <formula>0</formula>
    </cfRule>
  </conditionalFormatting>
  <conditionalFormatting sqref="J568">
    <cfRule type="cellIs" dxfId="792" priority="201" operator="lessThan">
      <formula>0</formula>
    </cfRule>
  </conditionalFormatting>
  <conditionalFormatting sqref="P586">
    <cfRule type="cellIs" dxfId="791" priority="202" operator="lessThan">
      <formula>0</formula>
    </cfRule>
  </conditionalFormatting>
  <conditionalFormatting sqref="J569:N569 K567:N568 J570:M570">
    <cfRule type="cellIs" dxfId="790" priority="203" operator="lessThan">
      <formula>0</formula>
    </cfRule>
  </conditionalFormatting>
  <conditionalFormatting sqref="P570">
    <cfRule type="cellIs" dxfId="789" priority="204" operator="lessThan">
      <formula>0</formula>
    </cfRule>
  </conditionalFormatting>
  <conditionalFormatting sqref="J583:N583 J585:N586 J584:M584">
    <cfRule type="cellIs" dxfId="788" priority="205" operator="lessThan">
      <formula>0</formula>
    </cfRule>
  </conditionalFormatting>
  <conditionalFormatting sqref="O610:O613">
    <cfRule type="cellIs" dxfId="787" priority="206" operator="lessThan">
      <formula>0</formula>
    </cfRule>
  </conditionalFormatting>
  <conditionalFormatting sqref="P586">
    <cfRule type="cellIs" dxfId="786" priority="207" operator="lessThan">
      <formula>0</formula>
    </cfRule>
  </conditionalFormatting>
  <conditionalFormatting sqref="J584">
    <cfRule type="cellIs" dxfId="785" priority="208" operator="lessThan">
      <formula>0</formula>
    </cfRule>
  </conditionalFormatting>
  <conditionalFormatting sqref="J585:N586 K583:N583 K584:M584">
    <cfRule type="cellIs" dxfId="784" priority="209" operator="lessThan">
      <formula>0</formula>
    </cfRule>
  </conditionalFormatting>
  <conditionalFormatting sqref="P583:P585">
    <cfRule type="cellIs" dxfId="783" priority="210" operator="lessThan">
      <formula>0</formula>
    </cfRule>
  </conditionalFormatting>
  <conditionalFormatting sqref="P623">
    <cfRule type="cellIs" dxfId="782" priority="211" operator="lessThan">
      <formula>0</formula>
    </cfRule>
  </conditionalFormatting>
  <conditionalFormatting sqref="I620">
    <cfRule type="cellIs" dxfId="781" priority="212" operator="lessThan">
      <formula>0</formula>
    </cfRule>
  </conditionalFormatting>
  <conditionalFormatting sqref="C610:N613">
    <cfRule type="cellIs" dxfId="780" priority="213" operator="lessThan">
      <formula>0</formula>
    </cfRule>
  </conditionalFormatting>
  <conditionalFormatting sqref="P613">
    <cfRule type="cellIs" dxfId="779" priority="214" operator="lessThan">
      <formula>0</formula>
    </cfRule>
  </conditionalFormatting>
  <conditionalFormatting sqref="I610">
    <cfRule type="cellIs" dxfId="778" priority="215" operator="lessThan">
      <formula>0</formula>
    </cfRule>
  </conditionalFormatting>
  <conditionalFormatting sqref="H615:H618">
    <cfRule type="cellIs" dxfId="777" priority="216" operator="lessThan">
      <formula>0</formula>
    </cfRule>
  </conditionalFormatting>
  <conditionalFormatting sqref="P613">
    <cfRule type="cellIs" dxfId="776" priority="217" operator="lessThan">
      <formula>0</formula>
    </cfRule>
  </conditionalFormatting>
  <conditionalFormatting sqref="H610">
    <cfRule type="cellIs" dxfId="775" priority="218" operator="lessThan">
      <formula>0</formula>
    </cfRule>
  </conditionalFormatting>
  <conditionalFormatting sqref="H610:H613">
    <cfRule type="cellIs" dxfId="774" priority="219" operator="lessThan">
      <formula>0</formula>
    </cfRule>
  </conditionalFormatting>
  <conditionalFormatting sqref="C611:J611">
    <cfRule type="cellIs" dxfId="773" priority="220" operator="lessThan">
      <formula>0</formula>
    </cfRule>
  </conditionalFormatting>
  <conditionalFormatting sqref="H611:H613">
    <cfRule type="cellIs" dxfId="772" priority="221" operator="lessThan">
      <formula>0</formula>
    </cfRule>
  </conditionalFormatting>
  <conditionalFormatting sqref="I611 K610:N611 C612:N613">
    <cfRule type="cellIs" dxfId="771" priority="222" operator="lessThan">
      <formula>0</formula>
    </cfRule>
  </conditionalFormatting>
  <conditionalFormatting sqref="P610:P612">
    <cfRule type="cellIs" dxfId="770" priority="223" operator="lessThan">
      <formula>0</formula>
    </cfRule>
  </conditionalFormatting>
  <conditionalFormatting sqref="B609">
    <cfRule type="cellIs" dxfId="769" priority="224" operator="lessThan">
      <formula>0</formula>
    </cfRule>
  </conditionalFormatting>
  <conditionalFormatting sqref="P618">
    <cfRule type="cellIs" dxfId="768" priority="225" operator="lessThan">
      <formula>0</formula>
    </cfRule>
  </conditionalFormatting>
  <conditionalFormatting sqref="I615">
    <cfRule type="cellIs" dxfId="767" priority="226" operator="lessThan">
      <formula>0</formula>
    </cfRule>
  </conditionalFormatting>
  <conditionalFormatting sqref="C615:N618">
    <cfRule type="cellIs" dxfId="766" priority="227" operator="lessThan">
      <formula>0</formula>
    </cfRule>
  </conditionalFormatting>
  <conditionalFormatting sqref="P618">
    <cfRule type="cellIs" dxfId="765" priority="228" operator="lessThan">
      <formula>0</formula>
    </cfRule>
  </conditionalFormatting>
  <conditionalFormatting sqref="H615">
    <cfRule type="cellIs" dxfId="764" priority="229" operator="lessThan">
      <formula>0</formula>
    </cfRule>
  </conditionalFormatting>
  <conditionalFormatting sqref="O615:O618">
    <cfRule type="cellIs" dxfId="763" priority="230" operator="lessThan">
      <formula>0</formula>
    </cfRule>
  </conditionalFormatting>
  <conditionalFormatting sqref="C616:J616">
    <cfRule type="cellIs" dxfId="762" priority="231" operator="lessThan">
      <formula>0</formula>
    </cfRule>
  </conditionalFormatting>
  <conditionalFormatting sqref="H616:H618">
    <cfRule type="cellIs" dxfId="761" priority="232" operator="lessThan">
      <formula>0</formula>
    </cfRule>
  </conditionalFormatting>
  <conditionalFormatting sqref="I616 K615:N616 C617:N618">
    <cfRule type="cellIs" dxfId="760" priority="233" operator="lessThan">
      <formula>0</formula>
    </cfRule>
  </conditionalFormatting>
  <conditionalFormatting sqref="P615:P617">
    <cfRule type="cellIs" dxfId="759" priority="234" operator="lessThan">
      <formula>0</formula>
    </cfRule>
  </conditionalFormatting>
  <conditionalFormatting sqref="B614">
    <cfRule type="cellIs" dxfId="758" priority="235" operator="lessThan">
      <formula>0</formula>
    </cfRule>
  </conditionalFormatting>
  <conditionalFormatting sqref="C620:N623">
    <cfRule type="cellIs" dxfId="757" priority="236" operator="lessThan">
      <formula>0</formula>
    </cfRule>
  </conditionalFormatting>
  <conditionalFormatting sqref="P623">
    <cfRule type="cellIs" dxfId="756" priority="237" operator="lessThan">
      <formula>0</formula>
    </cfRule>
  </conditionalFormatting>
  <conditionalFormatting sqref="H620">
    <cfRule type="cellIs" dxfId="755" priority="238" operator="lessThan">
      <formula>0</formula>
    </cfRule>
  </conditionalFormatting>
  <conditionalFormatting sqref="H620:H623">
    <cfRule type="cellIs" dxfId="754" priority="239" operator="lessThan">
      <formula>0</formula>
    </cfRule>
  </conditionalFormatting>
  <conditionalFormatting sqref="O620:O623">
    <cfRule type="cellIs" dxfId="753" priority="240" operator="lessThan">
      <formula>0</formula>
    </cfRule>
  </conditionalFormatting>
  <conditionalFormatting sqref="C621:J621">
    <cfRule type="cellIs" dxfId="752" priority="241" operator="lessThan">
      <formula>0</formula>
    </cfRule>
  </conditionalFormatting>
  <conditionalFormatting sqref="H621:H623">
    <cfRule type="cellIs" dxfId="751" priority="242" operator="lessThan">
      <formula>0</formula>
    </cfRule>
  </conditionalFormatting>
  <conditionalFormatting sqref="I621 K620:N621 C622:N623">
    <cfRule type="cellIs" dxfId="750" priority="243" operator="lessThan">
      <formula>0</formula>
    </cfRule>
  </conditionalFormatting>
  <conditionalFormatting sqref="P620:P622">
    <cfRule type="cellIs" dxfId="749" priority="244" operator="lessThan">
      <formula>0</formula>
    </cfRule>
  </conditionalFormatting>
  <conditionalFormatting sqref="C343:I343">
    <cfRule type="cellIs" dxfId="748" priority="245" operator="lessThan">
      <formula>0</formula>
    </cfRule>
  </conditionalFormatting>
  <conditionalFormatting sqref="C345:I346">
    <cfRule type="cellIs" dxfId="747" priority="246" operator="lessThan">
      <formula>0</formula>
    </cfRule>
  </conditionalFormatting>
  <conditionalFormatting sqref="O480:P480">
    <cfRule type="cellIs" dxfId="746" priority="247" operator="lessThan">
      <formula>0</formula>
    </cfRule>
  </conditionalFormatting>
  <conditionalFormatting sqref="O473:O476">
    <cfRule type="cellIs" dxfId="745" priority="248" operator="lessThan">
      <formula>0</formula>
    </cfRule>
  </conditionalFormatting>
  <conditionalFormatting sqref="P595:P597">
    <cfRule type="cellIs" dxfId="744" priority="249" operator="lessThan">
      <formula>0</formula>
    </cfRule>
  </conditionalFormatting>
  <conditionalFormatting sqref="B472">
    <cfRule type="cellIs" dxfId="743" priority="250" operator="lessThan">
      <formula>0</formula>
    </cfRule>
  </conditionalFormatting>
  <conditionalFormatting sqref="O600:O603">
    <cfRule type="cellIs" dxfId="742" priority="251" operator="lessThan">
      <formula>0</formula>
    </cfRule>
  </conditionalFormatting>
  <conditionalFormatting sqref="C344:I344">
    <cfRule type="cellIs" dxfId="741" priority="252" operator="lessThan">
      <formula>0</formula>
    </cfRule>
  </conditionalFormatting>
  <conditionalFormatting sqref="C347:I347">
    <cfRule type="cellIs" dxfId="740" priority="253" operator="lessThan">
      <formula>0</formula>
    </cfRule>
  </conditionalFormatting>
  <conditionalFormatting sqref="C357:I358">
    <cfRule type="cellIs" dxfId="739" priority="254" operator="lessThan">
      <formula>0</formula>
    </cfRule>
  </conditionalFormatting>
  <conditionalFormatting sqref="C355:I355">
    <cfRule type="cellIs" dxfId="738" priority="255" operator="lessThan">
      <formula>0</formula>
    </cfRule>
  </conditionalFormatting>
  <conditionalFormatting sqref="C356:I356">
    <cfRule type="cellIs" dxfId="737" priority="256" operator="lessThan">
      <formula>0</formula>
    </cfRule>
  </conditionalFormatting>
  <conditionalFormatting sqref="C359:I359">
    <cfRule type="cellIs" dxfId="736" priority="257" operator="lessThan">
      <formula>0</formula>
    </cfRule>
  </conditionalFormatting>
  <conditionalFormatting sqref="C567:I570">
    <cfRule type="cellIs" dxfId="735" priority="258" operator="lessThan">
      <formula>0</formula>
    </cfRule>
  </conditionalFormatting>
  <conditionalFormatting sqref="C568:I568">
    <cfRule type="cellIs" dxfId="734" priority="259" operator="lessThan">
      <formula>0</formula>
    </cfRule>
  </conditionalFormatting>
  <conditionalFormatting sqref="C569:I570">
    <cfRule type="cellIs" dxfId="733" priority="260" operator="lessThan">
      <formula>0</formula>
    </cfRule>
  </conditionalFormatting>
  <conditionalFormatting sqref="P525">
    <cfRule type="cellIs" dxfId="732" priority="261" operator="lessThan">
      <formula>0</formula>
    </cfRule>
  </conditionalFormatting>
  <conditionalFormatting sqref="P525">
    <cfRule type="cellIs" dxfId="731" priority="262" operator="lessThan">
      <formula>0</formula>
    </cfRule>
  </conditionalFormatting>
  <conditionalFormatting sqref="C583:I586">
    <cfRule type="cellIs" dxfId="730" priority="263" operator="lessThan">
      <formula>0</formula>
    </cfRule>
  </conditionalFormatting>
  <conditionalFormatting sqref="C584:I584">
    <cfRule type="cellIs" dxfId="729" priority="264" operator="lessThan">
      <formula>0</formula>
    </cfRule>
  </conditionalFormatting>
  <conditionalFormatting sqref="C585:I586">
    <cfRule type="cellIs" dxfId="728" priority="265" operator="lessThan">
      <formula>0</formula>
    </cfRule>
  </conditionalFormatting>
  <conditionalFormatting sqref="C453:C456">
    <cfRule type="cellIs" dxfId="727" priority="266" operator="lessThan">
      <formula>0</formula>
    </cfRule>
  </conditionalFormatting>
  <conditionalFormatting sqref="O460:O463">
    <cfRule type="cellIs" dxfId="726" priority="267" operator="lessThan">
      <formula>0</formula>
    </cfRule>
  </conditionalFormatting>
  <conditionalFormatting sqref="P481:P484">
    <cfRule type="cellIs" dxfId="725" priority="268" operator="lessThan">
      <formula>0</formula>
    </cfRule>
  </conditionalFormatting>
  <conditionalFormatting sqref="P485:P486">
    <cfRule type="cellIs" dxfId="724" priority="269" operator="lessThan">
      <formula>0</formula>
    </cfRule>
  </conditionalFormatting>
  <conditionalFormatting sqref="P486">
    <cfRule type="cellIs" dxfId="723" priority="270" operator="lessThan">
      <formula>0</formula>
    </cfRule>
  </conditionalFormatting>
  <conditionalFormatting sqref="P485">
    <cfRule type="cellIs" dxfId="722" priority="271" operator="lessThan">
      <formula>0</formula>
    </cfRule>
  </conditionalFormatting>
  <conditionalFormatting sqref="O481:O484">
    <cfRule type="cellIs" dxfId="721" priority="272" operator="lessThan">
      <formula>0</formula>
    </cfRule>
  </conditionalFormatting>
  <conditionalFormatting sqref="B480">
    <cfRule type="cellIs" dxfId="720" priority="273" operator="lessThan">
      <formula>0</formula>
    </cfRule>
  </conditionalFormatting>
  <conditionalFormatting sqref="C595:N598">
    <cfRule type="cellIs" dxfId="719" priority="274" operator="lessThan">
      <formula>0</formula>
    </cfRule>
  </conditionalFormatting>
  <conditionalFormatting sqref="P598">
    <cfRule type="cellIs" dxfId="718" priority="275" operator="lessThan">
      <formula>0</formula>
    </cfRule>
  </conditionalFormatting>
  <conditionalFormatting sqref="O521:O524">
    <cfRule type="cellIs" dxfId="717" priority="276" operator="lessThan">
      <formula>0</formula>
    </cfRule>
  </conditionalFormatting>
  <conditionalFormatting sqref="H595:H598">
    <cfRule type="cellIs" dxfId="716" priority="277" operator="lessThan">
      <formula>0</formula>
    </cfRule>
  </conditionalFormatting>
  <conditionalFormatting sqref="P478">
    <cfRule type="cellIs" dxfId="715" priority="278" operator="lessThan">
      <formula>0</formula>
    </cfRule>
  </conditionalFormatting>
  <conditionalFormatting sqref="P521:P524 P526 P528:P534">
    <cfRule type="cellIs" dxfId="714" priority="279" operator="lessThan">
      <formula>0</formula>
    </cfRule>
  </conditionalFormatting>
  <conditionalFormatting sqref="O520">
    <cfRule type="cellIs" dxfId="713" priority="280" operator="lessThan">
      <formula>0</formula>
    </cfRule>
  </conditionalFormatting>
  <conditionalFormatting sqref="O528:O532">
    <cfRule type="cellIs" dxfId="712" priority="281" operator="lessThan">
      <formula>0</formula>
    </cfRule>
  </conditionalFormatting>
  <conditionalFormatting sqref="P544:P547 P549">
    <cfRule type="cellIs" dxfId="711" priority="282" operator="lessThan">
      <formula>0</formula>
    </cfRule>
  </conditionalFormatting>
  <conditionalFormatting sqref="B520">
    <cfRule type="cellIs" dxfId="710" priority="283" operator="lessThan">
      <formula>0</formula>
    </cfRule>
  </conditionalFormatting>
  <conditionalFormatting sqref="O543">
    <cfRule type="cellIs" dxfId="709" priority="284" operator="lessThan">
      <formula>0</formula>
    </cfRule>
  </conditionalFormatting>
  <conditionalFormatting sqref="P548">
    <cfRule type="cellIs" dxfId="708" priority="285" operator="lessThan">
      <formula>0</formula>
    </cfRule>
  </conditionalFormatting>
  <conditionalFormatting sqref="P548">
    <cfRule type="cellIs" dxfId="707" priority="286" operator="lessThan">
      <formula>0</formula>
    </cfRule>
  </conditionalFormatting>
  <conditionalFormatting sqref="O544:O547">
    <cfRule type="cellIs" dxfId="706" priority="287" operator="lessThan">
      <formula>0</formula>
    </cfRule>
  </conditionalFormatting>
  <conditionalFormatting sqref="P556 P551:P554">
    <cfRule type="cellIs" dxfId="705" priority="288" operator="lessThan">
      <formula>0</formula>
    </cfRule>
  </conditionalFormatting>
  <conditionalFormatting sqref="P555">
    <cfRule type="cellIs" dxfId="704" priority="289" operator="lessThan">
      <formula>0</formula>
    </cfRule>
  </conditionalFormatting>
  <conditionalFormatting sqref="B543">
    <cfRule type="cellIs" dxfId="703" priority="290" operator="lessThan">
      <formula>0</formula>
    </cfRule>
  </conditionalFormatting>
  <conditionalFormatting sqref="O550">
    <cfRule type="cellIs" dxfId="702" priority="291" operator="lessThan">
      <formula>0</formula>
    </cfRule>
  </conditionalFormatting>
  <conditionalFormatting sqref="O551:O554">
    <cfRule type="cellIs" dxfId="701" priority="292" operator="lessThan">
      <formula>0</formula>
    </cfRule>
  </conditionalFormatting>
  <conditionalFormatting sqref="P555">
    <cfRule type="cellIs" dxfId="700" priority="293" operator="lessThan">
      <formula>0</formula>
    </cfRule>
  </conditionalFormatting>
  <conditionalFormatting sqref="O589:O591 O593">
    <cfRule type="cellIs" dxfId="699" priority="294" operator="lessThan">
      <formula>0</formula>
    </cfRule>
  </conditionalFormatting>
  <conditionalFormatting sqref="P589:P591">
    <cfRule type="cellIs" dxfId="698" priority="295" operator="lessThan">
      <formula>0</formula>
    </cfRule>
  </conditionalFormatting>
  <conditionalFormatting sqref="C591:I591">
    <cfRule type="cellIs" dxfId="697" priority="296" operator="lessThan">
      <formula>0</formula>
    </cfRule>
  </conditionalFormatting>
  <conditionalFormatting sqref="C589:I591">
    <cfRule type="cellIs" dxfId="696" priority="297" operator="lessThan">
      <formula>0</formula>
    </cfRule>
  </conditionalFormatting>
  <conditionalFormatting sqref="B588">
    <cfRule type="cellIs" dxfId="695" priority="298" operator="lessThan">
      <formula>0</formula>
    </cfRule>
  </conditionalFormatting>
  <conditionalFormatting sqref="J589:N591">
    <cfRule type="cellIs" dxfId="694" priority="299" operator="lessThan">
      <formula>0</formula>
    </cfRule>
  </conditionalFormatting>
  <conditionalFormatting sqref="O595:O598">
    <cfRule type="cellIs" dxfId="693" priority="300" operator="lessThan">
      <formula>0</formula>
    </cfRule>
  </conditionalFormatting>
  <conditionalFormatting sqref="P592:P593">
    <cfRule type="cellIs" dxfId="692" priority="301" operator="lessThan">
      <formula>0</formula>
    </cfRule>
  </conditionalFormatting>
  <conditionalFormatting sqref="C600:N603">
    <cfRule type="cellIs" dxfId="691" priority="302" operator="lessThan">
      <formula>0</formula>
    </cfRule>
  </conditionalFormatting>
  <conditionalFormatting sqref="P592:P593">
    <cfRule type="cellIs" dxfId="690" priority="303" operator="lessThan">
      <formula>0</formula>
    </cfRule>
  </conditionalFormatting>
  <conditionalFormatting sqref="J590">
    <cfRule type="cellIs" dxfId="689" priority="304" operator="lessThan">
      <formula>0</formula>
    </cfRule>
  </conditionalFormatting>
  <conditionalFormatting sqref="J591:N591 K589:N590">
    <cfRule type="cellIs" dxfId="688" priority="305" operator="lessThan">
      <formula>0</formula>
    </cfRule>
  </conditionalFormatting>
  <conditionalFormatting sqref="I596 K595:N596 C597:N598">
    <cfRule type="cellIs" dxfId="687" priority="306" operator="lessThan">
      <formula>0</formula>
    </cfRule>
  </conditionalFormatting>
  <conditionalFormatting sqref="P600:P602">
    <cfRule type="cellIs" dxfId="686" priority="307" operator="lessThan">
      <formula>0</formula>
    </cfRule>
  </conditionalFormatting>
  <conditionalFormatting sqref="H601:H603">
    <cfRule type="cellIs" dxfId="685" priority="308" operator="lessThan">
      <formula>0</formula>
    </cfRule>
  </conditionalFormatting>
  <conditionalFormatting sqref="C590:I590">
    <cfRule type="cellIs" dxfId="684" priority="309" operator="lessThan">
      <formula>0</formula>
    </cfRule>
  </conditionalFormatting>
  <conditionalFormatting sqref="P603">
    <cfRule type="cellIs" dxfId="683" priority="310" operator="lessThan">
      <formula>0</formula>
    </cfRule>
  </conditionalFormatting>
  <conditionalFormatting sqref="I600">
    <cfRule type="cellIs" dxfId="682" priority="311" operator="lessThan">
      <formula>0</formula>
    </cfRule>
  </conditionalFormatting>
  <conditionalFormatting sqref="C601:J601">
    <cfRule type="cellIs" dxfId="681" priority="312" operator="lessThan">
      <formula>0</formula>
    </cfRule>
  </conditionalFormatting>
  <conditionalFormatting sqref="P603">
    <cfRule type="cellIs" dxfId="680" priority="313" operator="lessThan">
      <formula>0</formula>
    </cfRule>
  </conditionalFormatting>
  <conditionalFormatting sqref="H600">
    <cfRule type="cellIs" dxfId="679" priority="314" operator="lessThan">
      <formula>0</formula>
    </cfRule>
  </conditionalFormatting>
  <conditionalFormatting sqref="H600:H603">
    <cfRule type="cellIs" dxfId="678" priority="315" operator="lessThan">
      <formula>0</formula>
    </cfRule>
  </conditionalFormatting>
  <conditionalFormatting sqref="B599">
    <cfRule type="cellIs" dxfId="677" priority="316" operator="lessThan">
      <formula>0</formula>
    </cfRule>
  </conditionalFormatting>
  <conditionalFormatting sqref="H595">
    <cfRule type="cellIs" dxfId="676" priority="317" operator="lessThan">
      <formula>0</formula>
    </cfRule>
  </conditionalFormatting>
  <conditionalFormatting sqref="I601 K600:N601 C602:N603">
    <cfRule type="cellIs" dxfId="675" priority="318" operator="lessThan">
      <formula>0</formula>
    </cfRule>
  </conditionalFormatting>
  <conditionalFormatting sqref="H596:H598">
    <cfRule type="cellIs" dxfId="674" priority="319" operator="lessThan">
      <formula>0</formula>
    </cfRule>
  </conditionalFormatting>
  <conditionalFormatting sqref="P598">
    <cfRule type="cellIs" dxfId="673" priority="320" operator="lessThan">
      <formula>0</formula>
    </cfRule>
  </conditionalFormatting>
  <conditionalFormatting sqref="I595">
    <cfRule type="cellIs" dxfId="672" priority="321" operator="lessThan">
      <formula>0</formula>
    </cfRule>
  </conditionalFormatting>
  <conditionalFormatting sqref="H606:H608">
    <cfRule type="cellIs" dxfId="671" priority="322" operator="lessThan">
      <formula>0</formula>
    </cfRule>
  </conditionalFormatting>
  <conditionalFormatting sqref="C596:J596">
    <cfRule type="cellIs" dxfId="670" priority="323" operator="lessThan">
      <formula>0</formula>
    </cfRule>
  </conditionalFormatting>
  <conditionalFormatting sqref="B594">
    <cfRule type="cellIs" dxfId="669" priority="324" operator="lessThan">
      <formula>0</formula>
    </cfRule>
  </conditionalFormatting>
  <conditionalFormatting sqref="P605:P607">
    <cfRule type="cellIs" dxfId="668" priority="325" operator="lessThan">
      <formula>0</formula>
    </cfRule>
  </conditionalFormatting>
  <conditionalFormatting sqref="B604">
    <cfRule type="cellIs" dxfId="667" priority="326" operator="lessThan">
      <formula>0</formula>
    </cfRule>
  </conditionalFormatting>
  <conditionalFormatting sqref="H605">
    <cfRule type="cellIs" dxfId="666" priority="327" operator="lessThan">
      <formula>0</formula>
    </cfRule>
  </conditionalFormatting>
  <conditionalFormatting sqref="O605:O607">
    <cfRule type="cellIs" dxfId="665" priority="328" operator="lessThan">
      <formula>0</formula>
    </cfRule>
  </conditionalFormatting>
  <conditionalFormatting sqref="P608">
    <cfRule type="cellIs" dxfId="664" priority="329" operator="lessThan">
      <formula>0</formula>
    </cfRule>
  </conditionalFormatting>
  <conditionalFormatting sqref="I605">
    <cfRule type="cellIs" dxfId="663" priority="330" operator="lessThan">
      <formula>0</formula>
    </cfRule>
  </conditionalFormatting>
  <conditionalFormatting sqref="P608">
    <cfRule type="cellIs" dxfId="662" priority="331" operator="lessThan">
      <formula>0</formula>
    </cfRule>
  </conditionalFormatting>
  <conditionalFormatting sqref="B582">
    <cfRule type="cellIs" dxfId="661" priority="332" operator="lessThan">
      <formula>0</formula>
    </cfRule>
  </conditionalFormatting>
  <conditionalFormatting sqref="H605:H608">
    <cfRule type="cellIs" dxfId="660" priority="333" operator="lessThan">
      <formula>0</formula>
    </cfRule>
  </conditionalFormatting>
  <conditionalFormatting sqref="C606:J606">
    <cfRule type="cellIs" dxfId="659" priority="334" operator="lessThan">
      <formula>0</formula>
    </cfRule>
  </conditionalFormatting>
  <conditionalFormatting sqref="B582">
    <cfRule type="cellIs" dxfId="658" priority="335" operator="lessThan">
      <formula>0</formula>
    </cfRule>
  </conditionalFormatting>
  <conditionalFormatting sqref="B648">
    <cfRule type="cellIs" dxfId="657" priority="336" operator="lessThan">
      <formula>0</formula>
    </cfRule>
  </conditionalFormatting>
  <conditionalFormatting sqref="B565">
    <cfRule type="cellIs" dxfId="656" priority="337" operator="lessThan">
      <formula>0</formula>
    </cfRule>
  </conditionalFormatting>
  <conditionalFormatting sqref="B565">
    <cfRule type="cellIs" dxfId="655" priority="338" operator="lessThan">
      <formula>0</formula>
    </cfRule>
  </conditionalFormatting>
  <conditionalFormatting sqref="B593">
    <cfRule type="cellIs" dxfId="654" priority="339" operator="lessThan">
      <formula>0</formula>
    </cfRule>
  </conditionalFormatting>
  <conditionalFormatting sqref="B593">
    <cfRule type="cellIs" dxfId="653" priority="340" operator="lessThan">
      <formula>0</formula>
    </cfRule>
  </conditionalFormatting>
  <conditionalFormatting sqref="B624 O624:P625 O629:P629 P626:P628 P630:P631 O632:P633 C636:N636 J639:P639 C641:P643 N644:P644 C654:N654 I655:N661 O653:P662 C656:H659 I645:P647 C649:P652 C661:H661 P640 J638:N638 P634:P638 B663:N666 B699:N702 O648:P648 B648">
    <cfRule type="cellIs" dxfId="652" priority="341" operator="lessThan">
      <formula>0</formula>
    </cfRule>
  </conditionalFormatting>
  <conditionalFormatting sqref="B632">
    <cfRule type="cellIs" dxfId="651" priority="342" operator="lessThan">
      <formula>0</formula>
    </cfRule>
  </conditionalFormatting>
  <conditionalFormatting sqref="B625">
    <cfRule type="cellIs" dxfId="650" priority="343" operator="lessThan">
      <formula>0</formula>
    </cfRule>
  </conditionalFormatting>
  <conditionalFormatting sqref="B629">
    <cfRule type="cellIs" dxfId="649" priority="344" operator="lessThan">
      <formula>0</formula>
    </cfRule>
  </conditionalFormatting>
  <conditionalFormatting sqref="B653">
    <cfRule type="cellIs" dxfId="648" priority="345" operator="lessThan">
      <formula>0</formula>
    </cfRule>
  </conditionalFormatting>
  <conditionalFormatting sqref="B662">
    <cfRule type="cellIs" dxfId="647" priority="346" operator="lessThan">
      <formula>0</formula>
    </cfRule>
  </conditionalFormatting>
  <conditionalFormatting sqref="I665:P665 O663:P664 O666:P666">
    <cfRule type="cellIs" dxfId="646" priority="347" operator="lessThan">
      <formula>0</formula>
    </cfRule>
  </conditionalFormatting>
  <conditionalFormatting sqref="O648">
    <cfRule type="cellIs" dxfId="645" priority="348" operator="lessThan">
      <formula>0</formula>
    </cfRule>
  </conditionalFormatting>
  <conditionalFormatting sqref="O648">
    <cfRule type="cellIs" dxfId="644" priority="349" operator="lessThan">
      <formula>0</formula>
    </cfRule>
  </conditionalFormatting>
  <conditionalFormatting sqref="O414:P414 P415:P417">
    <cfRule type="cellIs" dxfId="643" priority="350" operator="lessThan">
      <formula>0</formula>
    </cfRule>
  </conditionalFormatting>
  <conditionalFormatting sqref="B408">
    <cfRule type="cellIs" dxfId="642" priority="351" operator="lessThan">
      <formula>0</formula>
    </cfRule>
  </conditionalFormatting>
  <conditionalFormatting sqref="O415:O417">
    <cfRule type="cellIs" dxfId="641" priority="352" operator="lessThan">
      <formula>0</formula>
    </cfRule>
  </conditionalFormatting>
  <conditionalFormatting sqref="O414">
    <cfRule type="cellIs" dxfId="640" priority="353" operator="lessThan">
      <formula>0</formula>
    </cfRule>
  </conditionalFormatting>
  <conditionalFormatting sqref="P418">
    <cfRule type="cellIs" dxfId="639" priority="354" operator="lessThan">
      <formula>0</formula>
    </cfRule>
  </conditionalFormatting>
  <conditionalFormatting sqref="P419">
    <cfRule type="cellIs" dxfId="638" priority="355" operator="lessThan">
      <formula>0</formula>
    </cfRule>
  </conditionalFormatting>
  <conditionalFormatting sqref="B414">
    <cfRule type="cellIs" dxfId="637" priority="356" operator="lessThan">
      <formula>0</formula>
    </cfRule>
  </conditionalFormatting>
  <conditionalFormatting sqref="P418">
    <cfRule type="cellIs" dxfId="636" priority="357" operator="lessThan">
      <formula>0</formula>
    </cfRule>
  </conditionalFormatting>
  <conditionalFormatting sqref="O573:O576">
    <cfRule type="cellIs" dxfId="635" priority="358" operator="lessThan">
      <formula>0</formula>
    </cfRule>
  </conditionalFormatting>
  <conditionalFormatting sqref="P573:P575">
    <cfRule type="cellIs" dxfId="634" priority="359" operator="lessThan">
      <formula>0</formula>
    </cfRule>
  </conditionalFormatting>
  <conditionalFormatting sqref="C638:I638">
    <cfRule type="cellIs" dxfId="633" priority="360" operator="lessThan">
      <formula>0</formula>
    </cfRule>
  </conditionalFormatting>
  <conditionalFormatting sqref="C639:I639">
    <cfRule type="cellIs" dxfId="632" priority="361" operator="lessThan">
      <formula>0</formula>
    </cfRule>
  </conditionalFormatting>
  <conditionalFormatting sqref="C644:M644">
    <cfRule type="cellIs" dxfId="631" priority="362" operator="lessThan">
      <formula>0</formula>
    </cfRule>
  </conditionalFormatting>
  <conditionalFormatting sqref="B633:N633">
    <cfRule type="cellIs" dxfId="630" priority="363" operator="lessThan">
      <formula>0</formula>
    </cfRule>
  </conditionalFormatting>
  <conditionalFormatting sqref="O636">
    <cfRule type="cellIs" dxfId="629" priority="364" operator="lessThan">
      <formula>0</formula>
    </cfRule>
  </conditionalFormatting>
  <conditionalFormatting sqref="O409:O411">
    <cfRule type="cellIs" dxfId="628" priority="365" operator="lessThan">
      <formula>0</formula>
    </cfRule>
  </conditionalFormatting>
  <conditionalFormatting sqref="P412">
    <cfRule type="cellIs" dxfId="627" priority="366" operator="lessThan">
      <formula>0</formula>
    </cfRule>
  </conditionalFormatting>
  <conditionalFormatting sqref="P413">
    <cfRule type="cellIs" dxfId="626" priority="367" operator="lessThan">
      <formula>0</formula>
    </cfRule>
  </conditionalFormatting>
  <conditionalFormatting sqref="O408:P408 P409:P411">
    <cfRule type="cellIs" dxfId="625" priority="368" operator="lessThan">
      <formula>0</formula>
    </cfRule>
  </conditionalFormatting>
  <conditionalFormatting sqref="O408">
    <cfRule type="cellIs" dxfId="624" priority="369" operator="lessThan">
      <formula>0</formula>
    </cfRule>
  </conditionalFormatting>
  <conditionalFormatting sqref="P412">
    <cfRule type="cellIs" dxfId="623" priority="370" operator="lessThan">
      <formula>0</formula>
    </cfRule>
  </conditionalFormatting>
  <conditionalFormatting sqref="I574 K574:N574 C575:N576 K573:M573">
    <cfRule type="cellIs" dxfId="622" priority="371" operator="lessThan">
      <formula>0</formula>
    </cfRule>
  </conditionalFormatting>
  <conditionalFormatting sqref="C574:N576 C573:M573">
    <cfRule type="cellIs" dxfId="621" priority="372" operator="lessThan">
      <formula>0</formula>
    </cfRule>
  </conditionalFormatting>
  <conditionalFormatting sqref="I573">
    <cfRule type="cellIs" dxfId="620" priority="373" operator="lessThan">
      <formula>0</formula>
    </cfRule>
  </conditionalFormatting>
  <conditionalFormatting sqref="P576">
    <cfRule type="cellIs" dxfId="619" priority="374" operator="lessThan">
      <formula>0</formula>
    </cfRule>
  </conditionalFormatting>
  <conditionalFormatting sqref="C574:J574">
    <cfRule type="cellIs" dxfId="618" priority="375" operator="lessThan">
      <formula>0</formula>
    </cfRule>
  </conditionalFormatting>
  <conditionalFormatting sqref="H574:H576">
    <cfRule type="cellIs" dxfId="617" priority="376" operator="lessThan">
      <formula>0</formula>
    </cfRule>
  </conditionalFormatting>
  <conditionalFormatting sqref="P576">
    <cfRule type="cellIs" dxfId="616" priority="377" operator="lessThan">
      <formula>0</formula>
    </cfRule>
  </conditionalFormatting>
  <conditionalFormatting sqref="H573:H576">
    <cfRule type="cellIs" dxfId="615" priority="378" operator="lessThan">
      <formula>0</formula>
    </cfRule>
  </conditionalFormatting>
  <conditionalFormatting sqref="B572">
    <cfRule type="cellIs" dxfId="614" priority="379" operator="lessThan">
      <formula>0</formula>
    </cfRule>
  </conditionalFormatting>
  <conditionalFormatting sqref="H573">
    <cfRule type="cellIs" dxfId="613" priority="380" operator="lessThan">
      <formula>0</formula>
    </cfRule>
  </conditionalFormatting>
  <conditionalFormatting sqref="P578:P580">
    <cfRule type="cellIs" dxfId="612" priority="381" operator="lessThan">
      <formula>0</formula>
    </cfRule>
  </conditionalFormatting>
  <conditionalFormatting sqref="O578:O581">
    <cfRule type="cellIs" dxfId="611" priority="382" operator="lessThan">
      <formula>0</formula>
    </cfRule>
  </conditionalFormatting>
  <conditionalFormatting sqref="I579 C580:N581 K578:M579">
    <cfRule type="cellIs" dxfId="610" priority="383" operator="lessThan">
      <formula>0</formula>
    </cfRule>
  </conditionalFormatting>
  <conditionalFormatting sqref="C580:N581 C578:M579">
    <cfRule type="cellIs" dxfId="609" priority="384" operator="lessThan">
      <formula>0</formula>
    </cfRule>
  </conditionalFormatting>
  <conditionalFormatting sqref="I578">
    <cfRule type="cellIs" dxfId="608" priority="385" operator="lessThan">
      <formula>0</formula>
    </cfRule>
  </conditionalFormatting>
  <conditionalFormatting sqref="C579:J579">
    <cfRule type="cellIs" dxfId="607" priority="386" operator="lessThan">
      <formula>0</formula>
    </cfRule>
  </conditionalFormatting>
  <conditionalFormatting sqref="P581">
    <cfRule type="cellIs" dxfId="606" priority="387" operator="lessThan">
      <formula>0</formula>
    </cfRule>
  </conditionalFormatting>
  <conditionalFormatting sqref="P581">
    <cfRule type="cellIs" dxfId="605" priority="388" operator="lessThan">
      <formula>0</formula>
    </cfRule>
  </conditionalFormatting>
  <conditionalFormatting sqref="H578:H581">
    <cfRule type="cellIs" dxfId="604" priority="389" operator="lessThan">
      <formula>0</formula>
    </cfRule>
  </conditionalFormatting>
  <conditionalFormatting sqref="H578">
    <cfRule type="cellIs" dxfId="603" priority="390" operator="lessThan">
      <formula>0</formula>
    </cfRule>
  </conditionalFormatting>
  <conditionalFormatting sqref="H579:H581">
    <cfRule type="cellIs" dxfId="602" priority="391" operator="lessThan">
      <formula>0</formula>
    </cfRule>
  </conditionalFormatting>
  <conditionalFormatting sqref="B577">
    <cfRule type="cellIs" dxfId="601" priority="392" operator="lessThan">
      <formula>0</formula>
    </cfRule>
  </conditionalFormatting>
  <conditionalFormatting sqref="N357">
    <cfRule type="cellIs" dxfId="600" priority="393" operator="lessThan">
      <formula>0</formula>
    </cfRule>
  </conditionalFormatting>
  <conditionalFormatting sqref="N363">
    <cfRule type="cellIs" dxfId="599" priority="394" operator="lessThan">
      <formula>0</formula>
    </cfRule>
  </conditionalFormatting>
  <conditionalFormatting sqref="N369">
    <cfRule type="cellIs" dxfId="598" priority="395" operator="lessThan">
      <formula>0</formula>
    </cfRule>
  </conditionalFormatting>
  <conditionalFormatting sqref="N351">
    <cfRule type="cellIs" dxfId="597" priority="396" operator="lessThan">
      <formula>0</formula>
    </cfRule>
  </conditionalFormatting>
  <conditionalFormatting sqref="B368">
    <cfRule type="cellIs" dxfId="596" priority="397" operator="lessThan">
      <formula>0</formula>
    </cfRule>
  </conditionalFormatting>
  <conditionalFormatting sqref="B562">
    <cfRule type="cellIs" dxfId="595" priority="398" operator="lessThan">
      <formula>0</formula>
    </cfRule>
  </conditionalFormatting>
  <conditionalFormatting sqref="B363:B364">
    <cfRule type="cellIs" dxfId="594" priority="399" operator="lessThan">
      <formula>0</formula>
    </cfRule>
  </conditionalFormatting>
  <conditionalFormatting sqref="B369:B370">
    <cfRule type="cellIs" dxfId="593" priority="400" operator="lessThan">
      <formula>0</formula>
    </cfRule>
  </conditionalFormatting>
  <conditionalFormatting sqref="C343:M346">
    <cfRule type="cellIs" dxfId="592" priority="401" operator="lessThan">
      <formula>0</formula>
    </cfRule>
  </conditionalFormatting>
  <conditionalFormatting sqref="B420">
    <cfRule type="cellIs" dxfId="591" priority="402" operator="lessThan">
      <formula>0</formula>
    </cfRule>
  </conditionalFormatting>
  <conditionalFormatting sqref="B420">
    <cfRule type="cellIs" dxfId="590" priority="403" operator="lessThan">
      <formula>0</formula>
    </cfRule>
  </conditionalFormatting>
  <conditionalFormatting sqref="B383 B389 B373:B377 B367:B371 B361:B365 B355:B359 B349:B353 B343:B347">
    <cfRule type="cellIs" dxfId="589" priority="404" operator="lessThan">
      <formula>0</formula>
    </cfRule>
  </conditionalFormatting>
  <conditionalFormatting sqref="B351:B352">
    <cfRule type="cellIs" dxfId="588" priority="405" operator="lessThan">
      <formula>0</formula>
    </cfRule>
  </conditionalFormatting>
  <conditionalFormatting sqref="B349">
    <cfRule type="cellIs" dxfId="587" priority="406" operator="lessThan">
      <formula>0</formula>
    </cfRule>
  </conditionalFormatting>
  <conditionalFormatting sqref="B559:B561">
    <cfRule type="cellIs" dxfId="586" priority="407" operator="lessThan">
      <formula>0</formula>
    </cfRule>
  </conditionalFormatting>
  <conditionalFormatting sqref="B558">
    <cfRule type="cellIs" dxfId="585" priority="408" operator="lessThan">
      <formula>0</formula>
    </cfRule>
  </conditionalFormatting>
  <conditionalFormatting sqref="B389">
    <cfRule type="cellIs" dxfId="584" priority="409" operator="lessThan">
      <formula>0</formula>
    </cfRule>
  </conditionalFormatting>
  <conditionalFormatting sqref="B350">
    <cfRule type="cellIs" dxfId="583" priority="410" operator="lessThan">
      <formula>0</formula>
    </cfRule>
  </conditionalFormatting>
  <conditionalFormatting sqref="B361">
    <cfRule type="cellIs" dxfId="582" priority="411" operator="lessThan">
      <formula>0</formula>
    </cfRule>
  </conditionalFormatting>
  <conditionalFormatting sqref="B362">
    <cfRule type="cellIs" dxfId="581" priority="412" operator="lessThan">
      <formula>0</formula>
    </cfRule>
  </conditionalFormatting>
  <conditionalFormatting sqref="B367">
    <cfRule type="cellIs" dxfId="580" priority="413" operator="lessThan">
      <formula>0</formula>
    </cfRule>
  </conditionalFormatting>
  <conditionalFormatting sqref="B375:B376">
    <cfRule type="cellIs" dxfId="579" priority="414" operator="lessThan">
      <formula>0</formula>
    </cfRule>
  </conditionalFormatting>
  <conditionalFormatting sqref="B373">
    <cfRule type="cellIs" dxfId="578" priority="415" operator="lessThan">
      <formula>0</formula>
    </cfRule>
  </conditionalFormatting>
  <conditionalFormatting sqref="B374">
    <cfRule type="cellIs" dxfId="577" priority="416" operator="lessThan">
      <formula>0</formula>
    </cfRule>
  </conditionalFormatting>
  <conditionalFormatting sqref="B383">
    <cfRule type="cellIs" dxfId="576" priority="417" operator="lessThan">
      <formula>0</formula>
    </cfRule>
  </conditionalFormatting>
  <conditionalFormatting sqref="B377">
    <cfRule type="cellIs" dxfId="575" priority="418" operator="lessThan">
      <formula>0</formula>
    </cfRule>
  </conditionalFormatting>
  <conditionalFormatting sqref="B371">
    <cfRule type="cellIs" dxfId="574" priority="419" operator="lessThan">
      <formula>0</formula>
    </cfRule>
  </conditionalFormatting>
  <conditionalFormatting sqref="B365">
    <cfRule type="cellIs" dxfId="573" priority="420" operator="lessThan">
      <formula>0</formula>
    </cfRule>
  </conditionalFormatting>
  <conditionalFormatting sqref="B353">
    <cfRule type="cellIs" dxfId="572" priority="421" operator="lessThan">
      <formula>0</formula>
    </cfRule>
  </conditionalFormatting>
  <conditionalFormatting sqref="B615:B618">
    <cfRule type="cellIs" dxfId="571" priority="422" operator="lessThan">
      <formula>0</formula>
    </cfRule>
  </conditionalFormatting>
  <conditionalFormatting sqref="B610:B613">
    <cfRule type="cellIs" dxfId="570" priority="423" operator="lessThan">
      <formula>0</formula>
    </cfRule>
  </conditionalFormatting>
  <conditionalFormatting sqref="B611">
    <cfRule type="cellIs" dxfId="569" priority="424" operator="lessThan">
      <formula>0</formula>
    </cfRule>
  </conditionalFormatting>
  <conditionalFormatting sqref="B612:B613">
    <cfRule type="cellIs" dxfId="568" priority="425" operator="lessThan">
      <formula>0</formula>
    </cfRule>
  </conditionalFormatting>
  <conditionalFormatting sqref="B622:B623">
    <cfRule type="cellIs" dxfId="567" priority="426" operator="lessThan">
      <formula>0</formula>
    </cfRule>
  </conditionalFormatting>
  <conditionalFormatting sqref="B616">
    <cfRule type="cellIs" dxfId="566" priority="427" operator="lessThan">
      <formula>0</formula>
    </cfRule>
  </conditionalFormatting>
  <conditionalFormatting sqref="B617:B618">
    <cfRule type="cellIs" dxfId="565" priority="428" operator="lessThan">
      <formula>0</formula>
    </cfRule>
  </conditionalFormatting>
  <conditionalFormatting sqref="B620:B623">
    <cfRule type="cellIs" dxfId="564" priority="429" operator="lessThan">
      <formula>0</formula>
    </cfRule>
  </conditionalFormatting>
  <conditionalFormatting sqref="B621">
    <cfRule type="cellIs" dxfId="563" priority="430" operator="lessThan">
      <formula>0</formula>
    </cfRule>
  </conditionalFormatting>
  <conditionalFormatting sqref="B357:B358">
    <cfRule type="cellIs" dxfId="562" priority="431" operator="lessThan">
      <formula>0</formula>
    </cfRule>
  </conditionalFormatting>
  <conditionalFormatting sqref="B347">
    <cfRule type="cellIs" dxfId="561" priority="432" operator="lessThan">
      <formula>0</formula>
    </cfRule>
  </conditionalFormatting>
  <conditionalFormatting sqref="B385:N385">
    <cfRule type="cellIs" dxfId="560" priority="433" operator="lessThan">
      <formula>0</formula>
    </cfRule>
  </conditionalFormatting>
  <conditionalFormatting sqref="B379:N379">
    <cfRule type="cellIs" dxfId="559" priority="434" operator="lessThan">
      <formula>0</formula>
    </cfRule>
  </conditionalFormatting>
  <conditionalFormatting sqref="B379:N379">
    <cfRule type="cellIs" dxfId="558" priority="435" operator="lessThan">
      <formula>0</formula>
    </cfRule>
  </conditionalFormatting>
  <conditionalFormatting sqref="B345:B346">
    <cfRule type="cellIs" dxfId="557" priority="436" operator="lessThan">
      <formula>0</formula>
    </cfRule>
  </conditionalFormatting>
  <conditionalFormatting sqref="B343">
    <cfRule type="cellIs" dxfId="556" priority="437" operator="lessThan">
      <formula>0</formula>
    </cfRule>
  </conditionalFormatting>
  <conditionalFormatting sqref="B344">
    <cfRule type="cellIs" dxfId="555" priority="438" operator="lessThan">
      <formula>0</formula>
    </cfRule>
  </conditionalFormatting>
  <conditionalFormatting sqref="B355">
    <cfRule type="cellIs" dxfId="554" priority="439" operator="lessThan">
      <formula>0</formula>
    </cfRule>
  </conditionalFormatting>
  <conditionalFormatting sqref="B356">
    <cfRule type="cellIs" dxfId="553" priority="440" operator="lessThan">
      <formula>0</formula>
    </cfRule>
  </conditionalFormatting>
  <conditionalFormatting sqref="B359">
    <cfRule type="cellIs" dxfId="552" priority="441" operator="lessThan">
      <formula>0</formula>
    </cfRule>
  </conditionalFormatting>
  <conditionalFormatting sqref="B567:B570">
    <cfRule type="cellIs" dxfId="551" priority="442" operator="lessThan">
      <formula>0</formula>
    </cfRule>
  </conditionalFormatting>
  <conditionalFormatting sqref="B568">
    <cfRule type="cellIs" dxfId="550" priority="443" operator="lessThan">
      <formula>0</formula>
    </cfRule>
  </conditionalFormatting>
  <conditionalFormatting sqref="B569:B570">
    <cfRule type="cellIs" dxfId="549" priority="444" operator="lessThan">
      <formula>0</formula>
    </cfRule>
  </conditionalFormatting>
  <conditionalFormatting sqref="B587">
    <cfRule type="cellIs" dxfId="548" priority="445" operator="lessThan">
      <formula>0</formula>
    </cfRule>
  </conditionalFormatting>
  <conditionalFormatting sqref="B587">
    <cfRule type="cellIs" dxfId="547" priority="446" operator="lessThan">
      <formula>0</formula>
    </cfRule>
  </conditionalFormatting>
  <conditionalFormatting sqref="B583:B586">
    <cfRule type="cellIs" dxfId="546" priority="447" operator="lessThan">
      <formula>0</formula>
    </cfRule>
  </conditionalFormatting>
  <conditionalFormatting sqref="B584">
    <cfRule type="cellIs" dxfId="545" priority="448" operator="lessThan">
      <formula>0</formula>
    </cfRule>
  </conditionalFormatting>
  <conditionalFormatting sqref="B585:B586">
    <cfRule type="cellIs" dxfId="544" priority="449" operator="lessThan">
      <formula>0</formula>
    </cfRule>
  </conditionalFormatting>
  <conditionalFormatting sqref="N382">
    <cfRule type="cellIs" dxfId="543" priority="450" operator="lessThan">
      <formula>0</formula>
    </cfRule>
  </conditionalFormatting>
  <conditionalFormatting sqref="B385:N385">
    <cfRule type="cellIs" dxfId="542" priority="451" operator="lessThan">
      <formula>0</formula>
    </cfRule>
  </conditionalFormatting>
  <conditionalFormatting sqref="B545:B547">
    <cfRule type="cellIs" dxfId="541" priority="452" operator="lessThan">
      <formula>0</formula>
    </cfRule>
  </conditionalFormatting>
  <conditionalFormatting sqref="B548">
    <cfRule type="cellIs" dxfId="540" priority="453" operator="lessThan">
      <formula>0</formula>
    </cfRule>
  </conditionalFormatting>
  <conditionalFormatting sqref="B544">
    <cfRule type="cellIs" dxfId="539" priority="454" operator="lessThan">
      <formula>0</formula>
    </cfRule>
  </conditionalFormatting>
  <conditionalFormatting sqref="B591:B592">
    <cfRule type="cellIs" dxfId="538" priority="455" operator="lessThan">
      <formula>0</formula>
    </cfRule>
  </conditionalFormatting>
  <conditionalFormatting sqref="B589:B592">
    <cfRule type="cellIs" dxfId="537" priority="456" operator="lessThan">
      <formula>0</formula>
    </cfRule>
  </conditionalFormatting>
  <conditionalFormatting sqref="B600:B603">
    <cfRule type="cellIs" dxfId="536" priority="457" operator="lessThan">
      <formula>0</formula>
    </cfRule>
  </conditionalFormatting>
  <conditionalFormatting sqref="B597:B598">
    <cfRule type="cellIs" dxfId="535" priority="458" operator="lessThan">
      <formula>0</formula>
    </cfRule>
  </conditionalFormatting>
  <conditionalFormatting sqref="B590">
    <cfRule type="cellIs" dxfId="534" priority="459" operator="lessThan">
      <formula>0</formula>
    </cfRule>
  </conditionalFormatting>
  <conditionalFormatting sqref="B595:B598">
    <cfRule type="cellIs" dxfId="533" priority="460" operator="lessThan">
      <formula>0</formula>
    </cfRule>
  </conditionalFormatting>
  <conditionalFormatting sqref="B601">
    <cfRule type="cellIs" dxfId="532" priority="461" operator="lessThan">
      <formula>0</formula>
    </cfRule>
  </conditionalFormatting>
  <conditionalFormatting sqref="B602:B603">
    <cfRule type="cellIs" dxfId="531" priority="462" operator="lessThan">
      <formula>0</formula>
    </cfRule>
  </conditionalFormatting>
  <conditionalFormatting sqref="B596">
    <cfRule type="cellIs" dxfId="530" priority="463" operator="lessThan">
      <formula>0</formula>
    </cfRule>
  </conditionalFormatting>
  <conditionalFormatting sqref="B605:B608">
    <cfRule type="cellIs" dxfId="529" priority="464" operator="lessThan">
      <formula>0</formula>
    </cfRule>
  </conditionalFormatting>
  <conditionalFormatting sqref="B606">
    <cfRule type="cellIs" dxfId="528" priority="465" operator="lessThan">
      <formula>0</formula>
    </cfRule>
  </conditionalFormatting>
  <conditionalFormatting sqref="B607:B608">
    <cfRule type="cellIs" dxfId="527" priority="466" operator="lessThan">
      <formula>0</formula>
    </cfRule>
  </conditionalFormatting>
  <conditionalFormatting sqref="B636 B641:B643 B654 B656:B659 B649:B652 B661">
    <cfRule type="cellIs" dxfId="526" priority="467" operator="lessThan">
      <formula>0</formula>
    </cfRule>
  </conditionalFormatting>
  <conditionalFormatting sqref="N370">
    <cfRule type="cellIs" dxfId="525" priority="468" operator="lessThan">
      <formula>0</formula>
    </cfRule>
  </conditionalFormatting>
  <conditionalFormatting sqref="N364">
    <cfRule type="cellIs" dxfId="524" priority="469" operator="lessThan">
      <formula>0</formula>
    </cfRule>
  </conditionalFormatting>
  <conditionalFormatting sqref="B379:N379">
    <cfRule type="cellIs" dxfId="523" priority="470" operator="lessThan">
      <formula>0</formula>
    </cfRule>
  </conditionalFormatting>
  <conditionalFormatting sqref="N376">
    <cfRule type="cellIs" dxfId="522" priority="471" operator="lessThan">
      <formula>0</formula>
    </cfRule>
  </conditionalFormatting>
  <conditionalFormatting sqref="B379:N379">
    <cfRule type="cellIs" dxfId="521" priority="472" operator="lessThan">
      <formula>0</formula>
    </cfRule>
  </conditionalFormatting>
  <conditionalFormatting sqref="B379:N379">
    <cfRule type="cellIs" dxfId="520" priority="473" operator="lessThan">
      <formula>0</formula>
    </cfRule>
  </conditionalFormatting>
  <conditionalFormatting sqref="B638">
    <cfRule type="cellIs" dxfId="519" priority="474" operator="lessThan">
      <formula>0</formula>
    </cfRule>
  </conditionalFormatting>
  <conditionalFormatting sqref="B639">
    <cfRule type="cellIs" dxfId="518" priority="475" operator="lessThan">
      <formula>0</formula>
    </cfRule>
  </conditionalFormatting>
  <conditionalFormatting sqref="B644">
    <cfRule type="cellIs" dxfId="517" priority="476" operator="lessThan">
      <formula>0</formula>
    </cfRule>
  </conditionalFormatting>
  <conditionalFormatting sqref="B575:B576">
    <cfRule type="cellIs" dxfId="516" priority="477" operator="lessThan">
      <formula>0</formula>
    </cfRule>
  </conditionalFormatting>
  <conditionalFormatting sqref="B573:B576">
    <cfRule type="cellIs" dxfId="515" priority="478" operator="lessThan">
      <formula>0</formula>
    </cfRule>
  </conditionalFormatting>
  <conditionalFormatting sqref="B574">
    <cfRule type="cellIs" dxfId="514" priority="479" operator="lessThan">
      <formula>0</formula>
    </cfRule>
  </conditionalFormatting>
  <conditionalFormatting sqref="B580:B581">
    <cfRule type="cellIs" dxfId="513" priority="480" operator="lessThan">
      <formula>0</formula>
    </cfRule>
  </conditionalFormatting>
  <conditionalFormatting sqref="B578:B581">
    <cfRule type="cellIs" dxfId="512" priority="481" operator="lessThan">
      <formula>0</formula>
    </cfRule>
  </conditionalFormatting>
  <conditionalFormatting sqref="B579">
    <cfRule type="cellIs" dxfId="511" priority="482" operator="lessThan">
      <formula>0</formula>
    </cfRule>
  </conditionalFormatting>
  <conditionalFormatting sqref="B343:B346">
    <cfRule type="cellIs" dxfId="510" priority="483" operator="lessThan">
      <formula>0</formula>
    </cfRule>
  </conditionalFormatting>
  <conditionalFormatting sqref="N352">
    <cfRule type="cellIs" dxfId="509" priority="484" operator="lessThan">
      <formula>0</formula>
    </cfRule>
  </conditionalFormatting>
  <conditionalFormatting sqref="N358">
    <cfRule type="cellIs" dxfId="508" priority="485" operator="lessThan">
      <formula>0</formula>
    </cfRule>
  </conditionalFormatting>
  <conditionalFormatting sqref="B379:N379">
    <cfRule type="cellIs" dxfId="507" priority="486" operator="lessThan">
      <formula>0</formula>
    </cfRule>
  </conditionalFormatting>
  <conditionalFormatting sqref="B379:N379">
    <cfRule type="cellIs" dxfId="506" priority="487" operator="lessThan">
      <formula>0</formula>
    </cfRule>
  </conditionalFormatting>
  <conditionalFormatting sqref="B379:N379">
    <cfRule type="cellIs" dxfId="505" priority="488" operator="lessThan">
      <formula>0</formula>
    </cfRule>
  </conditionalFormatting>
  <conditionalFormatting sqref="B385:N385">
    <cfRule type="cellIs" dxfId="504" priority="489" operator="lessThan">
      <formula>0</formula>
    </cfRule>
  </conditionalFormatting>
  <conditionalFormatting sqref="B385:N385">
    <cfRule type="cellIs" dxfId="503" priority="490" operator="lessThan">
      <formula>0</formula>
    </cfRule>
  </conditionalFormatting>
  <conditionalFormatting sqref="B385:N385">
    <cfRule type="cellIs" dxfId="502" priority="491" operator="lessThan">
      <formula>0</formula>
    </cfRule>
  </conditionalFormatting>
  <conditionalFormatting sqref="B385:N385">
    <cfRule type="cellIs" dxfId="501" priority="492" operator="lessThan">
      <formula>0</formula>
    </cfRule>
  </conditionalFormatting>
  <conditionalFormatting sqref="B385:N385">
    <cfRule type="cellIs" dxfId="500" priority="493" operator="lessThan">
      <formula>0</formula>
    </cfRule>
  </conditionalFormatting>
  <conditionalFormatting sqref="B385:N385">
    <cfRule type="cellIs" dxfId="499" priority="494" operator="lessThan">
      <formula>0</formula>
    </cfRule>
  </conditionalFormatting>
  <conditionalFormatting sqref="B391:N391">
    <cfRule type="cellIs" dxfId="498" priority="495" operator="lessThan">
      <formula>0</formula>
    </cfRule>
  </conditionalFormatting>
  <conditionalFormatting sqref="N388">
    <cfRule type="cellIs" dxfId="497" priority="496" operator="lessThan">
      <formula>0</formula>
    </cfRule>
  </conditionalFormatting>
  <conditionalFormatting sqref="B391:N391">
    <cfRule type="cellIs" dxfId="496" priority="497" operator="lessThan">
      <formula>0</formula>
    </cfRule>
  </conditionalFormatting>
  <conditionalFormatting sqref="B391:N391">
    <cfRule type="cellIs" dxfId="495" priority="498" operator="lessThan">
      <formula>0</formula>
    </cfRule>
  </conditionalFormatting>
  <conditionalFormatting sqref="B391:N391">
    <cfRule type="cellIs" dxfId="494" priority="499" operator="lessThan">
      <formula>0</formula>
    </cfRule>
  </conditionalFormatting>
  <conditionalFormatting sqref="B391:N391">
    <cfRule type="cellIs" dxfId="493" priority="500" operator="lessThan">
      <formula>0</formula>
    </cfRule>
  </conditionalFormatting>
  <conditionalFormatting sqref="B391:N391">
    <cfRule type="cellIs" dxfId="492" priority="501" operator="lessThan">
      <formula>0</formula>
    </cfRule>
  </conditionalFormatting>
  <conditionalFormatting sqref="B391:N391">
    <cfRule type="cellIs" dxfId="491" priority="502" operator="lessThan">
      <formula>0</formula>
    </cfRule>
  </conditionalFormatting>
  <conditionalFormatting sqref="B391:N391">
    <cfRule type="cellIs" dxfId="490" priority="503" operator="lessThan">
      <formula>0</formula>
    </cfRule>
  </conditionalFormatting>
  <conditionalFormatting sqref="N394">
    <cfRule type="cellIs" dxfId="489" priority="504" operator="lessThan">
      <formula>0</formula>
    </cfRule>
  </conditionalFormatting>
  <conditionalFormatting sqref="N347">
    <cfRule type="cellIs" dxfId="488" priority="505" operator="lessThan">
      <formula>0</formula>
    </cfRule>
  </conditionalFormatting>
  <conditionalFormatting sqref="N353">
    <cfRule type="cellIs" dxfId="487" priority="506" operator="lessThan">
      <formula>0</formula>
    </cfRule>
  </conditionalFormatting>
  <conditionalFormatting sqref="N353">
    <cfRule type="cellIs" dxfId="486" priority="507" operator="lessThan">
      <formula>0</formula>
    </cfRule>
  </conditionalFormatting>
  <conditionalFormatting sqref="N359">
    <cfRule type="cellIs" dxfId="485" priority="508" operator="lessThan">
      <formula>0</formula>
    </cfRule>
  </conditionalFormatting>
  <conditionalFormatting sqref="N359">
    <cfRule type="cellIs" dxfId="484" priority="509" operator="lessThan">
      <formula>0</formula>
    </cfRule>
  </conditionalFormatting>
  <conditionalFormatting sqref="N365">
    <cfRule type="cellIs" dxfId="483" priority="510" operator="lessThan">
      <formula>0</formula>
    </cfRule>
  </conditionalFormatting>
  <conditionalFormatting sqref="N365">
    <cfRule type="cellIs" dxfId="482" priority="511" operator="lessThan">
      <formula>0</formula>
    </cfRule>
  </conditionalFormatting>
  <conditionalFormatting sqref="N371">
    <cfRule type="cellIs" dxfId="481" priority="512" operator="lessThan">
      <formula>0</formula>
    </cfRule>
  </conditionalFormatting>
  <conditionalFormatting sqref="N371">
    <cfRule type="cellIs" dxfId="480" priority="513" operator="lessThan">
      <formula>0</formula>
    </cfRule>
  </conditionalFormatting>
  <conditionalFormatting sqref="N377">
    <cfRule type="cellIs" dxfId="479" priority="514" operator="lessThan">
      <formula>0</formula>
    </cfRule>
  </conditionalFormatting>
  <conditionalFormatting sqref="N377">
    <cfRule type="cellIs" dxfId="478" priority="515" operator="lessThan">
      <formula>0</formula>
    </cfRule>
  </conditionalFormatting>
  <conditionalFormatting sqref="N383">
    <cfRule type="cellIs" dxfId="477" priority="516" operator="lessThan">
      <formula>0</formula>
    </cfRule>
  </conditionalFormatting>
  <conditionalFormatting sqref="N383">
    <cfRule type="cellIs" dxfId="476" priority="517" operator="lessThan">
      <formula>0</formula>
    </cfRule>
  </conditionalFormatting>
  <conditionalFormatting sqref="N389">
    <cfRule type="cellIs" dxfId="475" priority="518" operator="lessThan">
      <formula>0</formula>
    </cfRule>
  </conditionalFormatting>
  <conditionalFormatting sqref="N389">
    <cfRule type="cellIs" dxfId="474" priority="519" operator="lessThan">
      <formula>0</formula>
    </cfRule>
  </conditionalFormatting>
  <conditionalFormatting sqref="C401:M401">
    <cfRule type="cellIs" dxfId="473" priority="520" operator="lessThan">
      <formula>0</formula>
    </cfRule>
  </conditionalFormatting>
  <conditionalFormatting sqref="C401:M401">
    <cfRule type="cellIs" dxfId="472" priority="521" operator="lessThan">
      <formula>0</formula>
    </cfRule>
  </conditionalFormatting>
  <conditionalFormatting sqref="H401">
    <cfRule type="cellIs" dxfId="471" priority="522" operator="lessThan">
      <formula>0</formula>
    </cfRule>
  </conditionalFormatting>
  <conditionalFormatting sqref="B401">
    <cfRule type="cellIs" dxfId="470" priority="523" operator="lessThan">
      <formula>0</formula>
    </cfRule>
  </conditionalFormatting>
  <conditionalFormatting sqref="B401">
    <cfRule type="cellIs" dxfId="469" priority="524" operator="lessThan">
      <formula>0</formula>
    </cfRule>
  </conditionalFormatting>
  <conditionalFormatting sqref="B397:N397">
    <cfRule type="cellIs" dxfId="468" priority="525" operator="lessThan">
      <formula>0</formula>
    </cfRule>
  </conditionalFormatting>
  <conditionalFormatting sqref="B397:N397">
    <cfRule type="cellIs" dxfId="467" priority="526" operator="lessThan">
      <formula>0</formula>
    </cfRule>
  </conditionalFormatting>
  <conditionalFormatting sqref="B397:N397">
    <cfRule type="cellIs" dxfId="466" priority="527" operator="lessThan">
      <formula>0</formula>
    </cfRule>
  </conditionalFormatting>
  <conditionalFormatting sqref="B397:N397">
    <cfRule type="cellIs" dxfId="465" priority="528" operator="lessThan">
      <formula>0</formula>
    </cfRule>
  </conditionalFormatting>
  <conditionalFormatting sqref="B397:N397">
    <cfRule type="cellIs" dxfId="464" priority="529" operator="lessThan">
      <formula>0</formula>
    </cfRule>
  </conditionalFormatting>
  <conditionalFormatting sqref="B397:N397">
    <cfRule type="cellIs" dxfId="463" priority="530" operator="lessThan">
      <formula>0</formula>
    </cfRule>
  </conditionalFormatting>
  <conditionalFormatting sqref="B397:N397">
    <cfRule type="cellIs" dxfId="462" priority="531" operator="lessThan">
      <formula>0</formula>
    </cfRule>
  </conditionalFormatting>
  <conditionalFormatting sqref="B397:N397">
    <cfRule type="cellIs" dxfId="461" priority="532" operator="lessThan">
      <formula>0</formula>
    </cfRule>
  </conditionalFormatting>
  <conditionalFormatting sqref="N400">
    <cfRule type="cellIs" dxfId="460" priority="533" operator="lessThan">
      <formula>0</formula>
    </cfRule>
  </conditionalFormatting>
  <conditionalFormatting sqref="N401">
    <cfRule type="cellIs" dxfId="459" priority="534" operator="lessThan">
      <formula>0</formula>
    </cfRule>
  </conditionalFormatting>
  <conditionalFormatting sqref="N401">
    <cfRule type="cellIs" dxfId="458" priority="535" operator="lessThan">
      <formula>0</formula>
    </cfRule>
  </conditionalFormatting>
  <conditionalFormatting sqref="C407:M407">
    <cfRule type="cellIs" dxfId="457" priority="536" operator="lessThan">
      <formula>0</formula>
    </cfRule>
  </conditionalFormatting>
  <conditionalFormatting sqref="C407:M407">
    <cfRule type="cellIs" dxfId="456" priority="537" operator="lessThan">
      <formula>0</formula>
    </cfRule>
  </conditionalFormatting>
  <conditionalFormatting sqref="H407">
    <cfRule type="cellIs" dxfId="455" priority="538" operator="lessThan">
      <formula>0</formula>
    </cfRule>
  </conditionalFormatting>
  <conditionalFormatting sqref="B407">
    <cfRule type="cellIs" dxfId="454" priority="539" operator="lessThan">
      <formula>0</formula>
    </cfRule>
  </conditionalFormatting>
  <conditionalFormatting sqref="B407">
    <cfRule type="cellIs" dxfId="453" priority="540" operator="lessThan">
      <formula>0</formula>
    </cfRule>
  </conditionalFormatting>
  <conditionalFormatting sqref="B403:N403">
    <cfRule type="cellIs" dxfId="452" priority="541" operator="lessThan">
      <formula>0</formula>
    </cfRule>
  </conditionalFormatting>
  <conditionalFormatting sqref="B403:N403">
    <cfRule type="cellIs" dxfId="451" priority="542" operator="lessThan">
      <formula>0</formula>
    </cfRule>
  </conditionalFormatting>
  <conditionalFormatting sqref="B403:N403">
    <cfRule type="cellIs" dxfId="450" priority="543" operator="lessThan">
      <formula>0</formula>
    </cfRule>
  </conditionalFormatting>
  <conditionalFormatting sqref="B403:N403">
    <cfRule type="cellIs" dxfId="449" priority="544" operator="lessThan">
      <formula>0</formula>
    </cfRule>
  </conditionalFormatting>
  <conditionalFormatting sqref="B403:N403">
    <cfRule type="cellIs" dxfId="448" priority="545" operator="lessThan">
      <formula>0</formula>
    </cfRule>
  </conditionalFormatting>
  <conditionalFormatting sqref="B403:N403">
    <cfRule type="cellIs" dxfId="447" priority="546" operator="lessThan">
      <formula>0</formula>
    </cfRule>
  </conditionalFormatting>
  <conditionalFormatting sqref="B403:N403">
    <cfRule type="cellIs" dxfId="446" priority="547" operator="lessThan">
      <formula>0</formula>
    </cfRule>
  </conditionalFormatting>
  <conditionalFormatting sqref="B403:N403">
    <cfRule type="cellIs" dxfId="445" priority="548" operator="lessThan">
      <formula>0</formula>
    </cfRule>
  </conditionalFormatting>
  <conditionalFormatting sqref="N406">
    <cfRule type="cellIs" dxfId="444" priority="549" operator="lessThan">
      <formula>0</formula>
    </cfRule>
  </conditionalFormatting>
  <conditionalFormatting sqref="N407">
    <cfRule type="cellIs" dxfId="443" priority="550" operator="lessThan">
      <formula>0</formula>
    </cfRule>
  </conditionalFormatting>
  <conditionalFormatting sqref="N407">
    <cfRule type="cellIs" dxfId="442" priority="551" operator="lessThan">
      <formula>0</formula>
    </cfRule>
  </conditionalFormatting>
  <conditionalFormatting sqref="C413:M413">
    <cfRule type="cellIs" dxfId="441" priority="552" operator="lessThan">
      <formula>0</formula>
    </cfRule>
  </conditionalFormatting>
  <conditionalFormatting sqref="C413:M413">
    <cfRule type="cellIs" dxfId="440" priority="553" operator="lessThan">
      <formula>0</formula>
    </cfRule>
  </conditionalFormatting>
  <conditionalFormatting sqref="H413">
    <cfRule type="cellIs" dxfId="439" priority="554" operator="lessThan">
      <formula>0</formula>
    </cfRule>
  </conditionalFormatting>
  <conditionalFormatting sqref="B413">
    <cfRule type="cellIs" dxfId="438" priority="555" operator="lessThan">
      <formula>0</formula>
    </cfRule>
  </conditionalFormatting>
  <conditionalFormatting sqref="B413">
    <cfRule type="cellIs" dxfId="437" priority="556" operator="lessThan">
      <formula>0</formula>
    </cfRule>
  </conditionalFormatting>
  <conditionalFormatting sqref="B409:N409">
    <cfRule type="cellIs" dxfId="436" priority="557" operator="lessThan">
      <formula>0</formula>
    </cfRule>
  </conditionalFormatting>
  <conditionalFormatting sqref="B409:N409">
    <cfRule type="cellIs" dxfId="435" priority="558" operator="lessThan">
      <formula>0</formula>
    </cfRule>
  </conditionalFormatting>
  <conditionalFormatting sqref="B409:N409">
    <cfRule type="cellIs" dxfId="434" priority="559" operator="lessThan">
      <formula>0</formula>
    </cfRule>
  </conditionalFormatting>
  <conditionalFormatting sqref="B409:N409">
    <cfRule type="cellIs" dxfId="433" priority="560" operator="lessThan">
      <formula>0</formula>
    </cfRule>
  </conditionalFormatting>
  <conditionalFormatting sqref="B409:N409">
    <cfRule type="cellIs" dxfId="432" priority="561" operator="lessThan">
      <formula>0</formula>
    </cfRule>
  </conditionalFormatting>
  <conditionalFormatting sqref="B409:N409">
    <cfRule type="cellIs" dxfId="431" priority="562" operator="lessThan">
      <formula>0</formula>
    </cfRule>
  </conditionalFormatting>
  <conditionalFormatting sqref="B409:N409">
    <cfRule type="cellIs" dxfId="430" priority="563" operator="lessThan">
      <formula>0</formula>
    </cfRule>
  </conditionalFormatting>
  <conditionalFormatting sqref="B409:N409">
    <cfRule type="cellIs" dxfId="429" priority="564" operator="lessThan">
      <formula>0</formula>
    </cfRule>
  </conditionalFormatting>
  <conditionalFormatting sqref="N412">
    <cfRule type="cellIs" dxfId="428" priority="565" operator="lessThan">
      <formula>0</formula>
    </cfRule>
  </conditionalFormatting>
  <conditionalFormatting sqref="N413">
    <cfRule type="cellIs" dxfId="427" priority="566" operator="lessThan">
      <formula>0</formula>
    </cfRule>
  </conditionalFormatting>
  <conditionalFormatting sqref="N413">
    <cfRule type="cellIs" dxfId="426" priority="567" operator="lessThan">
      <formula>0</formula>
    </cfRule>
  </conditionalFormatting>
  <conditionalFormatting sqref="C419:M419">
    <cfRule type="cellIs" dxfId="425" priority="568" operator="lessThan">
      <formula>0</formula>
    </cfRule>
  </conditionalFormatting>
  <conditionalFormatting sqref="C419:M419">
    <cfRule type="cellIs" dxfId="424" priority="569" operator="lessThan">
      <formula>0</formula>
    </cfRule>
  </conditionalFormatting>
  <conditionalFormatting sqref="H419">
    <cfRule type="cellIs" dxfId="423" priority="570" operator="lessThan">
      <formula>0</formula>
    </cfRule>
  </conditionalFormatting>
  <conditionalFormatting sqref="B419">
    <cfRule type="cellIs" dxfId="422" priority="571" operator="lessThan">
      <formula>0</formula>
    </cfRule>
  </conditionalFormatting>
  <conditionalFormatting sqref="B419">
    <cfRule type="cellIs" dxfId="421" priority="572" operator="lessThan">
      <formula>0</formula>
    </cfRule>
  </conditionalFormatting>
  <conditionalFormatting sqref="B415:N415">
    <cfRule type="cellIs" dxfId="420" priority="573" operator="lessThan">
      <formula>0</formula>
    </cfRule>
  </conditionalFormatting>
  <conditionalFormatting sqref="B415:N415">
    <cfRule type="cellIs" dxfId="419" priority="574" operator="lessThan">
      <formula>0</formula>
    </cfRule>
  </conditionalFormatting>
  <conditionalFormatting sqref="B415:N415">
    <cfRule type="cellIs" dxfId="418" priority="575" operator="lessThan">
      <formula>0</formula>
    </cfRule>
  </conditionalFormatting>
  <conditionalFormatting sqref="B415:N415">
    <cfRule type="cellIs" dxfId="417" priority="576" operator="lessThan">
      <formula>0</formula>
    </cfRule>
  </conditionalFormatting>
  <conditionalFormatting sqref="B415:N415">
    <cfRule type="cellIs" dxfId="416" priority="577" operator="lessThan">
      <formula>0</formula>
    </cfRule>
  </conditionalFormatting>
  <conditionalFormatting sqref="B415:N415">
    <cfRule type="cellIs" dxfId="415" priority="578" operator="lessThan">
      <formula>0</formula>
    </cfRule>
  </conditionalFormatting>
  <conditionalFormatting sqref="B415:N415">
    <cfRule type="cellIs" dxfId="414" priority="579" operator="lessThan">
      <formula>0</formula>
    </cfRule>
  </conditionalFormatting>
  <conditionalFormatting sqref="B415:N415">
    <cfRule type="cellIs" dxfId="413" priority="580" operator="lessThan">
      <formula>0</formula>
    </cfRule>
  </conditionalFormatting>
  <conditionalFormatting sqref="N418">
    <cfRule type="cellIs" dxfId="412" priority="581" operator="lessThan">
      <formula>0</formula>
    </cfRule>
  </conditionalFormatting>
  <conditionalFormatting sqref="N419">
    <cfRule type="cellIs" dxfId="411" priority="582" operator="lessThan">
      <formula>0</formula>
    </cfRule>
  </conditionalFormatting>
  <conditionalFormatting sqref="N419">
    <cfRule type="cellIs" dxfId="410" priority="583" operator="lessThan">
      <formula>0</formula>
    </cfRule>
  </conditionalFormatting>
  <conditionalFormatting sqref="C425:M425">
    <cfRule type="cellIs" dxfId="409" priority="584" operator="lessThan">
      <formula>0</formula>
    </cfRule>
  </conditionalFormatting>
  <conditionalFormatting sqref="C425:M425">
    <cfRule type="cellIs" dxfId="408" priority="585" operator="lessThan">
      <formula>0</formula>
    </cfRule>
  </conditionalFormatting>
  <conditionalFormatting sqref="H425">
    <cfRule type="cellIs" dxfId="407" priority="586" operator="lessThan">
      <formula>0</formula>
    </cfRule>
  </conditionalFormatting>
  <conditionalFormatting sqref="B425">
    <cfRule type="cellIs" dxfId="406" priority="587" operator="lessThan">
      <formula>0</formula>
    </cfRule>
  </conditionalFormatting>
  <conditionalFormatting sqref="B425">
    <cfRule type="cellIs" dxfId="405" priority="588" operator="lessThan">
      <formula>0</formula>
    </cfRule>
  </conditionalFormatting>
  <conditionalFormatting sqref="B421:N421">
    <cfRule type="cellIs" dxfId="404" priority="589" operator="lessThan">
      <formula>0</formula>
    </cfRule>
  </conditionalFormatting>
  <conditionalFormatting sqref="B421:N421">
    <cfRule type="cellIs" dxfId="403" priority="590" operator="lessThan">
      <formula>0</formula>
    </cfRule>
  </conditionalFormatting>
  <conditionalFormatting sqref="B421:N421">
    <cfRule type="cellIs" dxfId="402" priority="591" operator="lessThan">
      <formula>0</formula>
    </cfRule>
  </conditionalFormatting>
  <conditionalFormatting sqref="B421:N421">
    <cfRule type="cellIs" dxfId="401" priority="592" operator="lessThan">
      <formula>0</formula>
    </cfRule>
  </conditionalFormatting>
  <conditionalFormatting sqref="B421:N421">
    <cfRule type="cellIs" dxfId="400" priority="593" operator="lessThan">
      <formula>0</formula>
    </cfRule>
  </conditionalFormatting>
  <conditionalFormatting sqref="B421:N421">
    <cfRule type="cellIs" dxfId="399" priority="594" operator="lessThan">
      <formula>0</formula>
    </cfRule>
  </conditionalFormatting>
  <conditionalFormatting sqref="B421:N421">
    <cfRule type="cellIs" dxfId="398" priority="595" operator="lessThan">
      <formula>0</formula>
    </cfRule>
  </conditionalFormatting>
  <conditionalFormatting sqref="B421:N421">
    <cfRule type="cellIs" dxfId="397" priority="596" operator="lessThan">
      <formula>0</formula>
    </cfRule>
  </conditionalFormatting>
  <conditionalFormatting sqref="N424">
    <cfRule type="cellIs" dxfId="396" priority="597" operator="lessThan">
      <formula>0</formula>
    </cfRule>
  </conditionalFormatting>
  <conditionalFormatting sqref="C431:M431">
    <cfRule type="cellIs" dxfId="395" priority="598" operator="lessThan">
      <formula>0</formula>
    </cfRule>
  </conditionalFormatting>
  <conditionalFormatting sqref="C431:M431">
    <cfRule type="cellIs" dxfId="394" priority="599" operator="lessThan">
      <formula>0</formula>
    </cfRule>
  </conditionalFormatting>
  <conditionalFormatting sqref="H431">
    <cfRule type="cellIs" dxfId="393" priority="600" operator="lessThan">
      <formula>0</formula>
    </cfRule>
  </conditionalFormatting>
  <conditionalFormatting sqref="B431">
    <cfRule type="cellIs" dxfId="392" priority="601" operator="lessThan">
      <formula>0</formula>
    </cfRule>
  </conditionalFormatting>
  <conditionalFormatting sqref="B431">
    <cfRule type="cellIs" dxfId="391" priority="602" operator="lessThan">
      <formula>0</formula>
    </cfRule>
  </conditionalFormatting>
  <conditionalFormatting sqref="B427:N427">
    <cfRule type="cellIs" dxfId="390" priority="603" operator="lessThan">
      <formula>0</formula>
    </cfRule>
  </conditionalFormatting>
  <conditionalFormatting sqref="B427:N427">
    <cfRule type="cellIs" dxfId="389" priority="604" operator="lessThan">
      <formula>0</formula>
    </cfRule>
  </conditionalFormatting>
  <conditionalFormatting sqref="B427:N427">
    <cfRule type="cellIs" dxfId="388" priority="605" operator="lessThan">
      <formula>0</formula>
    </cfRule>
  </conditionalFormatting>
  <conditionalFormatting sqref="B427:N427">
    <cfRule type="cellIs" dxfId="387" priority="606" operator="lessThan">
      <formula>0</formula>
    </cfRule>
  </conditionalFormatting>
  <conditionalFormatting sqref="B427:N427">
    <cfRule type="cellIs" dxfId="386" priority="607" operator="lessThan">
      <formula>0</formula>
    </cfRule>
  </conditionalFormatting>
  <conditionalFormatting sqref="B427:N427">
    <cfRule type="cellIs" dxfId="385" priority="608" operator="lessThan">
      <formula>0</formula>
    </cfRule>
  </conditionalFormatting>
  <conditionalFormatting sqref="B427:N427">
    <cfRule type="cellIs" dxfId="384" priority="609" operator="lessThan">
      <formula>0</formula>
    </cfRule>
  </conditionalFormatting>
  <conditionalFormatting sqref="B427:N427">
    <cfRule type="cellIs" dxfId="383" priority="610" operator="lessThan">
      <formula>0</formula>
    </cfRule>
  </conditionalFormatting>
  <conditionalFormatting sqref="N430">
    <cfRule type="cellIs" dxfId="382" priority="611" operator="lessThan">
      <formula>0</formula>
    </cfRule>
  </conditionalFormatting>
  <conditionalFormatting sqref="N431">
    <cfRule type="cellIs" dxfId="381" priority="612" operator="lessThan">
      <formula>0</formula>
    </cfRule>
  </conditionalFormatting>
  <conditionalFormatting sqref="N431">
    <cfRule type="cellIs" dxfId="380" priority="613" operator="lessThan">
      <formula>0</formula>
    </cfRule>
  </conditionalFormatting>
  <conditionalFormatting sqref="C437:M437">
    <cfRule type="cellIs" dxfId="379" priority="614" operator="lessThan">
      <formula>0</formula>
    </cfRule>
  </conditionalFormatting>
  <conditionalFormatting sqref="C437:M437">
    <cfRule type="cellIs" dxfId="378" priority="615" operator="lessThan">
      <formula>0</formula>
    </cfRule>
  </conditionalFormatting>
  <conditionalFormatting sqref="H437">
    <cfRule type="cellIs" dxfId="377" priority="616" operator="lessThan">
      <formula>0</formula>
    </cfRule>
  </conditionalFormatting>
  <conditionalFormatting sqref="B437">
    <cfRule type="cellIs" dxfId="376" priority="617" operator="lessThan">
      <formula>0</formula>
    </cfRule>
  </conditionalFormatting>
  <conditionalFormatting sqref="B437">
    <cfRule type="cellIs" dxfId="375" priority="618" operator="lessThan">
      <formula>0</formula>
    </cfRule>
  </conditionalFormatting>
  <conditionalFormatting sqref="B433:N433">
    <cfRule type="cellIs" dxfId="374" priority="619" operator="lessThan">
      <formula>0</formula>
    </cfRule>
  </conditionalFormatting>
  <conditionalFormatting sqref="B433:N433">
    <cfRule type="cellIs" dxfId="373" priority="620" operator="lessThan">
      <formula>0</formula>
    </cfRule>
  </conditionalFormatting>
  <conditionalFormatting sqref="B433:N433">
    <cfRule type="cellIs" dxfId="372" priority="621" operator="lessThan">
      <formula>0</formula>
    </cfRule>
  </conditionalFormatting>
  <conditionalFormatting sqref="B433:N433">
    <cfRule type="cellIs" dxfId="371" priority="622" operator="lessThan">
      <formula>0</formula>
    </cfRule>
  </conditionalFormatting>
  <conditionalFormatting sqref="B433:N433">
    <cfRule type="cellIs" dxfId="370" priority="623" operator="lessThan">
      <formula>0</formula>
    </cfRule>
  </conditionalFormatting>
  <conditionalFormatting sqref="B433:N433">
    <cfRule type="cellIs" dxfId="369" priority="624" operator="lessThan">
      <formula>0</formula>
    </cfRule>
  </conditionalFormatting>
  <conditionalFormatting sqref="B433:N433">
    <cfRule type="cellIs" dxfId="368" priority="625" operator="lessThan">
      <formula>0</formula>
    </cfRule>
  </conditionalFormatting>
  <conditionalFormatting sqref="B433:N433">
    <cfRule type="cellIs" dxfId="367" priority="626" operator="lessThan">
      <formula>0</formula>
    </cfRule>
  </conditionalFormatting>
  <conditionalFormatting sqref="N436">
    <cfRule type="cellIs" dxfId="366" priority="627" operator="lessThan">
      <formula>0</formula>
    </cfRule>
  </conditionalFormatting>
  <conditionalFormatting sqref="N437">
    <cfRule type="cellIs" dxfId="365" priority="628" operator="lessThan">
      <formula>0</formula>
    </cfRule>
  </conditionalFormatting>
  <conditionalFormatting sqref="N437">
    <cfRule type="cellIs" dxfId="364" priority="629" operator="lessThan">
      <formula>0</formula>
    </cfRule>
  </conditionalFormatting>
  <conditionalFormatting sqref="C444:M444">
    <cfRule type="cellIs" dxfId="363" priority="630" operator="lessThan">
      <formula>0</formula>
    </cfRule>
  </conditionalFormatting>
  <conditionalFormatting sqref="C444:M444">
    <cfRule type="cellIs" dxfId="362" priority="631" operator="lessThan">
      <formula>0</formula>
    </cfRule>
  </conditionalFormatting>
  <conditionalFormatting sqref="H444">
    <cfRule type="cellIs" dxfId="361" priority="632" operator="lessThan">
      <formula>0</formula>
    </cfRule>
  </conditionalFormatting>
  <conditionalFormatting sqref="B444">
    <cfRule type="cellIs" dxfId="360" priority="633" operator="lessThan">
      <formula>0</formula>
    </cfRule>
  </conditionalFormatting>
  <conditionalFormatting sqref="B444">
    <cfRule type="cellIs" dxfId="359" priority="634" operator="lessThan">
      <formula>0</formula>
    </cfRule>
  </conditionalFormatting>
  <conditionalFormatting sqref="B440:N440">
    <cfRule type="cellIs" dxfId="358" priority="635" operator="lessThan">
      <formula>0</formula>
    </cfRule>
  </conditionalFormatting>
  <conditionalFormatting sqref="B440:N440">
    <cfRule type="cellIs" dxfId="357" priority="636" operator="lessThan">
      <formula>0</formula>
    </cfRule>
  </conditionalFormatting>
  <conditionalFormatting sqref="B440:N440">
    <cfRule type="cellIs" dxfId="356" priority="637" operator="lessThan">
      <formula>0</formula>
    </cfRule>
  </conditionalFormatting>
  <conditionalFormatting sqref="B440:N440">
    <cfRule type="cellIs" dxfId="355" priority="638" operator="lessThan">
      <formula>0</formula>
    </cfRule>
  </conditionalFormatting>
  <conditionalFormatting sqref="B440:N440">
    <cfRule type="cellIs" dxfId="354" priority="639" operator="lessThan">
      <formula>0</formula>
    </cfRule>
  </conditionalFormatting>
  <conditionalFormatting sqref="B440:N440">
    <cfRule type="cellIs" dxfId="353" priority="640" operator="lessThan">
      <formula>0</formula>
    </cfRule>
  </conditionalFormatting>
  <conditionalFormatting sqref="B440:N440">
    <cfRule type="cellIs" dxfId="352" priority="641" operator="lessThan">
      <formula>0</formula>
    </cfRule>
  </conditionalFormatting>
  <conditionalFormatting sqref="B440:N440">
    <cfRule type="cellIs" dxfId="351" priority="642" operator="lessThan">
      <formula>0</formula>
    </cfRule>
  </conditionalFormatting>
  <conditionalFormatting sqref="N443">
    <cfRule type="cellIs" dxfId="350" priority="643" operator="lessThan">
      <formula>0</formula>
    </cfRule>
  </conditionalFormatting>
  <conditionalFormatting sqref="N444">
    <cfRule type="cellIs" dxfId="349" priority="644" operator="lessThan">
      <formula>0</formula>
    </cfRule>
  </conditionalFormatting>
  <conditionalFormatting sqref="N444">
    <cfRule type="cellIs" dxfId="348" priority="645" operator="lessThan">
      <formula>0</formula>
    </cfRule>
  </conditionalFormatting>
  <conditionalFormatting sqref="C450:M450">
    <cfRule type="cellIs" dxfId="347" priority="646" operator="lessThan">
      <formula>0</formula>
    </cfRule>
  </conditionalFormatting>
  <conditionalFormatting sqref="C450:M450">
    <cfRule type="cellIs" dxfId="346" priority="647" operator="lessThan">
      <formula>0</formula>
    </cfRule>
  </conditionalFormatting>
  <conditionalFormatting sqref="H450">
    <cfRule type="cellIs" dxfId="345" priority="648" operator="lessThan">
      <formula>0</formula>
    </cfRule>
  </conditionalFormatting>
  <conditionalFormatting sqref="B450">
    <cfRule type="cellIs" dxfId="344" priority="649" operator="lessThan">
      <formula>0</formula>
    </cfRule>
  </conditionalFormatting>
  <conditionalFormatting sqref="B450">
    <cfRule type="cellIs" dxfId="343" priority="650" operator="lessThan">
      <formula>0</formula>
    </cfRule>
  </conditionalFormatting>
  <conditionalFormatting sqref="B446:N446">
    <cfRule type="cellIs" dxfId="342" priority="651" operator="lessThan">
      <formula>0</formula>
    </cfRule>
  </conditionalFormatting>
  <conditionalFormatting sqref="B446:N446">
    <cfRule type="cellIs" dxfId="341" priority="652" operator="lessThan">
      <formula>0</formula>
    </cfRule>
  </conditionalFormatting>
  <conditionalFormatting sqref="B446:N446">
    <cfRule type="cellIs" dxfId="340" priority="653" operator="lessThan">
      <formula>0</formula>
    </cfRule>
  </conditionalFormatting>
  <conditionalFormatting sqref="B446:N446">
    <cfRule type="cellIs" dxfId="339" priority="654" operator="lessThan">
      <formula>0</formula>
    </cfRule>
  </conditionalFormatting>
  <conditionalFormatting sqref="B446:N446">
    <cfRule type="cellIs" dxfId="338" priority="655" operator="lessThan">
      <formula>0</formula>
    </cfRule>
  </conditionalFormatting>
  <conditionalFormatting sqref="B446:N446">
    <cfRule type="cellIs" dxfId="337" priority="656" operator="lessThan">
      <formula>0</formula>
    </cfRule>
  </conditionalFormatting>
  <conditionalFormatting sqref="B446:N446">
    <cfRule type="cellIs" dxfId="336" priority="657" operator="lessThan">
      <formula>0</formula>
    </cfRule>
  </conditionalFormatting>
  <conditionalFormatting sqref="B446:N446">
    <cfRule type="cellIs" dxfId="335" priority="658" operator="lessThan">
      <formula>0</formula>
    </cfRule>
  </conditionalFormatting>
  <conditionalFormatting sqref="N449">
    <cfRule type="cellIs" dxfId="334" priority="659" operator="lessThan">
      <formula>0</formula>
    </cfRule>
  </conditionalFormatting>
  <conditionalFormatting sqref="N450">
    <cfRule type="cellIs" dxfId="333" priority="660" operator="lessThan">
      <formula>0</formula>
    </cfRule>
  </conditionalFormatting>
  <conditionalFormatting sqref="N450">
    <cfRule type="cellIs" dxfId="332" priority="661" operator="lessThan">
      <formula>0</formula>
    </cfRule>
  </conditionalFormatting>
  <conditionalFormatting sqref="C453:C456">
    <cfRule type="expression" dxfId="331" priority="662">
      <formula>C453/B453&gt;1</formula>
    </cfRule>
  </conditionalFormatting>
  <conditionalFormatting sqref="C453:C456">
    <cfRule type="expression" dxfId="330" priority="663">
      <formula>C453/B453&lt;1</formula>
    </cfRule>
  </conditionalFormatting>
  <conditionalFormatting sqref="D453:N456">
    <cfRule type="cellIs" dxfId="329" priority="664" operator="lessThan">
      <formula>0</formula>
    </cfRule>
  </conditionalFormatting>
  <conditionalFormatting sqref="D453:N456">
    <cfRule type="expression" dxfId="328" priority="665">
      <formula>D453/C453&gt;1</formula>
    </cfRule>
  </conditionalFormatting>
  <conditionalFormatting sqref="D453:N456">
    <cfRule type="expression" dxfId="327" priority="666">
      <formula>D453/C453&lt;1</formula>
    </cfRule>
  </conditionalFormatting>
  <conditionalFormatting sqref="B453:B456">
    <cfRule type="cellIs" dxfId="326" priority="667" operator="lessThan">
      <formula>0</formula>
    </cfRule>
  </conditionalFormatting>
  <conditionalFormatting sqref="B453:B456 B526:N526 B534:N534 B549:N549 B563:N563">
    <cfRule type="expression" dxfId="325" priority="668">
      <formula>B453/#REF!&gt;1</formula>
    </cfRule>
  </conditionalFormatting>
  <conditionalFormatting sqref="B453:B456 B526:N526 B534:N534 B549:N549 B563:N563">
    <cfRule type="expression" dxfId="324" priority="669">
      <formula>B453/#REF!&lt;1</formula>
    </cfRule>
  </conditionalFormatting>
  <conditionalFormatting sqref="B486">
    <cfRule type="cellIs" dxfId="323" priority="670" operator="lessThan">
      <formula>0</formula>
    </cfRule>
  </conditionalFormatting>
  <conditionalFormatting sqref="B486">
    <cfRule type="expression" dxfId="322" priority="671">
      <formula>B486/#REF!&gt;1</formula>
    </cfRule>
  </conditionalFormatting>
  <conditionalFormatting sqref="B486">
    <cfRule type="expression" dxfId="321" priority="672">
      <formula>B486/#REF!&lt;1</formula>
    </cfRule>
  </conditionalFormatting>
  <conditionalFormatting sqref="C486">
    <cfRule type="cellIs" dxfId="320" priority="673" operator="lessThan">
      <formula>0</formula>
    </cfRule>
  </conditionalFormatting>
  <conditionalFormatting sqref="C486">
    <cfRule type="expression" dxfId="319" priority="674">
      <formula>C486/B486&gt;1</formula>
    </cfRule>
  </conditionalFormatting>
  <conditionalFormatting sqref="C486">
    <cfRule type="expression" dxfId="318" priority="675">
      <formula>C486/B486&lt;1</formula>
    </cfRule>
  </conditionalFormatting>
  <conditionalFormatting sqref="D486">
    <cfRule type="cellIs" dxfId="317" priority="676" operator="lessThan">
      <formula>0</formula>
    </cfRule>
  </conditionalFormatting>
  <conditionalFormatting sqref="D486">
    <cfRule type="expression" dxfId="316" priority="677">
      <formula>D486/C486&gt;1</formula>
    </cfRule>
  </conditionalFormatting>
  <conditionalFormatting sqref="D486">
    <cfRule type="expression" dxfId="315" priority="678">
      <formula>D486/C486&lt;1</formula>
    </cfRule>
  </conditionalFormatting>
  <conditionalFormatting sqref="E486">
    <cfRule type="cellIs" dxfId="314" priority="679" operator="lessThan">
      <formula>0</formula>
    </cfRule>
  </conditionalFormatting>
  <conditionalFormatting sqref="E486">
    <cfRule type="expression" dxfId="313" priority="680">
      <formula>E486/D486&gt;1</formula>
    </cfRule>
  </conditionalFormatting>
  <conditionalFormatting sqref="E486">
    <cfRule type="expression" dxfId="312" priority="681">
      <formula>E486/D486&lt;1</formula>
    </cfRule>
  </conditionalFormatting>
  <conditionalFormatting sqref="F486">
    <cfRule type="cellIs" dxfId="311" priority="682" operator="lessThan">
      <formula>0</formula>
    </cfRule>
  </conditionalFormatting>
  <conditionalFormatting sqref="F486">
    <cfRule type="expression" dxfId="310" priority="683">
      <formula>F486/E486&gt;1</formula>
    </cfRule>
  </conditionalFormatting>
  <conditionalFormatting sqref="F486">
    <cfRule type="expression" dxfId="309" priority="684">
      <formula>F486/E486&lt;1</formula>
    </cfRule>
  </conditionalFormatting>
  <conditionalFormatting sqref="G486">
    <cfRule type="cellIs" dxfId="308" priority="685" operator="lessThan">
      <formula>0</formula>
    </cfRule>
  </conditionalFormatting>
  <conditionalFormatting sqref="G486">
    <cfRule type="expression" dxfId="307" priority="686">
      <formula>G486/F486&gt;1</formula>
    </cfRule>
  </conditionalFormatting>
  <conditionalFormatting sqref="G486">
    <cfRule type="expression" dxfId="306" priority="687">
      <formula>G486/F486&lt;1</formula>
    </cfRule>
  </conditionalFormatting>
  <conditionalFormatting sqref="H486">
    <cfRule type="cellIs" dxfId="305" priority="688" operator="lessThan">
      <formula>0</formula>
    </cfRule>
  </conditionalFormatting>
  <conditionalFormatting sqref="H486">
    <cfRule type="expression" dxfId="304" priority="689">
      <formula>H486/G486&gt;1</formula>
    </cfRule>
  </conditionalFormatting>
  <conditionalFormatting sqref="H486">
    <cfRule type="expression" dxfId="303" priority="690">
      <formula>H486/G486&lt;1</formula>
    </cfRule>
  </conditionalFormatting>
  <conditionalFormatting sqref="I486:N486">
    <cfRule type="cellIs" dxfId="302" priority="691" operator="lessThan">
      <formula>0</formula>
    </cfRule>
  </conditionalFormatting>
  <conditionalFormatting sqref="I486:N486">
    <cfRule type="expression" dxfId="301" priority="692">
      <formula>I486/H486&gt;1</formula>
    </cfRule>
  </conditionalFormatting>
  <conditionalFormatting sqref="I486:N486">
    <cfRule type="expression" dxfId="300" priority="693">
      <formula>I486/H486&lt;1</formula>
    </cfRule>
  </conditionalFormatting>
  <conditionalFormatting sqref="B526">
    <cfRule type="cellIs" dxfId="299" priority="694" operator="lessThan">
      <formula>0</formula>
    </cfRule>
  </conditionalFormatting>
  <conditionalFormatting sqref="B526">
    <cfRule type="expression" dxfId="298" priority="695">
      <formula>B526/#REF!&gt;1</formula>
    </cfRule>
  </conditionalFormatting>
  <conditionalFormatting sqref="B526">
    <cfRule type="expression" dxfId="297" priority="696">
      <formula>B526/#REF!&lt;1</formula>
    </cfRule>
  </conditionalFormatting>
  <conditionalFormatting sqref="C526">
    <cfRule type="cellIs" dxfId="296" priority="697" operator="lessThan">
      <formula>0</formula>
    </cfRule>
  </conditionalFormatting>
  <conditionalFormatting sqref="C526">
    <cfRule type="expression" dxfId="295" priority="698">
      <formula>C526/B526&gt;1</formula>
    </cfRule>
  </conditionalFormatting>
  <conditionalFormatting sqref="C526">
    <cfRule type="expression" dxfId="294" priority="699">
      <formula>C526/B526&lt;1</formula>
    </cfRule>
  </conditionalFormatting>
  <conditionalFormatting sqref="D526">
    <cfRule type="cellIs" dxfId="293" priority="700" operator="lessThan">
      <formula>0</formula>
    </cfRule>
  </conditionalFormatting>
  <conditionalFormatting sqref="D526">
    <cfRule type="expression" dxfId="292" priority="701">
      <formula>D526/C526&gt;1</formula>
    </cfRule>
  </conditionalFormatting>
  <conditionalFormatting sqref="D526">
    <cfRule type="expression" dxfId="291" priority="702">
      <formula>D526/C526&lt;1</formula>
    </cfRule>
  </conditionalFormatting>
  <conditionalFormatting sqref="E526">
    <cfRule type="cellIs" dxfId="290" priority="703" operator="lessThan">
      <formula>0</formula>
    </cfRule>
  </conditionalFormatting>
  <conditionalFormatting sqref="E526">
    <cfRule type="expression" dxfId="289" priority="704">
      <formula>E526/D526&gt;1</formula>
    </cfRule>
  </conditionalFormatting>
  <conditionalFormatting sqref="E526">
    <cfRule type="expression" dxfId="288" priority="705">
      <formula>E526/D526&lt;1</formula>
    </cfRule>
  </conditionalFormatting>
  <conditionalFormatting sqref="F526">
    <cfRule type="cellIs" dxfId="287" priority="706" operator="lessThan">
      <formula>0</formula>
    </cfRule>
  </conditionalFormatting>
  <conditionalFormatting sqref="F526">
    <cfRule type="expression" dxfId="286" priority="707">
      <formula>F526/E526&gt;1</formula>
    </cfRule>
  </conditionalFormatting>
  <conditionalFormatting sqref="F526">
    <cfRule type="expression" dxfId="285" priority="708">
      <formula>F526/E526&lt;1</formula>
    </cfRule>
  </conditionalFormatting>
  <conditionalFormatting sqref="G526">
    <cfRule type="cellIs" dxfId="284" priority="709" operator="lessThan">
      <formula>0</formula>
    </cfRule>
  </conditionalFormatting>
  <conditionalFormatting sqref="G526">
    <cfRule type="expression" dxfId="283" priority="710">
      <formula>G526/F526&gt;1</formula>
    </cfRule>
  </conditionalFormatting>
  <conditionalFormatting sqref="G526">
    <cfRule type="expression" dxfId="282" priority="711">
      <formula>G526/F526&lt;1</formula>
    </cfRule>
  </conditionalFormatting>
  <conditionalFormatting sqref="H526">
    <cfRule type="cellIs" dxfId="281" priority="712" operator="lessThan">
      <formula>0</formula>
    </cfRule>
  </conditionalFormatting>
  <conditionalFormatting sqref="H526">
    <cfRule type="expression" dxfId="280" priority="713">
      <formula>H526/G526&gt;1</formula>
    </cfRule>
  </conditionalFormatting>
  <conditionalFormatting sqref="H526">
    <cfRule type="expression" dxfId="279" priority="714">
      <formula>H526/G526&lt;1</formula>
    </cfRule>
  </conditionalFormatting>
  <conditionalFormatting sqref="B534">
    <cfRule type="cellIs" dxfId="278" priority="715" operator="lessThan">
      <formula>0</formula>
    </cfRule>
  </conditionalFormatting>
  <conditionalFormatting sqref="B534">
    <cfRule type="expression" dxfId="277" priority="716">
      <formula>B534/#REF!&gt;1</formula>
    </cfRule>
  </conditionalFormatting>
  <conditionalFormatting sqref="B534">
    <cfRule type="expression" dxfId="276" priority="717">
      <formula>B534/#REF!&lt;1</formula>
    </cfRule>
  </conditionalFormatting>
  <conditionalFormatting sqref="C534">
    <cfRule type="cellIs" dxfId="275" priority="718" operator="lessThan">
      <formula>0</formula>
    </cfRule>
  </conditionalFormatting>
  <conditionalFormatting sqref="C534">
    <cfRule type="expression" dxfId="274" priority="719">
      <formula>C534/B534&gt;1</formula>
    </cfRule>
  </conditionalFormatting>
  <conditionalFormatting sqref="C534">
    <cfRule type="expression" dxfId="273" priority="720">
      <formula>C534/B534&lt;1</formula>
    </cfRule>
  </conditionalFormatting>
  <conditionalFormatting sqref="D534">
    <cfRule type="cellIs" dxfId="272" priority="721" operator="lessThan">
      <formula>0</formula>
    </cfRule>
  </conditionalFormatting>
  <conditionalFormatting sqref="D534">
    <cfRule type="expression" dxfId="271" priority="722">
      <formula>D534/C534&gt;1</formula>
    </cfRule>
  </conditionalFormatting>
  <conditionalFormatting sqref="D534">
    <cfRule type="expression" dxfId="270" priority="723">
      <formula>D534/C534&lt;1</formula>
    </cfRule>
  </conditionalFormatting>
  <conditionalFormatting sqref="E534">
    <cfRule type="cellIs" dxfId="269" priority="724" operator="lessThan">
      <formula>0</formula>
    </cfRule>
  </conditionalFormatting>
  <conditionalFormatting sqref="E534">
    <cfRule type="expression" dxfId="268" priority="725">
      <formula>E534/D534&gt;1</formula>
    </cfRule>
  </conditionalFormatting>
  <conditionalFormatting sqref="E534">
    <cfRule type="expression" dxfId="267" priority="726">
      <formula>E534/D534&lt;1</formula>
    </cfRule>
  </conditionalFormatting>
  <conditionalFormatting sqref="F534">
    <cfRule type="cellIs" dxfId="266" priority="727" operator="lessThan">
      <formula>0</formula>
    </cfRule>
  </conditionalFormatting>
  <conditionalFormatting sqref="F534">
    <cfRule type="expression" dxfId="265" priority="728">
      <formula>F534/E534&gt;1</formula>
    </cfRule>
  </conditionalFormatting>
  <conditionalFormatting sqref="F534">
    <cfRule type="expression" dxfId="264" priority="729">
      <formula>F534/E534&lt;1</formula>
    </cfRule>
  </conditionalFormatting>
  <conditionalFormatting sqref="G534">
    <cfRule type="cellIs" dxfId="263" priority="730" operator="lessThan">
      <formula>0</formula>
    </cfRule>
  </conditionalFormatting>
  <conditionalFormatting sqref="G534">
    <cfRule type="expression" dxfId="262" priority="731">
      <formula>G534/F534&gt;1</formula>
    </cfRule>
  </conditionalFormatting>
  <conditionalFormatting sqref="G534">
    <cfRule type="expression" dxfId="261" priority="732">
      <formula>G534/F534&lt;1</formula>
    </cfRule>
  </conditionalFormatting>
  <conditionalFormatting sqref="H534">
    <cfRule type="cellIs" dxfId="260" priority="733" operator="lessThan">
      <formula>0</formula>
    </cfRule>
  </conditionalFormatting>
  <conditionalFormatting sqref="H534">
    <cfRule type="expression" dxfId="259" priority="734">
      <formula>H534/G534&gt;1</formula>
    </cfRule>
  </conditionalFormatting>
  <conditionalFormatting sqref="H534">
    <cfRule type="expression" dxfId="258" priority="735">
      <formula>H534/G534&lt;1</formula>
    </cfRule>
  </conditionalFormatting>
  <conditionalFormatting sqref="B563">
    <cfRule type="cellIs" dxfId="257" priority="736" operator="lessThan">
      <formula>0</formula>
    </cfRule>
  </conditionalFormatting>
  <conditionalFormatting sqref="B563">
    <cfRule type="expression" dxfId="256" priority="737">
      <formula>B563/#REF!&gt;1</formula>
    </cfRule>
  </conditionalFormatting>
  <conditionalFormatting sqref="B563">
    <cfRule type="expression" dxfId="255" priority="738">
      <formula>B563/#REF!&lt;1</formula>
    </cfRule>
  </conditionalFormatting>
  <conditionalFormatting sqref="C563">
    <cfRule type="cellIs" dxfId="254" priority="739" operator="lessThan">
      <formula>0</formula>
    </cfRule>
  </conditionalFormatting>
  <conditionalFormatting sqref="C563">
    <cfRule type="expression" dxfId="253" priority="740">
      <formula>C563/B563&gt;1</formula>
    </cfRule>
  </conditionalFormatting>
  <conditionalFormatting sqref="C563">
    <cfRule type="expression" dxfId="252" priority="741">
      <formula>C563/B563&lt;1</formula>
    </cfRule>
  </conditionalFormatting>
  <conditionalFormatting sqref="D563">
    <cfRule type="cellIs" dxfId="251" priority="742" operator="lessThan">
      <formula>0</formula>
    </cfRule>
  </conditionalFormatting>
  <conditionalFormatting sqref="D563">
    <cfRule type="expression" dxfId="250" priority="743">
      <formula>D563/C563&gt;1</formula>
    </cfRule>
  </conditionalFormatting>
  <conditionalFormatting sqref="D563">
    <cfRule type="expression" dxfId="249" priority="744">
      <formula>D563/C563&lt;1</formula>
    </cfRule>
  </conditionalFormatting>
  <conditionalFormatting sqref="E563">
    <cfRule type="cellIs" dxfId="248" priority="745" operator="lessThan">
      <formula>0</formula>
    </cfRule>
  </conditionalFormatting>
  <conditionalFormatting sqref="E563">
    <cfRule type="expression" dxfId="247" priority="746">
      <formula>E563/D563&gt;1</formula>
    </cfRule>
  </conditionalFormatting>
  <conditionalFormatting sqref="E563">
    <cfRule type="expression" dxfId="246" priority="747">
      <formula>E563/D563&lt;1</formula>
    </cfRule>
  </conditionalFormatting>
  <conditionalFormatting sqref="F563">
    <cfRule type="cellIs" dxfId="245" priority="748" operator="lessThan">
      <formula>0</formula>
    </cfRule>
  </conditionalFormatting>
  <conditionalFormatting sqref="F563">
    <cfRule type="expression" dxfId="244" priority="749">
      <formula>F563/E563&gt;1</formula>
    </cfRule>
  </conditionalFormatting>
  <conditionalFormatting sqref="F563">
    <cfRule type="expression" dxfId="243" priority="750">
      <formula>F563/E563&lt;1</formula>
    </cfRule>
  </conditionalFormatting>
  <conditionalFormatting sqref="G563">
    <cfRule type="cellIs" dxfId="242" priority="751" operator="lessThan">
      <formula>0</formula>
    </cfRule>
  </conditionalFormatting>
  <conditionalFormatting sqref="G563">
    <cfRule type="expression" dxfId="241" priority="752">
      <formula>G563/F563&gt;1</formula>
    </cfRule>
  </conditionalFormatting>
  <conditionalFormatting sqref="G563">
    <cfRule type="expression" dxfId="240" priority="753">
      <formula>G563/F563&lt;1</formula>
    </cfRule>
  </conditionalFormatting>
  <conditionalFormatting sqref="H563">
    <cfRule type="cellIs" dxfId="239" priority="754" operator="lessThan">
      <formula>0</formula>
    </cfRule>
  </conditionalFormatting>
  <conditionalFormatting sqref="H563">
    <cfRule type="expression" dxfId="238" priority="755">
      <formula>H563/G563&gt;1</formula>
    </cfRule>
  </conditionalFormatting>
  <conditionalFormatting sqref="H563">
    <cfRule type="expression" dxfId="237" priority="756">
      <formula>H563/G563&lt;1</formula>
    </cfRule>
  </conditionalFormatting>
  <conditionalFormatting sqref="N570">
    <cfRule type="cellIs" dxfId="236" priority="757" operator="lessThan">
      <formula>0</formula>
    </cfRule>
  </conditionalFormatting>
  <conditionalFormatting sqref="N578">
    <cfRule type="cellIs" dxfId="235" priority="758" operator="lessThan">
      <formula>0</formula>
    </cfRule>
  </conditionalFormatting>
  <conditionalFormatting sqref="N578">
    <cfRule type="cellIs" dxfId="234" priority="759" operator="lessThan">
      <formula>0</formula>
    </cfRule>
  </conditionalFormatting>
  <conditionalFormatting sqref="N579">
    <cfRule type="cellIs" dxfId="233" priority="760" operator="lessThan">
      <formula>0</formula>
    </cfRule>
  </conditionalFormatting>
  <conditionalFormatting sqref="N579">
    <cfRule type="cellIs" dxfId="232" priority="761" operator="lessThan">
      <formula>0</formula>
    </cfRule>
  </conditionalFormatting>
  <conditionalFormatting sqref="N584">
    <cfRule type="cellIs" dxfId="231" priority="762" operator="lessThan">
      <formula>0</formula>
    </cfRule>
  </conditionalFormatting>
  <conditionalFormatting sqref="N584">
    <cfRule type="cellIs" dxfId="230" priority="763" operator="lessThan">
      <formula>0</formula>
    </cfRule>
  </conditionalFormatting>
  <conditionalFormatting sqref="O355">
    <cfRule type="cellIs" dxfId="229" priority="764" operator="lessThan">
      <formula>0</formula>
    </cfRule>
  </conditionalFormatting>
  <conditionalFormatting sqref="O356:O357">
    <cfRule type="cellIs" dxfId="228" priority="765" operator="lessThan">
      <formula>0</formula>
    </cfRule>
  </conditionalFormatting>
  <conditionalFormatting sqref="O453:O456">
    <cfRule type="cellIs" dxfId="227" priority="766" operator="lessThan">
      <formula>0</formula>
    </cfRule>
  </conditionalFormatting>
  <conditionalFormatting sqref="O353">
    <cfRule type="cellIs" dxfId="226" priority="767" operator="lessThan">
      <formula>0</formula>
    </cfRule>
  </conditionalFormatting>
  <conditionalFormatting sqref="O358:O359">
    <cfRule type="cellIs" dxfId="225" priority="768" operator="lessThan">
      <formula>0</formula>
    </cfRule>
  </conditionalFormatting>
  <conditionalFormatting sqref="O361:O365">
    <cfRule type="cellIs" dxfId="224" priority="769" operator="lessThan">
      <formula>0</formula>
    </cfRule>
  </conditionalFormatting>
  <conditionalFormatting sqref="O370:O371">
    <cfRule type="cellIs" dxfId="223" priority="770" operator="lessThan">
      <formula>0</formula>
    </cfRule>
  </conditionalFormatting>
  <conditionalFormatting sqref="O376:O377">
    <cfRule type="cellIs" dxfId="222" priority="771" operator="lessThan">
      <formula>0</formula>
    </cfRule>
  </conditionalFormatting>
  <conditionalFormatting sqref="O382:O383">
    <cfRule type="cellIs" dxfId="221" priority="772" operator="lessThan">
      <formula>0</formula>
    </cfRule>
  </conditionalFormatting>
  <conditionalFormatting sqref="O388:O389">
    <cfRule type="cellIs" dxfId="220" priority="773" operator="lessThan">
      <formula>0</formula>
    </cfRule>
  </conditionalFormatting>
  <conditionalFormatting sqref="O394">
    <cfRule type="cellIs" dxfId="219" priority="774" operator="lessThan">
      <formula>0</formula>
    </cfRule>
  </conditionalFormatting>
  <conditionalFormatting sqref="O400:O401">
    <cfRule type="cellIs" dxfId="218" priority="775" operator="lessThan">
      <formula>0</formula>
    </cfRule>
  </conditionalFormatting>
  <conditionalFormatting sqref="O406:O407">
    <cfRule type="cellIs" dxfId="217" priority="776" operator="lessThan">
      <formula>0</formula>
    </cfRule>
  </conditionalFormatting>
  <conditionalFormatting sqref="O412:O413">
    <cfRule type="cellIs" dxfId="216" priority="777" operator="lessThan">
      <formula>0</formula>
    </cfRule>
  </conditionalFormatting>
  <conditionalFormatting sqref="O418:O419">
    <cfRule type="cellIs" dxfId="215" priority="778" operator="lessThan">
      <formula>0</formula>
    </cfRule>
  </conditionalFormatting>
  <conditionalFormatting sqref="O424:O425">
    <cfRule type="cellIs" dxfId="214" priority="779" operator="lessThan">
      <formula>0</formula>
    </cfRule>
  </conditionalFormatting>
  <conditionalFormatting sqref="O430:O431">
    <cfRule type="cellIs" dxfId="213" priority="780" operator="lessThan">
      <formula>0</formula>
    </cfRule>
  </conditionalFormatting>
  <conditionalFormatting sqref="O436:O437">
    <cfRule type="cellIs" dxfId="212" priority="781" operator="lessThan">
      <formula>0</formula>
    </cfRule>
  </conditionalFormatting>
  <conditionalFormatting sqref="O443:O444">
    <cfRule type="cellIs" dxfId="211" priority="782" operator="lessThan">
      <formula>0</formula>
    </cfRule>
  </conditionalFormatting>
  <conditionalFormatting sqref="O449:O450">
    <cfRule type="cellIs" dxfId="210" priority="783" operator="lessThan">
      <formula>0</formula>
    </cfRule>
  </conditionalFormatting>
  <conditionalFormatting sqref="O457">
    <cfRule type="cellIs" dxfId="209" priority="784" operator="lessThan">
      <formula>0</formula>
    </cfRule>
  </conditionalFormatting>
  <conditionalFormatting sqref="O464">
    <cfRule type="cellIs" dxfId="208" priority="785" operator="lessThan">
      <formula>0</formula>
    </cfRule>
  </conditionalFormatting>
  <conditionalFormatting sqref="O477:O478">
    <cfRule type="cellIs" dxfId="207" priority="786" operator="lessThan">
      <formula>0</formula>
    </cfRule>
  </conditionalFormatting>
  <conditionalFormatting sqref="O485:O486">
    <cfRule type="cellIs" dxfId="206" priority="787" operator="lessThan">
      <formula>0</formula>
    </cfRule>
  </conditionalFormatting>
  <conditionalFormatting sqref="O494:O495">
    <cfRule type="cellIs" dxfId="205" priority="788" operator="lessThan">
      <formula>0</formula>
    </cfRule>
  </conditionalFormatting>
  <conditionalFormatting sqref="O502:O503">
    <cfRule type="cellIs" dxfId="204" priority="789" operator="lessThan">
      <formula>0</formula>
    </cfRule>
  </conditionalFormatting>
  <conditionalFormatting sqref="O518:O519">
    <cfRule type="cellIs" dxfId="203" priority="790" operator="lessThan">
      <formula>0</formula>
    </cfRule>
  </conditionalFormatting>
  <conditionalFormatting sqref="O510:O511">
    <cfRule type="cellIs" dxfId="202" priority="791" operator="lessThan">
      <formula>0</formula>
    </cfRule>
  </conditionalFormatting>
  <conditionalFormatting sqref="O525:O526">
    <cfRule type="cellIs" dxfId="201" priority="792" operator="lessThan">
      <formula>0</formula>
    </cfRule>
  </conditionalFormatting>
  <conditionalFormatting sqref="O533:O534">
    <cfRule type="cellIs" dxfId="200" priority="793" operator="lessThan">
      <formula>0</formula>
    </cfRule>
  </conditionalFormatting>
  <conditionalFormatting sqref="O541:O542">
    <cfRule type="cellIs" dxfId="199" priority="794" operator="lessThan">
      <formula>0</formula>
    </cfRule>
  </conditionalFormatting>
  <conditionalFormatting sqref="O548:O549">
    <cfRule type="cellIs" dxfId="198" priority="795" operator="lessThan">
      <formula>0</formula>
    </cfRule>
  </conditionalFormatting>
  <conditionalFormatting sqref="O555:O556">
    <cfRule type="cellIs" dxfId="197" priority="796" operator="lessThan">
      <formula>0</formula>
    </cfRule>
  </conditionalFormatting>
  <conditionalFormatting sqref="O562:O563">
    <cfRule type="cellIs" dxfId="196" priority="797" operator="lessThan">
      <formula>0</formula>
    </cfRule>
  </conditionalFormatting>
  <conditionalFormatting sqref="O570:O571">
    <cfRule type="cellIs" dxfId="195" priority="798" operator="lessThan">
      <formula>0</formula>
    </cfRule>
  </conditionalFormatting>
  <conditionalFormatting sqref="O587">
    <cfRule type="cellIs" dxfId="194" priority="799" operator="lessThan">
      <formula>0</formula>
    </cfRule>
  </conditionalFormatting>
  <conditionalFormatting sqref="O592">
    <cfRule type="cellIs" dxfId="193" priority="800" operator="lessThan">
      <formula>0</formula>
    </cfRule>
  </conditionalFormatting>
  <conditionalFormatting sqref="O608">
    <cfRule type="cellIs" dxfId="192" priority="801" operator="lessThan">
      <formula>0</formula>
    </cfRule>
  </conditionalFormatting>
  <conditionalFormatting sqref="O626:O628">
    <cfRule type="cellIs" dxfId="191" priority="802" operator="lessThan">
      <formula>0</formula>
    </cfRule>
  </conditionalFormatting>
  <conditionalFormatting sqref="I701:P701 O699:P700 O702:P702">
    <cfRule type="cellIs" dxfId="190" priority="803" operator="lessThan">
      <formula>0</formula>
    </cfRule>
  </conditionalFormatting>
  <conditionalFormatting sqref="O630:O631">
    <cfRule type="cellIs" dxfId="189" priority="804" operator="lessThan">
      <formula>0</formula>
    </cfRule>
  </conditionalFormatting>
  <conditionalFormatting sqref="O634">
    <cfRule type="cellIs" dxfId="188" priority="805" operator="lessThan">
      <formula>0</formula>
    </cfRule>
  </conditionalFormatting>
  <conditionalFormatting sqref="O635">
    <cfRule type="cellIs" dxfId="187" priority="806" operator="lessThan">
      <formula>0</formula>
    </cfRule>
  </conditionalFormatting>
  <conditionalFormatting sqref="O637">
    <cfRule type="cellIs" dxfId="186" priority="807" operator="lessThan">
      <formula>0</formula>
    </cfRule>
  </conditionalFormatting>
  <conditionalFormatting sqref="O638">
    <cfRule type="cellIs" dxfId="185" priority="808" operator="lessThan">
      <formula>0</formula>
    </cfRule>
  </conditionalFormatting>
  <conditionalFormatting sqref="D640:N640 D637:N637 D634:N635 D626:N628">
    <cfRule type="expression" dxfId="184" priority="809">
      <formula>D626/C626&gt;1</formula>
    </cfRule>
  </conditionalFormatting>
  <conditionalFormatting sqref="D640:N640 D637:N637 D634:N635 D626:N628">
    <cfRule type="expression" dxfId="183" priority="810">
      <formula>D626/C626&lt;1</formula>
    </cfRule>
  </conditionalFormatting>
  <conditionalFormatting sqref="C481:C484">
    <cfRule type="cellIs" dxfId="182" priority="811" operator="lessThan">
      <formula>0</formula>
    </cfRule>
  </conditionalFormatting>
  <conditionalFormatting sqref="C481:C484">
    <cfRule type="expression" dxfId="181" priority="812">
      <formula>C481/B481&gt;1</formula>
    </cfRule>
  </conditionalFormatting>
  <conditionalFormatting sqref="C481:C484">
    <cfRule type="expression" dxfId="180" priority="813">
      <formula>C481/B481&lt;1</formula>
    </cfRule>
  </conditionalFormatting>
  <conditionalFormatting sqref="D481:N484">
    <cfRule type="cellIs" dxfId="179" priority="814" operator="lessThan">
      <formula>0</formula>
    </cfRule>
  </conditionalFormatting>
  <conditionalFormatting sqref="D481:N484">
    <cfRule type="expression" dxfId="178" priority="815">
      <formula>D481/C481&gt;1</formula>
    </cfRule>
  </conditionalFormatting>
  <conditionalFormatting sqref="D481:N484">
    <cfRule type="expression" dxfId="177" priority="816">
      <formula>D481/C481&lt;1</formula>
    </cfRule>
  </conditionalFormatting>
  <conditionalFormatting sqref="B481:B484">
    <cfRule type="cellIs" dxfId="176" priority="817" operator="lessThan">
      <formula>0</formula>
    </cfRule>
  </conditionalFormatting>
  <conditionalFormatting sqref="B481:B484">
    <cfRule type="expression" dxfId="175" priority="818">
      <formula>B481/#REF!&gt;1</formula>
    </cfRule>
  </conditionalFormatting>
  <conditionalFormatting sqref="B481:B484">
    <cfRule type="expression" dxfId="174" priority="819">
      <formula>B481/#REF!&lt;1</formula>
    </cfRule>
  </conditionalFormatting>
  <conditionalFormatting sqref="J562:N562 J548:N548 J533:N533 J525:N525">
    <cfRule type="cellIs" dxfId="173" priority="820" operator="lessThan">
      <formula>0</formula>
    </cfRule>
  </conditionalFormatting>
  <conditionalFormatting sqref="C562:I562 C558:C561 C548:I548 C544:C547 C533:I533 C529:C532 C525:I525 C521:C524">
    <cfRule type="cellIs" dxfId="172" priority="821" operator="lessThan">
      <formula>0</formula>
    </cfRule>
  </conditionalFormatting>
  <conditionalFormatting sqref="C562:M562 C548:M548 C533:M533 C525:M525">
    <cfRule type="cellIs" dxfId="171" priority="822" operator="lessThan">
      <formula>0</formula>
    </cfRule>
  </conditionalFormatting>
  <conditionalFormatting sqref="C558:C561 C544:C547 C529:C532 C521:C524">
    <cfRule type="expression" dxfId="170" priority="823">
      <formula>C521/B521&gt;1</formula>
    </cfRule>
  </conditionalFormatting>
  <conditionalFormatting sqref="C558:C561 C544:C547 C529:C532 C521:C524">
    <cfRule type="expression" dxfId="169" priority="824">
      <formula>C521/B521&lt;1</formula>
    </cfRule>
  </conditionalFormatting>
  <conditionalFormatting sqref="D558:N561 D544:N547 D529:N532 D521:N524">
    <cfRule type="cellIs" dxfId="168" priority="825" operator="lessThan">
      <formula>0</formula>
    </cfRule>
  </conditionalFormatting>
  <conditionalFormatting sqref="D558:N561 D544:N547 D529:N532 D521:N524">
    <cfRule type="expression" dxfId="167" priority="826">
      <formula>D521/C521&gt;1</formula>
    </cfRule>
  </conditionalFormatting>
  <conditionalFormatting sqref="D558:N561 D544:N547 D529:N532 D521:N524">
    <cfRule type="expression" dxfId="166" priority="827">
      <formula>D521/C521&lt;1</formula>
    </cfRule>
  </conditionalFormatting>
  <conditionalFormatting sqref="C562:N562 C548:N548 C533:N533 C525:N525">
    <cfRule type="cellIs" dxfId="165" priority="828" operator="lessThan">
      <formula>0</formula>
    </cfRule>
  </conditionalFormatting>
  <conditionalFormatting sqref="C562:N562 C548:N548 C533:N533 C525:N525">
    <cfRule type="expression" dxfId="164" priority="829">
      <formula>C525/B525&gt;1</formula>
    </cfRule>
  </conditionalFormatting>
  <conditionalFormatting sqref="C562:N562 C548:N548 C533:N533 C525:N525">
    <cfRule type="expression" dxfId="163" priority="830">
      <formula>C525/B525&lt;1</formula>
    </cfRule>
  </conditionalFormatting>
  <conditionalFormatting sqref="B640 B637 B634:B635 B630:B631 B626:B628">
    <cfRule type="cellIs" dxfId="162" priority="831" operator="lessThan">
      <formula>0</formula>
    </cfRule>
  </conditionalFormatting>
  <conditionalFormatting sqref="C640 C637 C634:C635 C626:C628">
    <cfRule type="cellIs" dxfId="161" priority="832" operator="lessThan">
      <formula>0</formula>
    </cfRule>
  </conditionalFormatting>
  <conditionalFormatting sqref="C640 C637 C634:C635 C626:C628">
    <cfRule type="expression" dxfId="160" priority="833">
      <formula>C626/B626&gt;1</formula>
    </cfRule>
  </conditionalFormatting>
  <conditionalFormatting sqref="C640 C637 C634:C635 C626:C628">
    <cfRule type="expression" dxfId="159" priority="834">
      <formula>C626/B626&lt;1</formula>
    </cfRule>
  </conditionalFormatting>
  <conditionalFormatting sqref="D640:N640 D637:N637 D634:N635 D626:N628">
    <cfRule type="cellIs" dxfId="158" priority="835" operator="lessThan">
      <formula>0</formula>
    </cfRule>
  </conditionalFormatting>
  <conditionalFormatting sqref="B478:N478 B511 B542 B571">
    <cfRule type="expression" dxfId="157" priority="836">
      <formula>B478/#REF!&gt;1</formula>
    </cfRule>
  </conditionalFormatting>
  <conditionalFormatting sqref="B478:N478 B511 B542 B571">
    <cfRule type="expression" dxfId="156" priority="837">
      <formula>B478/#REF!&lt;1</formula>
    </cfRule>
  </conditionalFormatting>
  <conditionalFormatting sqref="C457">
    <cfRule type="cellIs" dxfId="155" priority="838" operator="lessThan">
      <formula>0</formula>
    </cfRule>
  </conditionalFormatting>
  <conditionalFormatting sqref="C457">
    <cfRule type="expression" dxfId="154" priority="839">
      <formula>C457/B457&gt;1</formula>
    </cfRule>
  </conditionalFormatting>
  <conditionalFormatting sqref="C457">
    <cfRule type="expression" dxfId="153" priority="840">
      <formula>C457/B457&lt;1</formula>
    </cfRule>
  </conditionalFormatting>
  <conditionalFormatting sqref="D457:N457">
    <cfRule type="cellIs" dxfId="152" priority="841" operator="lessThan">
      <formula>0</formula>
    </cfRule>
  </conditionalFormatting>
  <conditionalFormatting sqref="D457:N457">
    <cfRule type="expression" dxfId="151" priority="842">
      <formula>D457/C457&gt;1</formula>
    </cfRule>
  </conditionalFormatting>
  <conditionalFormatting sqref="D457:N457">
    <cfRule type="expression" dxfId="150" priority="843">
      <formula>D457/C457&lt;1</formula>
    </cfRule>
  </conditionalFormatting>
  <conditionalFormatting sqref="B457">
    <cfRule type="cellIs" dxfId="149" priority="844" operator="lessThan">
      <formula>0</formula>
    </cfRule>
  </conditionalFormatting>
  <conditionalFormatting sqref="B457">
    <cfRule type="expression" dxfId="148" priority="845">
      <formula>B457/#REF!&gt;1</formula>
    </cfRule>
  </conditionalFormatting>
  <conditionalFormatting sqref="B457">
    <cfRule type="expression" dxfId="147" priority="846">
      <formula>B457/#REF!&lt;1</formula>
    </cfRule>
  </conditionalFormatting>
  <conditionalFormatting sqref="C485">
    <cfRule type="cellIs" dxfId="146" priority="847" operator="lessThan">
      <formula>0</formula>
    </cfRule>
  </conditionalFormatting>
  <conditionalFormatting sqref="D485:N485">
    <cfRule type="cellIs" dxfId="145" priority="848" operator="lessThan">
      <formula>0</formula>
    </cfRule>
  </conditionalFormatting>
  <conditionalFormatting sqref="C485">
    <cfRule type="expression" dxfId="144" priority="849">
      <formula>C485/B485&gt;1</formula>
    </cfRule>
  </conditionalFormatting>
  <conditionalFormatting sqref="C485">
    <cfRule type="expression" dxfId="143" priority="850">
      <formula>C485/B485&lt;1</formula>
    </cfRule>
  </conditionalFormatting>
  <conditionalFormatting sqref="D485:N485">
    <cfRule type="expression" dxfId="142" priority="851">
      <formula>D485/C485&gt;1</formula>
    </cfRule>
  </conditionalFormatting>
  <conditionalFormatting sqref="D485:N485">
    <cfRule type="expression" dxfId="141" priority="852">
      <formula>D485/C485&lt;1</formula>
    </cfRule>
  </conditionalFormatting>
  <conditionalFormatting sqref="B485">
    <cfRule type="cellIs" dxfId="140" priority="853" operator="lessThan">
      <formula>0</formula>
    </cfRule>
  </conditionalFormatting>
  <conditionalFormatting sqref="B485">
    <cfRule type="expression" dxfId="139" priority="854">
      <formula>B485/#REF!&gt;1</formula>
    </cfRule>
  </conditionalFormatting>
  <conditionalFormatting sqref="B485">
    <cfRule type="expression" dxfId="138" priority="855">
      <formula>B485/#REF!&lt;1</formula>
    </cfRule>
  </conditionalFormatting>
  <conditionalFormatting sqref="B503 B495">
    <cfRule type="cellIs" dxfId="137" priority="856" operator="lessThan">
      <formula>0</formula>
    </cfRule>
  </conditionalFormatting>
  <conditionalFormatting sqref="B503 B495">
    <cfRule type="expression" dxfId="136" priority="857">
      <formula>B495/#REF!&gt;1</formula>
    </cfRule>
  </conditionalFormatting>
  <conditionalFormatting sqref="B503 B495">
    <cfRule type="expression" dxfId="135" priority="858">
      <formula>B495/#REF!&lt;1</formula>
    </cfRule>
  </conditionalFormatting>
  <conditionalFormatting sqref="C495">
    <cfRule type="cellIs" dxfId="134" priority="859" operator="lessThan">
      <formula>0</formula>
    </cfRule>
  </conditionalFormatting>
  <conditionalFormatting sqref="C495">
    <cfRule type="expression" dxfId="133" priority="860">
      <formula>C495/B495&gt;1</formula>
    </cfRule>
  </conditionalFormatting>
  <conditionalFormatting sqref="C495">
    <cfRule type="expression" dxfId="132" priority="861">
      <formula>C495/B495&lt;1</formula>
    </cfRule>
  </conditionalFormatting>
  <conditionalFormatting sqref="C542:N542">
    <cfRule type="cellIs" dxfId="131" priority="862" operator="lessThan">
      <formula>0</formula>
    </cfRule>
  </conditionalFormatting>
  <conditionalFormatting sqref="C587:N587">
    <cfRule type="expression" dxfId="130" priority="863">
      <formula>C587/B587&gt;1</formula>
    </cfRule>
  </conditionalFormatting>
  <conditionalFormatting sqref="C587:N587">
    <cfRule type="expression" dxfId="129" priority="864">
      <formula>C587/B587&lt;1</formula>
    </cfRule>
  </conditionalFormatting>
  <conditionalFormatting sqref="I526:N526">
    <cfRule type="cellIs" dxfId="128" priority="865" operator="lessThan">
      <formula>0</formula>
    </cfRule>
  </conditionalFormatting>
  <conditionalFormatting sqref="I526:N526">
    <cfRule type="expression" dxfId="127" priority="866">
      <formula>I526/H526&gt;1</formula>
    </cfRule>
  </conditionalFormatting>
  <conditionalFormatting sqref="I526:N526">
    <cfRule type="expression" dxfId="126" priority="867">
      <formula>I526/H526&lt;1</formula>
    </cfRule>
  </conditionalFormatting>
  <conditionalFormatting sqref="I534:N534">
    <cfRule type="cellIs" dxfId="125" priority="868" operator="lessThan">
      <formula>0</formula>
    </cfRule>
  </conditionalFormatting>
  <conditionalFormatting sqref="I534:N534">
    <cfRule type="expression" dxfId="124" priority="869">
      <formula>I534/H534&gt;1</formula>
    </cfRule>
  </conditionalFormatting>
  <conditionalFormatting sqref="I534:N534">
    <cfRule type="expression" dxfId="123" priority="870">
      <formula>I534/H534&lt;1</formula>
    </cfRule>
  </conditionalFormatting>
  <conditionalFormatting sqref="B549:N549">
    <cfRule type="cellIs" dxfId="122" priority="871" operator="lessThan">
      <formula>0</formula>
    </cfRule>
  </conditionalFormatting>
  <conditionalFormatting sqref="B549:N549">
    <cfRule type="expression" dxfId="121" priority="872">
      <formula>B549/A549&gt;1</formula>
    </cfRule>
  </conditionalFormatting>
  <conditionalFormatting sqref="B549:N549">
    <cfRule type="expression" dxfId="120" priority="873">
      <formula>B549/A549&lt;1</formula>
    </cfRule>
  </conditionalFormatting>
  <conditionalFormatting sqref="B563:N563">
    <cfRule type="cellIs" dxfId="119" priority="874" operator="lessThan">
      <formula>0</formula>
    </cfRule>
  </conditionalFormatting>
  <conditionalFormatting sqref="B563:N563">
    <cfRule type="expression" dxfId="118" priority="875">
      <formula>B563/A563&gt;1</formula>
    </cfRule>
  </conditionalFormatting>
  <conditionalFormatting sqref="B563:N563">
    <cfRule type="expression" dxfId="117" priority="876">
      <formula>B563/A563&lt;1</formula>
    </cfRule>
  </conditionalFormatting>
  <conditionalFormatting sqref="N592">
    <cfRule type="cellIs" dxfId="116" priority="877" operator="lessThan">
      <formula>0</formula>
    </cfRule>
  </conditionalFormatting>
  <conditionalFormatting sqref="D495:N495">
    <cfRule type="cellIs" dxfId="115" priority="878" operator="lessThan">
      <formula>0</formula>
    </cfRule>
  </conditionalFormatting>
  <conditionalFormatting sqref="D495:N495">
    <cfRule type="expression" dxfId="114" priority="879">
      <formula>D495/C495&gt;1</formula>
    </cfRule>
  </conditionalFormatting>
  <conditionalFormatting sqref="D495:N495">
    <cfRule type="expression" dxfId="113" priority="880">
      <formula>D495/C495&lt;1</formula>
    </cfRule>
  </conditionalFormatting>
  <conditionalFormatting sqref="C503:N503">
    <cfRule type="cellIs" dxfId="112" priority="881" operator="lessThan">
      <formula>0</formula>
    </cfRule>
  </conditionalFormatting>
  <conditionalFormatting sqref="C503:N503">
    <cfRule type="expression" dxfId="111" priority="882">
      <formula>C503/B503&gt;1</formula>
    </cfRule>
  </conditionalFormatting>
  <conditionalFormatting sqref="C503:N503">
    <cfRule type="expression" dxfId="110" priority="883">
      <formula>C503/B503&lt;1</formula>
    </cfRule>
  </conditionalFormatting>
  <conditionalFormatting sqref="C556:N556">
    <cfRule type="expression" dxfId="109" priority="884">
      <formula>C556/B556&gt;1</formula>
    </cfRule>
  </conditionalFormatting>
  <conditionalFormatting sqref="C556:N556">
    <cfRule type="expression" dxfId="108" priority="885">
      <formula>C556/B556&lt;1</formula>
    </cfRule>
  </conditionalFormatting>
  <conditionalFormatting sqref="C511:N511">
    <cfRule type="cellIs" dxfId="107" priority="886" operator="lessThan">
      <formula>0</formula>
    </cfRule>
  </conditionalFormatting>
  <conditionalFormatting sqref="C511:N511">
    <cfRule type="expression" dxfId="106" priority="887">
      <formula>C511/B511&gt;1</formula>
    </cfRule>
  </conditionalFormatting>
  <conditionalFormatting sqref="C511:N511">
    <cfRule type="expression" dxfId="105" priority="888">
      <formula>C511/B511&lt;1</formula>
    </cfRule>
  </conditionalFormatting>
  <conditionalFormatting sqref="C630:N631">
    <cfRule type="cellIs" dxfId="104" priority="889" operator="lessThan">
      <formula>0</formula>
    </cfRule>
  </conditionalFormatting>
  <conditionalFormatting sqref="C542:N542">
    <cfRule type="expression" dxfId="103" priority="890">
      <formula>C542/B542&gt;1</formula>
    </cfRule>
  </conditionalFormatting>
  <conditionalFormatting sqref="C542:N542">
    <cfRule type="expression" dxfId="102" priority="891">
      <formula>C542/B542&lt;1</formula>
    </cfRule>
  </conditionalFormatting>
  <conditionalFormatting sqref="C571:N571">
    <cfRule type="cellIs" dxfId="101" priority="892" operator="lessThan">
      <formula>0</formula>
    </cfRule>
  </conditionalFormatting>
  <conditionalFormatting sqref="C592:M592">
    <cfRule type="expression" dxfId="100" priority="893">
      <formula>C592/B592&gt;1</formula>
    </cfRule>
  </conditionalFormatting>
  <conditionalFormatting sqref="C592:M592">
    <cfRule type="expression" dxfId="99" priority="894">
      <formula>C592/B592&lt;1</formula>
    </cfRule>
  </conditionalFormatting>
  <conditionalFormatting sqref="C587:N587">
    <cfRule type="cellIs" dxfId="98" priority="895" operator="lessThan">
      <formula>0</formula>
    </cfRule>
  </conditionalFormatting>
  <conditionalFormatting sqref="N592">
    <cfRule type="expression" dxfId="97" priority="896">
      <formula>N592/M592&gt;1</formula>
    </cfRule>
  </conditionalFormatting>
  <conditionalFormatting sqref="N592">
    <cfRule type="expression" dxfId="96" priority="897">
      <formula>N592/M592&lt;1</formula>
    </cfRule>
  </conditionalFormatting>
  <conditionalFormatting sqref="C592:M592">
    <cfRule type="cellIs" dxfId="95" priority="898" operator="lessThan">
      <formula>0</formula>
    </cfRule>
  </conditionalFormatting>
  <conditionalFormatting sqref="C592:M592">
    <cfRule type="cellIs" dxfId="94" priority="899" operator="lessThan">
      <formula>0</formula>
    </cfRule>
  </conditionalFormatting>
  <conditionalFormatting sqref="B556">
    <cfRule type="cellIs" dxfId="93" priority="900" operator="lessThan">
      <formula>0</formula>
    </cfRule>
  </conditionalFormatting>
  <conditionalFormatting sqref="B556">
    <cfRule type="expression" dxfId="92" priority="901">
      <formula>B556/#REF!&gt;1</formula>
    </cfRule>
  </conditionalFormatting>
  <conditionalFormatting sqref="B556">
    <cfRule type="expression" dxfId="91" priority="902">
      <formula>B556/#REF!&lt;1</formula>
    </cfRule>
  </conditionalFormatting>
  <conditionalFormatting sqref="C556:N556">
    <cfRule type="cellIs" dxfId="90" priority="903" operator="lessThan">
      <formula>0</formula>
    </cfRule>
  </conditionalFormatting>
  <conditionalFormatting sqref="C630:N631">
    <cfRule type="expression" dxfId="89" priority="904">
      <formula>C630/B630&gt;1</formula>
    </cfRule>
  </conditionalFormatting>
  <conditionalFormatting sqref="C630:N631">
    <cfRule type="expression" dxfId="88" priority="905">
      <formula>C630/B630&lt;1</formula>
    </cfRule>
  </conditionalFormatting>
  <conditionalFormatting sqref="C587:N587">
    <cfRule type="cellIs" dxfId="87" priority="906" operator="lessThan">
      <formula>0</formula>
    </cfRule>
  </conditionalFormatting>
  <conditionalFormatting sqref="C571:N571">
    <cfRule type="expression" dxfId="86" priority="907">
      <formula>C571/B571&gt;1</formula>
    </cfRule>
  </conditionalFormatting>
  <conditionalFormatting sqref="C571:N571">
    <cfRule type="expression" dxfId="85" priority="908">
      <formula>C571/B571&lt;1</formula>
    </cfRule>
  </conditionalFormatting>
  <conditionalFormatting sqref="C587:N587">
    <cfRule type="cellIs" dxfId="84" priority="909" operator="lessThan">
      <formula>0</formula>
    </cfRule>
  </conditionalFormatting>
  <conditionalFormatting sqref="N592">
    <cfRule type="cellIs" dxfId="83" priority="910" operator="lessThan">
      <formula>0</formula>
    </cfRule>
  </conditionalFormatting>
  <conditionalFormatting sqref="C592:M592">
    <cfRule type="cellIs" dxfId="82" priority="911" operator="lessThan">
      <formula>0</formula>
    </cfRule>
  </conditionalFormatting>
  <conditionalFormatting sqref="N592">
    <cfRule type="cellIs" dxfId="81" priority="912" operator="lessThan">
      <formula>0</formula>
    </cfRule>
  </conditionalFormatting>
  <conditionalFormatting sqref="B667:N670">
    <cfRule type="cellIs" dxfId="80" priority="913" operator="lessThan">
      <formula>0</formula>
    </cfRule>
  </conditionalFormatting>
  <conditionalFormatting sqref="I669:P669 O667:P668 O670:P670">
    <cfRule type="cellIs" dxfId="79" priority="914" operator="lessThan">
      <formula>0</formula>
    </cfRule>
  </conditionalFormatting>
  <conditionalFormatting sqref="B671:N674">
    <cfRule type="cellIs" dxfId="78" priority="915" operator="lessThan">
      <formula>0</formula>
    </cfRule>
  </conditionalFormatting>
  <conditionalFormatting sqref="I673:P673 O671:P672 O674:P674">
    <cfRule type="cellIs" dxfId="77" priority="916" operator="lessThan">
      <formula>0</formula>
    </cfRule>
  </conditionalFormatting>
  <conditionalFormatting sqref="B675:N678">
    <cfRule type="cellIs" dxfId="76" priority="917" operator="lessThan">
      <formula>0</formula>
    </cfRule>
  </conditionalFormatting>
  <conditionalFormatting sqref="I677:P677 O675:P676 O678:P678">
    <cfRule type="cellIs" dxfId="75" priority="918" operator="lessThan">
      <formula>0</formula>
    </cfRule>
  </conditionalFormatting>
  <conditionalFormatting sqref="B679:N682">
    <cfRule type="cellIs" dxfId="74" priority="919" operator="lessThan">
      <formula>0</formula>
    </cfRule>
  </conditionalFormatting>
  <conditionalFormatting sqref="I681:P681 O679:P680 O682:P682">
    <cfRule type="cellIs" dxfId="73" priority="920" operator="lessThan">
      <formula>0</formula>
    </cfRule>
  </conditionalFormatting>
  <conditionalFormatting sqref="B683:N686">
    <cfRule type="cellIs" dxfId="72" priority="921" operator="lessThan">
      <formula>0</formula>
    </cfRule>
  </conditionalFormatting>
  <conditionalFormatting sqref="I685:P685 O683:P684 O686:P686">
    <cfRule type="cellIs" dxfId="71" priority="922" operator="lessThan">
      <formula>0</formula>
    </cfRule>
  </conditionalFormatting>
  <conditionalFormatting sqref="B687:N690">
    <cfRule type="cellIs" dxfId="70" priority="923" operator="lessThan">
      <formula>0</formula>
    </cfRule>
  </conditionalFormatting>
  <conditionalFormatting sqref="I689:P689 O687:P688 O690:P690">
    <cfRule type="cellIs" dxfId="69" priority="924" operator="lessThan">
      <formula>0</formula>
    </cfRule>
  </conditionalFormatting>
  <conditionalFormatting sqref="B691:N694">
    <cfRule type="cellIs" dxfId="68" priority="925" operator="lessThan">
      <formula>0</formula>
    </cfRule>
  </conditionalFormatting>
  <conditionalFormatting sqref="I693:P693 O691:P692 O694:P694">
    <cfRule type="cellIs" dxfId="67" priority="926" operator="lessThan">
      <formula>0</formula>
    </cfRule>
  </conditionalFormatting>
  <conditionalFormatting sqref="B695:N698">
    <cfRule type="cellIs" dxfId="66" priority="927" operator="lessThan">
      <formula>0</formula>
    </cfRule>
  </conditionalFormatting>
  <conditionalFormatting sqref="I697:P697 O695:P696 O698:P698">
    <cfRule type="cellIs" dxfId="65" priority="928" operator="lessThan">
      <formula>0</formula>
    </cfRule>
  </conditionalFormatting>
  <conditionalFormatting sqref="B703:N706">
    <cfRule type="cellIs" dxfId="64" priority="929" operator="lessThan">
      <formula>0</formula>
    </cfRule>
  </conditionalFormatting>
  <conditionalFormatting sqref="I705:P705 O703:P704 O706:P706">
    <cfRule type="cellIs" dxfId="63" priority="930" operator="lessThan">
      <formula>0</formula>
    </cfRule>
  </conditionalFormatting>
  <conditionalFormatting sqref="B707:N710">
    <cfRule type="cellIs" dxfId="62" priority="931" operator="lessThan">
      <formula>0</formula>
    </cfRule>
  </conditionalFormatting>
  <conditionalFormatting sqref="I709:P709 O707:P708 O710:P710">
    <cfRule type="cellIs" dxfId="61" priority="932" operator="lessThan">
      <formula>0</formula>
    </cfRule>
  </conditionalFormatting>
  <conditionalFormatting sqref="O640">
    <cfRule type="cellIs" dxfId="60" priority="933" operator="lessThan">
      <formula>0</formula>
    </cfRule>
  </conditionalFormatting>
  <conditionalFormatting sqref="O535">
    <cfRule type="cellIs" dxfId="59" priority="934" operator="lessThan">
      <formula>0</formula>
    </cfRule>
  </conditionalFormatting>
  <conditionalFormatting sqref="P458">
    <cfRule type="cellIs" dxfId="58" priority="935" operator="lessThan">
      <formula>0</formula>
    </cfRule>
  </conditionalFormatting>
  <conditionalFormatting sqref="O458">
    <cfRule type="cellIs" dxfId="57" priority="936" operator="lessThan">
      <formula>0</formula>
    </cfRule>
  </conditionalFormatting>
  <conditionalFormatting sqref="B458:N458">
    <cfRule type="cellIs" dxfId="56" priority="937" operator="lessThan">
      <formula>0</formula>
    </cfRule>
  </conditionalFormatting>
  <conditionalFormatting sqref="P479">
    <cfRule type="cellIs" dxfId="55" priority="938" operator="lessThan">
      <formula>0</formula>
    </cfRule>
  </conditionalFormatting>
  <conditionalFormatting sqref="O479">
    <cfRule type="cellIs" dxfId="54" priority="939" operator="lessThan">
      <formula>0</formula>
    </cfRule>
  </conditionalFormatting>
  <conditionalFormatting sqref="B479:N479">
    <cfRule type="cellIs" dxfId="53" priority="940" operator="lessThan">
      <formula>0</formula>
    </cfRule>
  </conditionalFormatting>
  <conditionalFormatting sqref="P487">
    <cfRule type="cellIs" dxfId="52" priority="941" operator="lessThan">
      <formula>0</formula>
    </cfRule>
  </conditionalFormatting>
  <conditionalFormatting sqref="O487">
    <cfRule type="cellIs" dxfId="51" priority="942" operator="lessThan">
      <formula>0</formula>
    </cfRule>
  </conditionalFormatting>
  <conditionalFormatting sqref="B487:N487">
    <cfRule type="cellIs" dxfId="50" priority="943" operator="lessThan">
      <formula>0</formula>
    </cfRule>
  </conditionalFormatting>
  <conditionalFormatting sqref="P496">
    <cfRule type="cellIs" dxfId="49" priority="944" operator="lessThan">
      <formula>0</formula>
    </cfRule>
  </conditionalFormatting>
  <conditionalFormatting sqref="O496">
    <cfRule type="cellIs" dxfId="48" priority="945" operator="lessThan">
      <formula>0</formula>
    </cfRule>
  </conditionalFormatting>
  <conditionalFormatting sqref="B496:N496">
    <cfRule type="cellIs" dxfId="47" priority="946" operator="lessThan">
      <formula>0</formula>
    </cfRule>
  </conditionalFormatting>
  <conditionalFormatting sqref="P504">
    <cfRule type="cellIs" dxfId="46" priority="947" operator="lessThan">
      <formula>0</formula>
    </cfRule>
  </conditionalFormatting>
  <conditionalFormatting sqref="O504">
    <cfRule type="cellIs" dxfId="45" priority="948" operator="lessThan">
      <formula>0</formula>
    </cfRule>
  </conditionalFormatting>
  <conditionalFormatting sqref="B504:N504">
    <cfRule type="cellIs" dxfId="44" priority="949" operator="lessThan">
      <formula>0</formula>
    </cfRule>
  </conditionalFormatting>
  <conditionalFormatting sqref="P512">
    <cfRule type="cellIs" dxfId="43" priority="950" operator="lessThan">
      <formula>0</formula>
    </cfRule>
  </conditionalFormatting>
  <conditionalFormatting sqref="O512">
    <cfRule type="cellIs" dxfId="42" priority="951" operator="lessThan">
      <formula>0</formula>
    </cfRule>
  </conditionalFormatting>
  <conditionalFormatting sqref="B512:N512">
    <cfRule type="cellIs" dxfId="41" priority="952" operator="lessThan">
      <formula>0</formula>
    </cfRule>
  </conditionalFormatting>
  <conditionalFormatting sqref="P527">
    <cfRule type="cellIs" dxfId="40" priority="953" operator="lessThan">
      <formula>0</formula>
    </cfRule>
  </conditionalFormatting>
  <conditionalFormatting sqref="O527">
    <cfRule type="cellIs" dxfId="39" priority="954" operator="lessThan">
      <formula>0</formula>
    </cfRule>
  </conditionalFormatting>
  <conditionalFormatting sqref="B527:N527">
    <cfRule type="cellIs" dxfId="38" priority="955" operator="lessThan">
      <formula>0</formula>
    </cfRule>
  </conditionalFormatting>
  <conditionalFormatting sqref="P535">
    <cfRule type="cellIs" dxfId="37" priority="956" operator="lessThan">
      <formula>0</formula>
    </cfRule>
  </conditionalFormatting>
  <conditionalFormatting sqref="B535:N535">
    <cfRule type="cellIs" dxfId="36" priority="957" operator="lessThan">
      <formula>0</formula>
    </cfRule>
  </conditionalFormatting>
  <conditionalFormatting sqref="P564">
    <cfRule type="cellIs" dxfId="35" priority="958" operator="lessThan">
      <formula>0</formula>
    </cfRule>
  </conditionalFormatting>
  <conditionalFormatting sqref="O564">
    <cfRule type="cellIs" dxfId="34" priority="959" operator="lessThan">
      <formula>0</formula>
    </cfRule>
  </conditionalFormatting>
  <conditionalFormatting sqref="B564:N564">
    <cfRule type="cellIs" dxfId="33" priority="960" operator="lessThan">
      <formula>0</formula>
    </cfRule>
  </conditionalFormatting>
  <conditionalFormatting sqref="Q714:AC714 G714 O725 Q725:AC725 G725:I725 O732 Q732:AC732 G732:I732 O739 Q739:AC739 I739 O747 Q747:AC747 G747:I747 O714 D715:F720 O715:AC720">
    <cfRule type="cellIs" dxfId="32" priority="961" operator="lessThan">
      <formula>0</formula>
    </cfRule>
  </conditionalFormatting>
  <conditionalFormatting sqref="O724:O725 O731:O732 O714">
    <cfRule type="cellIs" dxfId="31" priority="962" operator="lessThan">
      <formula>0</formula>
    </cfRule>
  </conditionalFormatting>
  <conditionalFormatting sqref="P727">
    <cfRule type="cellIs" dxfId="30" priority="963" operator="lessThan">
      <formula>0</formula>
    </cfRule>
  </conditionalFormatting>
  <conditionalFormatting sqref="P716">
    <cfRule type="cellIs" dxfId="29" priority="964" operator="lessThan">
      <formula>0</formula>
    </cfRule>
  </conditionalFormatting>
  <conditionalFormatting sqref="P734">
    <cfRule type="cellIs" dxfId="28" priority="965" operator="lessThan">
      <formula>0</formula>
    </cfRule>
  </conditionalFormatting>
  <conditionalFormatting sqref="O739">
    <cfRule type="cellIs" dxfId="27" priority="966" operator="lessThan">
      <formula>0</formula>
    </cfRule>
  </conditionalFormatting>
  <conditionalFormatting sqref="P741">
    <cfRule type="cellIs" dxfId="26" priority="967" operator="lessThan">
      <formula>0</formula>
    </cfRule>
  </conditionalFormatting>
  <conditionalFormatting sqref="D714:F714 D725:H725 D732:H732 D739:H739 D747:H747">
    <cfRule type="cellIs" dxfId="25" priority="968" operator="lessThan">
      <formula>0</formula>
    </cfRule>
  </conditionalFormatting>
  <conditionalFormatting sqref="N760:N762">
    <cfRule type="cellIs" dxfId="24" priority="969" operator="lessThan">
      <formula>0</formula>
    </cfRule>
  </conditionalFormatting>
  <conditionalFormatting sqref="M737">
    <cfRule type="cellIs" dxfId="23" priority="970" operator="lessThan">
      <formula>0</formula>
    </cfRule>
  </conditionalFormatting>
  <conditionalFormatting sqref="M736">
    <cfRule type="cellIs" dxfId="22" priority="971" operator="lessThan">
      <formula>0</formula>
    </cfRule>
  </conditionalFormatting>
  <conditionalFormatting sqref="M735">
    <cfRule type="cellIs" dxfId="21" priority="972" operator="lessThan">
      <formula>0</formula>
    </cfRule>
  </conditionalFormatting>
  <conditionalFormatting sqref="M733">
    <cfRule type="cellIs" dxfId="20" priority="973" operator="lessThan">
      <formula>0</formula>
    </cfRule>
  </conditionalFormatting>
  <conditionalFormatting sqref="G715:N723">
    <cfRule type="expression" dxfId="19" priority="974">
      <formula>G715/F715&gt;1</formula>
    </cfRule>
  </conditionalFormatting>
  <conditionalFormatting sqref="G715:N723">
    <cfRule type="expression" dxfId="18" priority="975">
      <formula>G715/F715&lt;1</formula>
    </cfRule>
  </conditionalFormatting>
  <conditionalFormatting sqref="G715:N723">
    <cfRule type="cellIs" dxfId="17" priority="976" operator="lessThan">
      <formula>0</formula>
    </cfRule>
  </conditionalFormatting>
  <conditionalFormatting sqref="I726:N730">
    <cfRule type="expression" dxfId="16" priority="977">
      <formula>I726/H726&gt;1</formula>
    </cfRule>
  </conditionalFormatting>
  <conditionalFormatting sqref="I726:N730">
    <cfRule type="expression" dxfId="15" priority="978">
      <formula>I726/H726&lt;1</formula>
    </cfRule>
  </conditionalFormatting>
  <conditionalFormatting sqref="I726:N730">
    <cfRule type="cellIs" dxfId="14" priority="979" operator="lessThan">
      <formula>0</formula>
    </cfRule>
  </conditionalFormatting>
  <conditionalFormatting sqref="O465:P465 B465">
    <cfRule type="cellIs" dxfId="13" priority="980" operator="lessThan">
      <formula>0</formula>
    </cfRule>
  </conditionalFormatting>
  <conditionalFormatting sqref="P466:P470">
    <cfRule type="cellIs" dxfId="12" priority="981" operator="lessThan">
      <formula>0</formula>
    </cfRule>
  </conditionalFormatting>
  <conditionalFormatting sqref="O466:O469">
    <cfRule type="cellIs" dxfId="11" priority="982" operator="lessThan">
      <formula>0</formula>
    </cfRule>
  </conditionalFormatting>
  <conditionalFormatting sqref="G470:N470 M466:N469">
    <cfRule type="cellIs" dxfId="10" priority="983" operator="lessThan">
      <formula>0</formula>
    </cfRule>
  </conditionalFormatting>
  <conditionalFormatting sqref="G470:N470 M466:N469">
    <cfRule type="expression" dxfId="9" priority="984">
      <formula>G466/F466&gt;1</formula>
    </cfRule>
  </conditionalFormatting>
  <conditionalFormatting sqref="G470:N470 M466:N469">
    <cfRule type="expression" dxfId="8" priority="985">
      <formula>G466/F466&lt;1</formula>
    </cfRule>
  </conditionalFormatting>
  <conditionalFormatting sqref="B466:L469">
    <cfRule type="cellIs" dxfId="7" priority="986" operator="lessThan">
      <formula>0</formula>
    </cfRule>
  </conditionalFormatting>
  <conditionalFormatting sqref="B466:L469">
    <cfRule type="expression" dxfId="6" priority="987">
      <formula>B466/A466&gt;1</formula>
    </cfRule>
  </conditionalFormatting>
  <conditionalFormatting sqref="B466:L469">
    <cfRule type="expression" dxfId="5" priority="988">
      <formula>B466/A466&lt;1</formula>
    </cfRule>
  </conditionalFormatting>
  <conditionalFormatting sqref="B470:F470">
    <cfRule type="cellIs" dxfId="4" priority="989" operator="lessThan">
      <formula>0</formula>
    </cfRule>
  </conditionalFormatting>
  <conditionalFormatting sqref="B470:F470">
    <cfRule type="expression" dxfId="3" priority="990">
      <formula>B470/A470&gt;1</formula>
    </cfRule>
  </conditionalFormatting>
  <conditionalFormatting sqref="B470:F470">
    <cfRule type="expression" dxfId="2" priority="991">
      <formula>B470/A470&lt;1</formula>
    </cfRule>
  </conditionalFormatting>
  <conditionalFormatting sqref="O470">
    <cfRule type="cellIs" dxfId="1" priority="992" operator="lessThan">
      <formula>0</formula>
    </cfRule>
  </conditionalFormatting>
  <conditionalFormatting sqref="B633:I633">
    <cfRule type="cellIs" dxfId="0" priority="1" operator="lessThan">
      <formula>0</formula>
    </cfRule>
  </conditionalFormatting>
  <pageMargins left="0.7" right="0.7" top="0.75" bottom="0.75" header="0" footer="0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Price</vt:lpstr>
      <vt:lpstr>TU</vt:lpstr>
      <vt:lpstr>ADVANC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Prapas Boonchuen</dc:creator>
  <cp:lastModifiedBy>admin</cp:lastModifiedBy>
  <dcterms:created xsi:type="dcterms:W3CDTF">2020-09-21T15:20:24Z</dcterms:created>
  <dcterms:modified xsi:type="dcterms:W3CDTF">2020-12-22T00:01:28Z</dcterms:modified>
</cp:coreProperties>
</file>